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drawings/drawing10.xml" ContentType="application/vnd.openxmlformats-officedocument.drawingml.chartshapes+xml"/>
  <Override PartName="/xl/charts/chart11.xml" ContentType="application/vnd.openxmlformats-officedocument.drawingml.chart+xml"/>
  <Override PartName="/xl/drawings/drawing11.xml" ContentType="application/vnd.openxmlformats-officedocument.drawingml.chartshapes+xml"/>
  <Override PartName="/xl/charts/chart12.xml" ContentType="application/vnd.openxmlformats-officedocument.drawingml.chart+xml"/>
  <Override PartName="/xl/drawings/drawing12.xml" ContentType="application/vnd.openxmlformats-officedocument.drawingml.chartshapes+xml"/>
  <Override PartName="/xl/charts/chart13.xml" ContentType="application/vnd.openxmlformats-officedocument.drawingml.chart+xml"/>
  <Override PartName="/xl/drawings/drawing13.xml" ContentType="application/vnd.openxmlformats-officedocument.drawingml.chartshape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4.xml" ContentType="application/vnd.openxmlformats-officedocument.drawingml.chartshape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22.xml" ContentType="application/vnd.openxmlformats-officedocument.drawingml.chart+xml"/>
  <Override PartName="/xl/drawings/drawing17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2705" yWindow="-15" windowWidth="12510" windowHeight="6195" tabRatio="977" activeTab="4"/>
  </bookViews>
  <sheets>
    <sheet name="MainlandRiverFig" sheetId="36" r:id="rId1"/>
    <sheet name="ReportGraphs" sheetId="5" r:id="rId2"/>
    <sheet name="Catch_Escapement Data" sheetId="3" r:id="rId3"/>
    <sheet name="Taku Table" sheetId="10" r:id="rId4"/>
    <sheet name="ChilkatTable" sheetId="4" r:id="rId5"/>
    <sheet name="Sheet1" sheetId="37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_123Graph_A" hidden="1">[2]EXPLRATE!$B$15:$B$24</definedName>
    <definedName name="__123Graph_A95PRED3.PIC" hidden="1">[4]FPDWILD!$AW$130:$AW$143</definedName>
    <definedName name="__123Graph_A95TPRED" hidden="1">[4]FPDWILD!$AW$130:$AW$143</definedName>
    <definedName name="__123Graph_A96WPRED" hidden="1">[4]FPDWILD!$AK$130:$AK$144</definedName>
    <definedName name="__123Graph_ACATCHAUKE" hidden="1">[4]FPDWILD!$B$129:$B$163</definedName>
    <definedName name="__123Graph_ACATCHHS" hidden="1">[4]FPDWILD!$B$129:$B$163</definedName>
    <definedName name="__123Graph_ACATCHSURV" hidden="1">[4]FPDWILD!$B$129:$B$163</definedName>
    <definedName name="__123Graph_AHSTROL2" hidden="1">[2]EXPLRATE!$E$15:$E$24</definedName>
    <definedName name="__123Graph_AHSTROL3" hidden="1">[2]EXPLRATE!$E$12:$E$24</definedName>
    <definedName name="__123Graph_AHSTROLL" hidden="1">[2]EXPLRATE!$E$15:$E$24</definedName>
    <definedName name="__123Graph_ANTROLL_HR" hidden="1">[2]EXPLRATE!$B$15:$B$24</definedName>
    <definedName name="__123Graph_B" hidden="1">[2]EXPLRATE!$D$15:$D$24</definedName>
    <definedName name="__123Graph_B95PRED3.PIC" hidden="1">[4]FPDWILD!$AX$130:$AX$143</definedName>
    <definedName name="__123Graph_B95TPRED" hidden="1">[4]FPDWILD!$AX$130:$AX$143</definedName>
    <definedName name="__123Graph_B96WPRED" hidden="1">[4]FPDWILD!$AL$130:$AL$144</definedName>
    <definedName name="__123Graph_BCATCHAUKE" hidden="1">[4]FPDWILD!$AY$130:$AY$164</definedName>
    <definedName name="__123Graph_BCATCHHS" hidden="1">[4]FPDWILD!$BA$130:$BA$164</definedName>
    <definedName name="__123Graph_BCATCHSURV" hidden="1">[4]FPDWILD!$AZ$130:$AZ$164</definedName>
    <definedName name="__123Graph_BHSTROL2" hidden="1">[2]EXPLRATE!$I$15:$I$24</definedName>
    <definedName name="__123Graph_BHSTROL3" hidden="1">[2]EXPLRATE!$I$12:$I$24</definedName>
    <definedName name="__123Graph_BHSTROLL" hidden="1">[2]EXPLRATE!$I$15:$I$24</definedName>
    <definedName name="__123Graph_BNTROLL_HR" hidden="1">[2]EXPLRATE!$D$15:$D$24</definedName>
    <definedName name="__123Graph_C" hidden="1">[2]EXPLRATE!$I$15:$I$24</definedName>
    <definedName name="__123Graph_CHSTROL2" hidden="1">[2]EXPLRATE!$J$13:$J$22</definedName>
    <definedName name="__123Graph_CHSTROL3" hidden="1">[2]EXPLRATE!$J$12:$J$22</definedName>
    <definedName name="__123Graph_CHSTROLL" hidden="1">[2]EXPLRATE!$J$13:$J$22</definedName>
    <definedName name="__123Graph_CNTROLL_HR" hidden="1">[2]EXPLRATE!$I$15:$I$24</definedName>
    <definedName name="__123Graph_D" hidden="1">[2]EXPLRATE!#REF!</definedName>
    <definedName name="__123Graph_DCATCHAUKE" hidden="1">[4]FPDWILD!$BB$130:$BB$164</definedName>
    <definedName name="__123Graph_DHSTROL2" hidden="1">[2]EXPLRATE!#REF!</definedName>
    <definedName name="__123Graph_DHSTROL3" hidden="1">[2]EXPLRATE!#REF!</definedName>
    <definedName name="__123Graph_DHSTROLL" hidden="1">[2]EXPLRATE!#REF!</definedName>
    <definedName name="__123Graph_DNTROLL_HR" hidden="1">[2]EXPLRATE!#REF!</definedName>
    <definedName name="__123Graph_X" hidden="1">[2]EXPLRATE!$G$15:$G$24</definedName>
    <definedName name="__123Graph_X95PRED3.PIC" hidden="1">[4]FPDWILD!$AV$130:$AV$143</definedName>
    <definedName name="__123Graph_X95TPRED" hidden="1">[4]FPDWILD!$AV$130:$AV$143</definedName>
    <definedName name="__123Graph_X96WPRED" hidden="1">[4]FPDWILD!$AJ$130:$AJ$144</definedName>
    <definedName name="__123Graph_XCATCHAUKE" hidden="1">[4]FPDWILD!$AX$129:$AX$164</definedName>
    <definedName name="__123Graph_XCATCHHS" hidden="1">[4]FPDWILD!$AX$129:$AX$164</definedName>
    <definedName name="__123Graph_XCATCHSURV" hidden="1">[4]FPDWILD!$AX$129:$AX$164</definedName>
    <definedName name="__123Graph_XHSTROL2" hidden="1">[2]EXPLRATE!$G$15:$G$24</definedName>
    <definedName name="__123Graph_XHSTROL3" hidden="1">[2]EXPLRATE!$G$12:$G$24</definedName>
    <definedName name="__123Graph_XHSTROLL" hidden="1">[2]EXPLRATE!$G$15:$G$24</definedName>
    <definedName name="__123Graph_XNTROLL_HR" hidden="1">[2]EXPLRATE!$G$15:$G$24</definedName>
    <definedName name="_Key1" hidden="1">[4]FPDWILD!$AV$130</definedName>
    <definedName name="_Key2" hidden="1">[4]FPDWILD!$AU$130</definedName>
    <definedName name="_Order1" hidden="1">255</definedName>
    <definedName name="_Order2" hidden="1">255</definedName>
    <definedName name="_Parse_Out" hidden="1">'[3]111GILLH'!$AC$7732</definedName>
    <definedName name="_Regression_Out" localSheetId="1" hidden="1">#N/A</definedName>
    <definedName name="_Regression_Out" hidden="1">#REF!</definedName>
    <definedName name="_Regression_X" hidden="1">#REF!</definedName>
    <definedName name="_Regression_Y" hidden="1">#REF!</definedName>
    <definedName name="_Sort" hidden="1">[4]FPDWILD!$AU$130:$AW$144</definedName>
    <definedName name="_Toc115830995" localSheetId="3">'Taku Table'!$A$1</definedName>
    <definedName name="_Toc219528663" localSheetId="3">'Taku Table'!$A$40</definedName>
    <definedName name="_Toc219528664" localSheetId="4">ChilkatTable!$A$39</definedName>
    <definedName name="_Toc314230027" localSheetId="4">ChilkatTable!$A$1</definedName>
    <definedName name="_Toc315428358" localSheetId="1">ReportGraphs!$A$47</definedName>
    <definedName name="AUKE">#REF!</definedName>
    <definedName name="AVG">#REF!</definedName>
    <definedName name="BERN">#REF!</definedName>
    <definedName name="FORD">#REF!</definedName>
    <definedName name="FPD">[4]FPDWILD!$AB$130:$AB$141</definedName>
    <definedName name="HUGH">#REF!</definedName>
    <definedName name="ike" hidden="1">[5]AUKERUN!$C$103:$C$117</definedName>
    <definedName name="INDEX">#REF!</definedName>
    <definedName name="PRED">[4]FPDWILD!$AD$130:$AD$141</definedName>
    <definedName name="ptsLOESSalpha" localSheetId="3" hidden="1">0.33</definedName>
    <definedName name="ptsLOESSrange1" localSheetId="3" hidden="1">"'Taku Table (2)'!$J$138:$L$160"</definedName>
    <definedName name="ptsLOESSrange2" localSheetId="3" hidden="1">#N/A</definedName>
    <definedName name="ptsLOESSrange3" localSheetId="3" hidden="1">#N/A</definedName>
    <definedName name="ptsLOESSrange4" localSheetId="3" hidden="1">#N/A</definedName>
    <definedName name="ptsLOESStype" localSheetId="3" hidden="1">1</definedName>
    <definedName name="SALM">#REF!</definedName>
    <definedName name="TOTL">[4]FPDWILD!$AC$130:$AC$141</definedName>
    <definedName name="YEAR">#REF!</definedName>
  </definedNames>
  <calcPr calcId="145621"/>
</workbook>
</file>

<file path=xl/calcChain.xml><?xml version="1.0" encoding="utf-8"?>
<calcChain xmlns="http://schemas.openxmlformats.org/spreadsheetml/2006/main">
  <c r="S35" i="4" l="1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G39" i="3"/>
  <c r="G41" i="3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F69" i="10"/>
  <c r="E69" i="10"/>
  <c r="D69" i="10"/>
  <c r="C69" i="10"/>
  <c r="B69" i="10"/>
  <c r="F68" i="10"/>
  <c r="E68" i="10"/>
  <c r="D68" i="10"/>
  <c r="C68" i="10"/>
  <c r="B68" i="10"/>
  <c r="F67" i="10"/>
  <c r="E67" i="10"/>
  <c r="D67" i="10"/>
  <c r="C67" i="10"/>
  <c r="B67" i="10"/>
  <c r="G67" i="10"/>
  <c r="I67" i="10"/>
  <c r="F66" i="10"/>
  <c r="E66" i="10"/>
  <c r="D66" i="10"/>
  <c r="C66" i="10"/>
  <c r="B66" i="10"/>
  <c r="G66" i="10"/>
  <c r="F65" i="10"/>
  <c r="E65" i="10"/>
  <c r="D65" i="10"/>
  <c r="C65" i="10"/>
  <c r="B65" i="10"/>
  <c r="F64" i="10"/>
  <c r="E64" i="10"/>
  <c r="D64" i="10"/>
  <c r="C64" i="10"/>
  <c r="B64" i="10"/>
  <c r="F63" i="10"/>
  <c r="E63" i="10"/>
  <c r="D63" i="10"/>
  <c r="C63" i="10"/>
  <c r="B63" i="10"/>
  <c r="G63" i="10"/>
  <c r="I63" i="10"/>
  <c r="F62" i="10"/>
  <c r="E62" i="10"/>
  <c r="D62" i="10"/>
  <c r="C62" i="10"/>
  <c r="B62" i="10"/>
  <c r="G62" i="10"/>
  <c r="F61" i="10"/>
  <c r="E61" i="10"/>
  <c r="D61" i="10"/>
  <c r="C61" i="10"/>
  <c r="B61" i="10"/>
  <c r="F60" i="10"/>
  <c r="E60" i="10"/>
  <c r="D60" i="10"/>
  <c r="C60" i="10"/>
  <c r="B60" i="10"/>
  <c r="F59" i="10"/>
  <c r="E59" i="10"/>
  <c r="D59" i="10"/>
  <c r="C59" i="10"/>
  <c r="B59" i="10"/>
  <c r="G59" i="10"/>
  <c r="I59" i="10"/>
  <c r="F58" i="10"/>
  <c r="E58" i="10"/>
  <c r="D58" i="10"/>
  <c r="C58" i="10"/>
  <c r="B58" i="10"/>
  <c r="G58" i="10"/>
  <c r="F57" i="10"/>
  <c r="E57" i="10"/>
  <c r="D57" i="10"/>
  <c r="C57" i="10"/>
  <c r="B57" i="10"/>
  <c r="F56" i="10"/>
  <c r="E56" i="10"/>
  <c r="D56" i="10"/>
  <c r="C56" i="10"/>
  <c r="B56" i="10"/>
  <c r="F55" i="10"/>
  <c r="E55" i="10"/>
  <c r="D55" i="10"/>
  <c r="C55" i="10"/>
  <c r="B55" i="10"/>
  <c r="G55" i="10"/>
  <c r="I55" i="10"/>
  <c r="F54" i="10"/>
  <c r="E54" i="10"/>
  <c r="D54" i="10"/>
  <c r="C54" i="10"/>
  <c r="B54" i="10"/>
  <c r="G54" i="10"/>
  <c r="F53" i="10"/>
  <c r="E53" i="10"/>
  <c r="D53" i="10"/>
  <c r="C53" i="10"/>
  <c r="B53" i="10"/>
  <c r="F52" i="10"/>
  <c r="E52" i="10"/>
  <c r="D52" i="10"/>
  <c r="C52" i="10"/>
  <c r="B52" i="10"/>
  <c r="F51" i="10"/>
  <c r="E51" i="10"/>
  <c r="D51" i="10"/>
  <c r="C51" i="10"/>
  <c r="B51" i="10"/>
  <c r="G51" i="10"/>
  <c r="I51" i="10"/>
  <c r="F50" i="10"/>
  <c r="E50" i="10"/>
  <c r="D50" i="10"/>
  <c r="C50" i="10"/>
  <c r="B50" i="10"/>
  <c r="G50" i="10"/>
  <c r="F49" i="10"/>
  <c r="E49" i="10"/>
  <c r="D49" i="10"/>
  <c r="C49" i="10"/>
  <c r="B49" i="10"/>
  <c r="F48" i="10"/>
  <c r="E48" i="10"/>
  <c r="D48" i="10"/>
  <c r="C48" i="10"/>
  <c r="B48" i="10"/>
  <c r="F47" i="10"/>
  <c r="E47" i="10"/>
  <c r="E70" i="10"/>
  <c r="D47" i="10"/>
  <c r="C47" i="10"/>
  <c r="B47" i="10"/>
  <c r="G47" i="10"/>
  <c r="I47" i="10"/>
  <c r="F46" i="10"/>
  <c r="E46" i="10"/>
  <c r="D46" i="10"/>
  <c r="C46" i="10"/>
  <c r="B46" i="10"/>
  <c r="B70" i="10"/>
  <c r="F45" i="10"/>
  <c r="F70" i="10"/>
  <c r="E45" i="10"/>
  <c r="D45" i="10"/>
  <c r="C45" i="10"/>
  <c r="C70" i="10"/>
  <c r="B45" i="10"/>
  <c r="D70" i="10"/>
  <c r="H70" i="10"/>
  <c r="G69" i="10"/>
  <c r="I69" i="10"/>
  <c r="G68" i="10"/>
  <c r="I68" i="10"/>
  <c r="G65" i="10"/>
  <c r="I65" i="10"/>
  <c r="G64" i="10"/>
  <c r="I64" i="10"/>
  <c r="G61" i="10"/>
  <c r="I61" i="10"/>
  <c r="G60" i="10"/>
  <c r="I60" i="10"/>
  <c r="G57" i="10"/>
  <c r="I57" i="10"/>
  <c r="G56" i="10"/>
  <c r="I56" i="10"/>
  <c r="G53" i="10"/>
  <c r="I53" i="10"/>
  <c r="G52" i="10"/>
  <c r="I52" i="10"/>
  <c r="G49" i="10"/>
  <c r="I49" i="10"/>
  <c r="G48" i="10"/>
  <c r="I48" i="10"/>
  <c r="H37" i="10"/>
  <c r="F37" i="10"/>
  <c r="E37" i="10"/>
  <c r="D37" i="10"/>
  <c r="C37" i="10"/>
  <c r="Q20" i="10"/>
  <c r="P11" i="10"/>
  <c r="I50" i="10"/>
  <c r="I54" i="10"/>
  <c r="I58" i="10"/>
  <c r="I62" i="10"/>
  <c r="I66" i="10"/>
  <c r="G46" i="10"/>
  <c r="I46" i="10"/>
  <c r="G45" i="10"/>
  <c r="I45" i="10"/>
  <c r="I70" i="10"/>
  <c r="G70" i="10"/>
  <c r="J36" i="4"/>
  <c r="H36" i="4"/>
  <c r="G36" i="4"/>
  <c r="F36" i="4"/>
  <c r="E36" i="4"/>
  <c r="D36" i="4"/>
  <c r="C36" i="4"/>
  <c r="P35" i="10"/>
  <c r="P34" i="10"/>
  <c r="P33" i="10"/>
  <c r="P32" i="10"/>
  <c r="P31" i="10"/>
  <c r="P30" i="10"/>
  <c r="P29" i="10"/>
  <c r="P28" i="10"/>
  <c r="P27" i="10"/>
  <c r="P26" i="10"/>
  <c r="P25" i="10"/>
  <c r="P24" i="10"/>
  <c r="P23" i="10"/>
  <c r="P22" i="10"/>
  <c r="P21" i="10"/>
  <c r="P20" i="10"/>
  <c r="P19" i="10"/>
  <c r="P18" i="10"/>
  <c r="P17" i="10"/>
  <c r="P16" i="10"/>
  <c r="P15" i="10"/>
  <c r="P14" i="10"/>
  <c r="P13" i="10"/>
  <c r="P12" i="10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O35" i="4"/>
  <c r="N35" i="4"/>
  <c r="O34" i="4"/>
  <c r="N34" i="4"/>
  <c r="O33" i="4"/>
  <c r="N33" i="4"/>
  <c r="O32" i="4"/>
  <c r="N32" i="4"/>
  <c r="N31" i="4"/>
  <c r="I26" i="4"/>
  <c r="I35" i="4"/>
  <c r="I34" i="4"/>
  <c r="I33" i="4"/>
  <c r="I32" i="4"/>
  <c r="I31" i="4"/>
  <c r="I30" i="4"/>
  <c r="I29" i="4"/>
  <c r="I28" i="4"/>
  <c r="I25" i="4"/>
  <c r="I24" i="4"/>
  <c r="I23" i="4"/>
  <c r="I22" i="4"/>
  <c r="I21" i="4"/>
  <c r="I20" i="4"/>
  <c r="I19" i="4"/>
  <c r="I27" i="4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K86" i="3"/>
  <c r="J86" i="3"/>
  <c r="K85" i="3"/>
  <c r="J85" i="3"/>
  <c r="K84" i="3"/>
  <c r="J84" i="3"/>
  <c r="K83" i="3"/>
  <c r="J83" i="3"/>
  <c r="K82" i="3"/>
  <c r="J82" i="3"/>
  <c r="K81" i="3"/>
  <c r="J81" i="3"/>
  <c r="K80" i="3"/>
  <c r="J80" i="3"/>
  <c r="K79" i="3"/>
  <c r="J79" i="3"/>
  <c r="K78" i="3"/>
  <c r="J78" i="3"/>
  <c r="K77" i="3"/>
  <c r="J77" i="3"/>
  <c r="K76" i="3"/>
  <c r="J76" i="3"/>
  <c r="K75" i="3"/>
  <c r="J75" i="3"/>
  <c r="K74" i="3"/>
  <c r="J74" i="3"/>
  <c r="K73" i="3"/>
  <c r="J73" i="3"/>
  <c r="K72" i="3"/>
  <c r="J72" i="3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G35" i="10"/>
  <c r="I35" i="10"/>
  <c r="Q34" i="10"/>
  <c r="G34" i="10"/>
  <c r="I34" i="10"/>
  <c r="N34" i="10"/>
  <c r="Q33" i="10"/>
  <c r="G33" i="10"/>
  <c r="I33" i="10"/>
  <c r="N33" i="10"/>
  <c r="G122" i="3"/>
  <c r="H41" i="3"/>
  <c r="G85" i="3"/>
  <c r="H85" i="3"/>
  <c r="G159" i="3"/>
  <c r="I159" i="3"/>
  <c r="G127" i="3"/>
  <c r="H127" i="3"/>
  <c r="G160" i="3"/>
  <c r="H160" i="3"/>
  <c r="G123" i="3"/>
  <c r="G86" i="3"/>
  <c r="H86" i="3"/>
  <c r="G40" i="3"/>
  <c r="H40" i="3"/>
  <c r="Q35" i="10"/>
  <c r="B37" i="10"/>
  <c r="Q32" i="10"/>
  <c r="G32" i="10"/>
  <c r="I32" i="10"/>
  <c r="N32" i="10"/>
  <c r="G158" i="3"/>
  <c r="I158" i="3"/>
  <c r="G157" i="3"/>
  <c r="H157" i="3"/>
  <c r="G83" i="3"/>
  <c r="H83" i="3"/>
  <c r="G38" i="3"/>
  <c r="H38" i="3"/>
  <c r="G121" i="3"/>
  <c r="H121" i="3"/>
  <c r="Q8" i="10"/>
  <c r="Q21" i="10"/>
  <c r="G155" i="3"/>
  <c r="I155" i="3"/>
  <c r="N30" i="4"/>
  <c r="N29" i="4"/>
  <c r="N28" i="4"/>
  <c r="N26" i="4"/>
  <c r="N25" i="4"/>
  <c r="N24" i="4"/>
  <c r="N23" i="4"/>
  <c r="N22" i="4"/>
  <c r="N21" i="4"/>
  <c r="N20" i="4"/>
  <c r="N19" i="4"/>
  <c r="M19" i="4"/>
  <c r="Q6" i="10"/>
  <c r="Q7" i="10"/>
  <c r="Q9" i="10"/>
  <c r="Q10" i="10"/>
  <c r="Q11" i="10"/>
  <c r="G11" i="10"/>
  <c r="Q15" i="10"/>
  <c r="Q16" i="10"/>
  <c r="G19" i="10"/>
  <c r="Q19" i="10"/>
  <c r="G20" i="10"/>
  <c r="I20" i="10"/>
  <c r="G21" i="10"/>
  <c r="I21" i="10"/>
  <c r="G28" i="10"/>
  <c r="Q28" i="10"/>
  <c r="Q29" i="10"/>
  <c r="G29" i="10"/>
  <c r="G31" i="10"/>
  <c r="I31" i="10"/>
  <c r="Q31" i="10"/>
  <c r="AA257" i="5"/>
  <c r="AA258" i="5"/>
  <c r="Y262" i="5"/>
  <c r="Y263" i="5"/>
  <c r="Y264" i="5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G5" i="3"/>
  <c r="A6" i="3"/>
  <c r="G6" i="3"/>
  <c r="G7" i="3"/>
  <c r="G8" i="3"/>
  <c r="G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G17" i="3"/>
  <c r="H17" i="3"/>
  <c r="G18" i="3"/>
  <c r="G19" i="3"/>
  <c r="G20" i="3"/>
  <c r="H20" i="3"/>
  <c r="G21" i="3"/>
  <c r="H21" i="3"/>
  <c r="G22" i="3"/>
  <c r="H22" i="3"/>
  <c r="G23" i="3"/>
  <c r="H23" i="3"/>
  <c r="G24" i="3"/>
  <c r="G25" i="3"/>
  <c r="H25" i="3"/>
  <c r="G26" i="3"/>
  <c r="H26" i="3"/>
  <c r="G27" i="3"/>
  <c r="H27" i="3"/>
  <c r="G28" i="3"/>
  <c r="H28" i="3"/>
  <c r="G29" i="3"/>
  <c r="E42" i="3"/>
  <c r="G30" i="3"/>
  <c r="H30" i="3"/>
  <c r="G31" i="3"/>
  <c r="H31" i="3"/>
  <c r="G32" i="3"/>
  <c r="G33" i="3"/>
  <c r="G34" i="3"/>
  <c r="G35" i="3"/>
  <c r="H35" i="3"/>
  <c r="G36" i="3"/>
  <c r="H36" i="3"/>
  <c r="G37" i="3"/>
  <c r="H37" i="3"/>
  <c r="H39" i="3"/>
  <c r="G52" i="3"/>
  <c r="G53" i="3"/>
  <c r="G55" i="3"/>
  <c r="G56" i="3"/>
  <c r="G57" i="3"/>
  <c r="G58" i="3"/>
  <c r="G59" i="3"/>
  <c r="G60" i="3"/>
  <c r="G61" i="3"/>
  <c r="H61" i="3"/>
  <c r="G62" i="3"/>
  <c r="H62" i="3"/>
  <c r="G63" i="3"/>
  <c r="G64" i="3"/>
  <c r="G65" i="3"/>
  <c r="H65" i="3"/>
  <c r="G66" i="3"/>
  <c r="H66" i="3"/>
  <c r="G67" i="3"/>
  <c r="G68" i="3"/>
  <c r="H68" i="3"/>
  <c r="G69" i="3"/>
  <c r="H69" i="3"/>
  <c r="G70" i="3"/>
  <c r="H70" i="3"/>
  <c r="G71" i="3"/>
  <c r="G72" i="3"/>
  <c r="H72" i="3"/>
  <c r="G73" i="3"/>
  <c r="H73" i="3"/>
  <c r="G74" i="3"/>
  <c r="E87" i="3"/>
  <c r="G75" i="3"/>
  <c r="G76" i="3"/>
  <c r="H76" i="3"/>
  <c r="G77" i="3"/>
  <c r="H77" i="3"/>
  <c r="G78" i="3"/>
  <c r="G79" i="3"/>
  <c r="G80" i="3"/>
  <c r="H80" i="3"/>
  <c r="G81" i="3"/>
  <c r="H81" i="3"/>
  <c r="G82" i="3"/>
  <c r="H82" i="3"/>
  <c r="G84" i="3"/>
  <c r="H84" i="3"/>
  <c r="G89" i="3"/>
  <c r="K89" i="3"/>
  <c r="L89" i="3"/>
  <c r="J89" i="3"/>
  <c r="M89" i="3"/>
  <c r="G90" i="3"/>
  <c r="H90" i="3"/>
  <c r="J90" i="3"/>
  <c r="M90" i="3"/>
  <c r="M91" i="3"/>
  <c r="G92" i="3"/>
  <c r="L92" i="3"/>
  <c r="J92" i="3"/>
  <c r="M92" i="3"/>
  <c r="G93" i="3"/>
  <c r="H93" i="3"/>
  <c r="J93" i="3"/>
  <c r="M93" i="3"/>
  <c r="G94" i="3"/>
  <c r="H94" i="3"/>
  <c r="J94" i="3"/>
  <c r="M94" i="3"/>
  <c r="G95" i="3"/>
  <c r="L95" i="3"/>
  <c r="J95" i="3"/>
  <c r="M95" i="3"/>
  <c r="G96" i="3"/>
  <c r="I96" i="3"/>
  <c r="J96" i="3"/>
  <c r="M96" i="3"/>
  <c r="G97" i="3"/>
  <c r="K97" i="3"/>
  <c r="J97" i="3"/>
  <c r="M97" i="3"/>
  <c r="G98" i="3"/>
  <c r="H98" i="3"/>
  <c r="J98" i="3"/>
  <c r="M98" i="3"/>
  <c r="G99" i="3"/>
  <c r="I99" i="3"/>
  <c r="J99" i="3"/>
  <c r="M99" i="3"/>
  <c r="G100" i="3"/>
  <c r="L100" i="3"/>
  <c r="J100" i="3"/>
  <c r="M100" i="3"/>
  <c r="G101" i="3"/>
  <c r="H101" i="3"/>
  <c r="J101" i="3"/>
  <c r="M101" i="3"/>
  <c r="G102" i="3"/>
  <c r="K102" i="3"/>
  <c r="J102" i="3"/>
  <c r="M102" i="3"/>
  <c r="G103" i="3"/>
  <c r="H103" i="3"/>
  <c r="I103" i="3"/>
  <c r="J103" i="3"/>
  <c r="M103" i="3"/>
  <c r="G104" i="3"/>
  <c r="I104" i="3"/>
  <c r="J104" i="3"/>
  <c r="M104" i="3"/>
  <c r="G105" i="3"/>
  <c r="H105" i="3"/>
  <c r="J105" i="3"/>
  <c r="M105" i="3"/>
  <c r="G106" i="3"/>
  <c r="J106" i="3"/>
  <c r="M106" i="3"/>
  <c r="G107" i="3"/>
  <c r="K107" i="3"/>
  <c r="J107" i="3"/>
  <c r="M107" i="3"/>
  <c r="G108" i="3"/>
  <c r="K108" i="3"/>
  <c r="J108" i="3"/>
  <c r="M108" i="3"/>
  <c r="G109" i="3"/>
  <c r="H109" i="3"/>
  <c r="J109" i="3"/>
  <c r="M109" i="3"/>
  <c r="G110" i="3"/>
  <c r="L110" i="3"/>
  <c r="J110" i="3"/>
  <c r="M110" i="3"/>
  <c r="G111" i="3"/>
  <c r="L111" i="3"/>
  <c r="J111" i="3"/>
  <c r="M111" i="3"/>
  <c r="G112" i="3"/>
  <c r="G113" i="3"/>
  <c r="G114" i="3"/>
  <c r="H114" i="3"/>
  <c r="G115" i="3"/>
  <c r="L115" i="3"/>
  <c r="G116" i="3"/>
  <c r="L116" i="3"/>
  <c r="G117" i="3"/>
  <c r="I117" i="3"/>
  <c r="G118" i="3"/>
  <c r="I118" i="3"/>
  <c r="H118" i="3"/>
  <c r="G119" i="3"/>
  <c r="I119" i="3"/>
  <c r="G120" i="3"/>
  <c r="H120" i="3"/>
  <c r="G126" i="3"/>
  <c r="G128" i="3"/>
  <c r="I128" i="3"/>
  <c r="G129" i="3"/>
  <c r="I129" i="3"/>
  <c r="G130" i="3"/>
  <c r="G131" i="3"/>
  <c r="H131" i="3"/>
  <c r="G132" i="3"/>
  <c r="I132" i="3"/>
  <c r="G133" i="3"/>
  <c r="H133" i="3"/>
  <c r="G134" i="3"/>
  <c r="H134" i="3"/>
  <c r="G135" i="3"/>
  <c r="K135" i="3"/>
  <c r="G136" i="3"/>
  <c r="G137" i="3"/>
  <c r="I137" i="3"/>
  <c r="G138" i="3"/>
  <c r="G139" i="3"/>
  <c r="G140" i="3"/>
  <c r="I140" i="3"/>
  <c r="K140" i="3"/>
  <c r="G141" i="3"/>
  <c r="I141" i="3"/>
  <c r="G142" i="3"/>
  <c r="G143" i="3"/>
  <c r="H143" i="3"/>
  <c r="G144" i="3"/>
  <c r="H144" i="3"/>
  <c r="G145" i="3"/>
  <c r="G146" i="3"/>
  <c r="H146" i="3"/>
  <c r="G147" i="3"/>
  <c r="H147" i="3"/>
  <c r="G148" i="3"/>
  <c r="G149" i="3"/>
  <c r="I149" i="3"/>
  <c r="G150" i="3"/>
  <c r="I150" i="3"/>
  <c r="G151" i="3"/>
  <c r="H151" i="3"/>
  <c r="G152" i="3"/>
  <c r="G153" i="3"/>
  <c r="H153" i="3"/>
  <c r="G154" i="3"/>
  <c r="I154" i="3"/>
  <c r="G156" i="3"/>
  <c r="Q30" i="10"/>
  <c r="G30" i="10"/>
  <c r="I30" i="10"/>
  <c r="Q27" i="10"/>
  <c r="G25" i="10"/>
  <c r="I25" i="10"/>
  <c r="Q25" i="10"/>
  <c r="G23" i="10"/>
  <c r="G14" i="10"/>
  <c r="I14" i="10"/>
  <c r="Q13" i="10"/>
  <c r="G13" i="10"/>
  <c r="I13" i="10"/>
  <c r="I112" i="3"/>
  <c r="L93" i="3"/>
  <c r="I90" i="3"/>
  <c r="Q17" i="10"/>
  <c r="G17" i="10"/>
  <c r="I17" i="10"/>
  <c r="N17" i="10"/>
  <c r="H115" i="3"/>
  <c r="I89" i="3"/>
  <c r="Q12" i="10"/>
  <c r="G12" i="10"/>
  <c r="I144" i="3"/>
  <c r="H140" i="3"/>
  <c r="G22" i="10"/>
  <c r="I22" i="10"/>
  <c r="N22" i="10"/>
  <c r="Q18" i="10"/>
  <c r="G16" i="10"/>
  <c r="I16" i="10"/>
  <c r="H32" i="3"/>
  <c r="G18" i="10"/>
  <c r="G15" i="10"/>
  <c r="I12" i="10"/>
  <c r="H16" i="3"/>
  <c r="H135" i="3"/>
  <c r="K151" i="3"/>
  <c r="H137" i="3"/>
  <c r="I135" i="3"/>
  <c r="I151" i="3"/>
  <c r="L106" i="3"/>
  <c r="I106" i="3"/>
  <c r="M139" i="3"/>
  <c r="K101" i="3"/>
  <c r="L113" i="3"/>
  <c r="K132" i="3"/>
  <c r="K137" i="3"/>
  <c r="K90" i="3"/>
  <c r="H139" i="3"/>
  <c r="K103" i="3"/>
  <c r="L103" i="3"/>
  <c r="K98" i="3"/>
  <c r="I152" i="3"/>
  <c r="I148" i="3"/>
  <c r="L104" i="3"/>
  <c r="I153" i="3"/>
  <c r="J153" i="3"/>
  <c r="H34" i="3"/>
  <c r="H92" i="3"/>
  <c r="H152" i="3"/>
  <c r="K152" i="3"/>
  <c r="I142" i="3"/>
  <c r="H8" i="3"/>
  <c r="I98" i="3"/>
  <c r="G26" i="10"/>
  <c r="I26" i="10"/>
  <c r="N26" i="10"/>
  <c r="Q26" i="10"/>
  <c r="Q22" i="10"/>
  <c r="G24" i="10"/>
  <c r="I24" i="10"/>
  <c r="Q24" i="10"/>
  <c r="G27" i="10"/>
  <c r="I27" i="10"/>
  <c r="Q23" i="10"/>
  <c r="Q14" i="10"/>
  <c r="H99" i="3"/>
  <c r="I102" i="3"/>
  <c r="I97" i="3"/>
  <c r="K115" i="3"/>
  <c r="I115" i="3"/>
  <c r="H79" i="3"/>
  <c r="I114" i="3"/>
  <c r="H78" i="3"/>
  <c r="H97" i="3"/>
  <c r="K99" i="3"/>
  <c r="H9" i="3"/>
  <c r="H67" i="3"/>
  <c r="H156" i="3"/>
  <c r="H63" i="3"/>
  <c r="K149" i="3"/>
  <c r="K136" i="3"/>
  <c r="I131" i="3"/>
  <c r="J131" i="3"/>
  <c r="K131" i="3"/>
  <c r="K104" i="3"/>
  <c r="H104" i="3"/>
  <c r="I101" i="3"/>
  <c r="H108" i="3"/>
  <c r="H64" i="3"/>
  <c r="H60" i="3"/>
  <c r="H71" i="3"/>
  <c r="G37" i="10"/>
  <c r="N13" i="10"/>
  <c r="I11" i="10"/>
  <c r="I15" i="10"/>
  <c r="N31" i="10"/>
  <c r="N30" i="10"/>
  <c r="N25" i="10"/>
  <c r="N16" i="10"/>
  <c r="N27" i="10"/>
  <c r="N24" i="10"/>
  <c r="N12" i="10"/>
  <c r="N20" i="10"/>
  <c r="I18" i="10"/>
  <c r="I28" i="10"/>
  <c r="N35" i="10"/>
  <c r="N14" i="10"/>
  <c r="I19" i="10"/>
  <c r="I23" i="10"/>
  <c r="I29" i="10"/>
  <c r="N21" i="10"/>
  <c r="K27" i="4"/>
  <c r="K28" i="4"/>
  <c r="I53" i="4"/>
  <c r="K26" i="4"/>
  <c r="K23" i="4"/>
  <c r="I48" i="4"/>
  <c r="K33" i="4"/>
  <c r="K24" i="4"/>
  <c r="I49" i="4"/>
  <c r="K30" i="4"/>
  <c r="I55" i="4"/>
  <c r="K34" i="4"/>
  <c r="I59" i="4"/>
  <c r="K22" i="4"/>
  <c r="I47" i="4"/>
  <c r="K32" i="4"/>
  <c r="I57" i="4"/>
  <c r="I36" i="4"/>
  <c r="K29" i="4"/>
  <c r="I54" i="4"/>
  <c r="K21" i="4"/>
  <c r="I46" i="4"/>
  <c r="K25" i="4"/>
  <c r="I50" i="4"/>
  <c r="K31" i="4"/>
  <c r="I56" i="4"/>
  <c r="K35" i="4"/>
  <c r="I60" i="4"/>
  <c r="N27" i="4"/>
  <c r="K20" i="4"/>
  <c r="K19" i="4"/>
  <c r="I37" i="10"/>
  <c r="N11" i="10"/>
  <c r="N15" i="10"/>
  <c r="N28" i="10"/>
  <c r="N23" i="10"/>
  <c r="N29" i="10"/>
  <c r="N19" i="10"/>
  <c r="N18" i="10"/>
  <c r="K45" i="4"/>
  <c r="G45" i="4"/>
  <c r="C45" i="4"/>
  <c r="J45" i="4"/>
  <c r="H45" i="4"/>
  <c r="D45" i="4"/>
  <c r="F45" i="4"/>
  <c r="E45" i="4"/>
  <c r="J58" i="4"/>
  <c r="F58" i="4"/>
  <c r="E58" i="4"/>
  <c r="H58" i="4"/>
  <c r="K58" i="4"/>
  <c r="G58" i="4"/>
  <c r="C58" i="4"/>
  <c r="D58" i="4"/>
  <c r="E51" i="4"/>
  <c r="H51" i="4"/>
  <c r="D51" i="4"/>
  <c r="K51" i="4"/>
  <c r="C51" i="4"/>
  <c r="J51" i="4"/>
  <c r="F51" i="4"/>
  <c r="G51" i="4"/>
  <c r="H52" i="4"/>
  <c r="D52" i="4"/>
  <c r="G52" i="4"/>
  <c r="J52" i="4"/>
  <c r="E52" i="4"/>
  <c r="K52" i="4"/>
  <c r="C52" i="4"/>
  <c r="F52" i="4"/>
  <c r="H60" i="4"/>
  <c r="D60" i="4"/>
  <c r="K60" i="4"/>
  <c r="G60" i="4"/>
  <c r="C60" i="4"/>
  <c r="E60" i="4"/>
  <c r="J60" i="4"/>
  <c r="F60" i="4"/>
  <c r="J50" i="4"/>
  <c r="F50" i="4"/>
  <c r="E50" i="4"/>
  <c r="D50" i="4"/>
  <c r="K50" i="4"/>
  <c r="G50" i="4"/>
  <c r="C50" i="4"/>
  <c r="H50" i="4"/>
  <c r="J54" i="4"/>
  <c r="F54" i="4"/>
  <c r="E54" i="4"/>
  <c r="D54" i="4"/>
  <c r="K54" i="4"/>
  <c r="G54" i="4"/>
  <c r="C54" i="4"/>
  <c r="H54" i="4"/>
  <c r="K57" i="4"/>
  <c r="G57" i="4"/>
  <c r="C57" i="4"/>
  <c r="F57" i="4"/>
  <c r="H57" i="4"/>
  <c r="D57" i="4"/>
  <c r="J57" i="4"/>
  <c r="E57" i="4"/>
  <c r="E59" i="4"/>
  <c r="D59" i="4"/>
  <c r="K59" i="4"/>
  <c r="J59" i="4"/>
  <c r="F59" i="4"/>
  <c r="H59" i="4"/>
  <c r="G59" i="4"/>
  <c r="C59" i="4"/>
  <c r="K49" i="4"/>
  <c r="G49" i="4"/>
  <c r="C49" i="4"/>
  <c r="F49" i="4"/>
  <c r="E49" i="4"/>
  <c r="H49" i="4"/>
  <c r="D49" i="4"/>
  <c r="J49" i="4"/>
  <c r="H44" i="4"/>
  <c r="D44" i="4"/>
  <c r="K44" i="4"/>
  <c r="C44" i="4"/>
  <c r="J44" i="4"/>
  <c r="E44" i="4"/>
  <c r="G44" i="4"/>
  <c r="F44" i="4"/>
  <c r="K36" i="4"/>
  <c r="I44" i="4"/>
  <c r="I45" i="4"/>
  <c r="H48" i="4"/>
  <c r="D48" i="4"/>
  <c r="G48" i="4"/>
  <c r="J48" i="4"/>
  <c r="E48" i="4"/>
  <c r="K48" i="4"/>
  <c r="C48" i="4"/>
  <c r="F48" i="4"/>
  <c r="K53" i="4"/>
  <c r="G53" i="4"/>
  <c r="C53" i="4"/>
  <c r="F53" i="4"/>
  <c r="E53" i="4"/>
  <c r="H53" i="4"/>
  <c r="D53" i="4"/>
  <c r="J53" i="4"/>
  <c r="H56" i="4"/>
  <c r="D56" i="4"/>
  <c r="G56" i="4"/>
  <c r="J56" i="4"/>
  <c r="E56" i="4"/>
  <c r="K56" i="4"/>
  <c r="C56" i="4"/>
  <c r="F56" i="4"/>
  <c r="J46" i="4"/>
  <c r="F46" i="4"/>
  <c r="H46" i="4"/>
  <c r="K46" i="4"/>
  <c r="G46" i="4"/>
  <c r="C46" i="4"/>
  <c r="E46" i="4"/>
  <c r="D46" i="4"/>
  <c r="E47" i="4"/>
  <c r="H47" i="4"/>
  <c r="K47" i="4"/>
  <c r="C47" i="4"/>
  <c r="J47" i="4"/>
  <c r="F47" i="4"/>
  <c r="D47" i="4"/>
  <c r="G47" i="4"/>
  <c r="E55" i="4"/>
  <c r="H55" i="4"/>
  <c r="D55" i="4"/>
  <c r="K55" i="4"/>
  <c r="C55" i="4"/>
  <c r="J55" i="4"/>
  <c r="F55" i="4"/>
  <c r="G55" i="4"/>
  <c r="I58" i="4"/>
  <c r="I51" i="4"/>
  <c r="I52" i="4"/>
  <c r="I61" i="4"/>
  <c r="E61" i="4"/>
  <c r="D61" i="4"/>
  <c r="J61" i="4"/>
  <c r="H61" i="4"/>
  <c r="F61" i="4"/>
  <c r="C61" i="4"/>
  <c r="G61" i="4"/>
  <c r="K61" i="4"/>
  <c r="J155" i="3"/>
  <c r="J137" i="3"/>
  <c r="I160" i="3"/>
  <c r="J160" i="3"/>
  <c r="H154" i="3"/>
  <c r="J154" i="3"/>
  <c r="I146" i="3"/>
  <c r="J146" i="3"/>
  <c r="I143" i="3"/>
  <c r="J143" i="3"/>
  <c r="J151" i="3"/>
  <c r="K144" i="3"/>
  <c r="J152" i="3"/>
  <c r="K146" i="3"/>
  <c r="K143" i="3"/>
  <c r="H155" i="3"/>
  <c r="L129" i="3"/>
  <c r="L90" i="3"/>
  <c r="K110" i="3"/>
  <c r="L97" i="3"/>
  <c r="I92" i="3"/>
  <c r="K92" i="3"/>
  <c r="I121" i="3"/>
  <c r="I93" i="3"/>
  <c r="H119" i="3"/>
  <c r="H110" i="3"/>
  <c r="I109" i="3"/>
  <c r="K111" i="3"/>
  <c r="L105" i="3"/>
  <c r="L128" i="3"/>
  <c r="H111" i="3"/>
  <c r="K93" i="3"/>
  <c r="H89" i="3"/>
  <c r="H74" i="3"/>
  <c r="J141" i="3"/>
  <c r="I120" i="3"/>
  <c r="L108" i="3"/>
  <c r="K147" i="3"/>
  <c r="I157" i="3"/>
  <c r="J157" i="3"/>
  <c r="H141" i="3"/>
  <c r="H116" i="3"/>
  <c r="J124" i="3"/>
  <c r="H29" i="3"/>
  <c r="I111" i="3"/>
  <c r="H107" i="3"/>
  <c r="I110" i="3"/>
  <c r="L109" i="3"/>
  <c r="I108" i="3"/>
  <c r="H132" i="3"/>
  <c r="J132" i="3"/>
  <c r="K109" i="3"/>
  <c r="L98" i="3"/>
  <c r="L99" i="3"/>
  <c r="H128" i="3"/>
  <c r="J128" i="3"/>
  <c r="K134" i="3"/>
  <c r="K150" i="3"/>
  <c r="H150" i="3"/>
  <c r="J150" i="3"/>
  <c r="K153" i="3"/>
  <c r="I133" i="3"/>
  <c r="J133" i="3"/>
  <c r="L114" i="3"/>
  <c r="L107" i="3"/>
  <c r="H159" i="3"/>
  <c r="J159" i="3"/>
  <c r="K141" i="3"/>
  <c r="L102" i="3"/>
  <c r="I107" i="3"/>
  <c r="K114" i="3"/>
  <c r="J144" i="3"/>
  <c r="M138" i="3"/>
  <c r="L127" i="3"/>
  <c r="K128" i="3"/>
  <c r="H158" i="3"/>
  <c r="J158" i="3"/>
  <c r="I134" i="3"/>
  <c r="J134" i="3"/>
  <c r="I147" i="3"/>
  <c r="J147" i="3"/>
  <c r="K133" i="3"/>
  <c r="H117" i="3"/>
  <c r="I145" i="3"/>
  <c r="H145" i="3"/>
  <c r="H142" i="3"/>
  <c r="J142" i="3"/>
  <c r="K139" i="3"/>
  <c r="I130" i="3"/>
  <c r="H130" i="3"/>
  <c r="K130" i="3"/>
  <c r="H126" i="3"/>
  <c r="K126" i="3"/>
  <c r="K113" i="3"/>
  <c r="H18" i="3"/>
  <c r="H7" i="3"/>
  <c r="J140" i="3"/>
  <c r="K142" i="3"/>
  <c r="K105" i="3"/>
  <c r="K145" i="3"/>
  <c r="I127" i="3"/>
  <c r="J127" i="3"/>
  <c r="H148" i="3"/>
  <c r="J148" i="3"/>
  <c r="K148" i="3"/>
  <c r="H106" i="3"/>
  <c r="K106" i="3"/>
  <c r="H96" i="3"/>
  <c r="K96" i="3"/>
  <c r="L96" i="3"/>
  <c r="L94" i="3"/>
  <c r="K94" i="3"/>
  <c r="I94" i="3"/>
  <c r="H19" i="3"/>
  <c r="H122" i="3"/>
  <c r="I122" i="3"/>
  <c r="I156" i="3"/>
  <c r="J156" i="3"/>
  <c r="H138" i="3"/>
  <c r="I138" i="3"/>
  <c r="K129" i="3"/>
  <c r="H129" i="3"/>
  <c r="J129" i="3"/>
  <c r="K112" i="3"/>
  <c r="H112" i="3"/>
  <c r="I105" i="3"/>
  <c r="I95" i="3"/>
  <c r="K95" i="3"/>
  <c r="I113" i="3"/>
  <c r="I126" i="3"/>
  <c r="H24" i="3"/>
  <c r="G124" i="3"/>
  <c r="L126" i="3"/>
  <c r="K138" i="3"/>
  <c r="H95" i="3"/>
  <c r="J135" i="3"/>
  <c r="K127" i="3"/>
  <c r="L112" i="3"/>
  <c r="H149" i="3"/>
  <c r="J149" i="3"/>
  <c r="I139" i="3"/>
  <c r="J139" i="3"/>
  <c r="H136" i="3"/>
  <c r="I136" i="3"/>
  <c r="I116" i="3"/>
  <c r="K116" i="3"/>
  <c r="H113" i="3"/>
  <c r="H102" i="3"/>
  <c r="L101" i="3"/>
  <c r="K100" i="3"/>
  <c r="H100" i="3"/>
  <c r="I100" i="3"/>
  <c r="H75" i="3"/>
  <c r="H33" i="3"/>
  <c r="M144" i="3"/>
  <c r="H2" i="3"/>
  <c r="L144" i="3"/>
  <c r="M115" i="3"/>
  <c r="J126" i="3"/>
  <c r="J130" i="3"/>
  <c r="J145" i="3"/>
  <c r="L153" i="3"/>
  <c r="L152" i="3"/>
  <c r="J138" i="3"/>
  <c r="L124" i="3"/>
  <c r="H1" i="3"/>
  <c r="M114" i="3"/>
  <c r="J136" i="3"/>
</calcChain>
</file>

<file path=xl/sharedStrings.xml><?xml version="1.0" encoding="utf-8"?>
<sst xmlns="http://schemas.openxmlformats.org/spreadsheetml/2006/main" count="134" uniqueCount="64">
  <si>
    <t>FW Sport</t>
  </si>
  <si>
    <t>Troll Catch, Other Catch and Escapement</t>
  </si>
  <si>
    <t>Auke Creek</t>
  </si>
  <si>
    <t>Year</t>
  </si>
  <si>
    <t>Troll</t>
  </si>
  <si>
    <t>Escapement</t>
  </si>
  <si>
    <t>Upper</t>
  </si>
  <si>
    <t>Lower</t>
  </si>
  <si>
    <t>Berners River</t>
  </si>
  <si>
    <t>Other</t>
  </si>
  <si>
    <t>Escape</t>
  </si>
  <si>
    <t>Ford Arm Lake</t>
  </si>
  <si>
    <t>Hugh Smith Lake</t>
  </si>
  <si>
    <t>Excl. 91</t>
  </si>
  <si>
    <t>11.5 Percent</t>
  </si>
  <si>
    <t>Seine</t>
  </si>
  <si>
    <t>Gillnet</t>
  </si>
  <si>
    <t>Sport</t>
  </si>
  <si>
    <t>Smolts</t>
  </si>
  <si>
    <t>Survival</t>
  </si>
  <si>
    <t>Inriver</t>
  </si>
  <si>
    <t>Run</t>
  </si>
  <si>
    <t>Marine</t>
  </si>
  <si>
    <t>Catch</t>
  </si>
  <si>
    <t>Return</t>
  </si>
  <si>
    <t xml:space="preserve">Sport </t>
  </si>
  <si>
    <t xml:space="preserve">Total </t>
  </si>
  <si>
    <t xml:space="preserve">Total  </t>
  </si>
  <si>
    <t xml:space="preserve">       Number of Fish</t>
  </si>
  <si>
    <t>Total</t>
  </si>
  <si>
    <t>Above</t>
  </si>
  <si>
    <t>Border</t>
  </si>
  <si>
    <t>Average</t>
  </si>
  <si>
    <t>Fishery</t>
  </si>
  <si>
    <t>linear trend</t>
  </si>
  <si>
    <t>Figure 3.9-  Total estimated run size, catch and escapement of coho salmon bound for the Taku River</t>
  </si>
  <si>
    <t xml:space="preserve">   Number of Fish</t>
  </si>
  <si>
    <t xml:space="preserve"> Sample</t>
  </si>
  <si>
    <t xml:space="preserve">Drift  </t>
  </si>
  <si>
    <t xml:space="preserve">   Size   </t>
  </si>
  <si>
    <t xml:space="preserve"> Escapement</t>
  </si>
  <si>
    <t>⁭</t>
  </si>
  <si>
    <t>Figure 3.8- Total run size, catch, escapement and biological escapement goal range for three wild Southeast</t>
  </si>
  <si>
    <t>Alaska coho indicator stocks, 1982-2016.</t>
  </si>
  <si>
    <t>Biological Goal</t>
  </si>
  <si>
    <t>Adj Esc</t>
  </si>
  <si>
    <t>Adjusted Goal Bounds</t>
  </si>
  <si>
    <t>Non-Troll</t>
  </si>
  <si>
    <t>Figure 16.-Total estimated run size, catch, and escapement of coho salmon bound for the Taku River (above Canyon Island) and the Chilkat and Berners rivers, 1987-2016. The Berners River escapement and escapement goal bounds are based on an estimated survey expansion factor of 1.241.</t>
  </si>
  <si>
    <t xml:space="preserve">Figure 15.-Total run size, catch, escapement, and biological escapement goal range for 4 wild Southeast Alaska coho salmon indicator stocks, 1982-2010. </t>
  </si>
  <si>
    <t xml:space="preserve">                  above Canyon Island, 1987-2004.  There are no catch estimates for 1987-1991.</t>
  </si>
  <si>
    <t>2000-2016 Avg.</t>
  </si>
  <si>
    <t>Subsistence</t>
  </si>
  <si>
    <t xml:space="preserve"> Troll  </t>
  </si>
  <si>
    <t xml:space="preserve">Run   </t>
  </si>
  <si>
    <t>Table 22.–Estimated harvest (by gear type) and escapement as a percent of the total Chilkat River coho salmon run, 2000–2016.</t>
  </si>
  <si>
    <t>Table 14.–Estimated harvest by gear type, escapement, and total run of coho salmon returning to the Chilkat River, 1987–2016.</t>
  </si>
  <si>
    <t>Table 13.–Estimated catch and escapement of coho salmon bound for the Taku River above Canyon Island, 1987–2016.</t>
  </si>
  <si>
    <t>1992-2016</t>
  </si>
  <si>
    <t>Table 21.–Estimated harvest (by gear type) and escapement as a percent of the total Taku River coho salmon run above Canyon Island, 1992–2016.</t>
  </si>
  <si>
    <r>
      <t>FW Sport</t>
    </r>
    <r>
      <rPr>
        <vertAlign val="superscript"/>
        <sz val="10"/>
        <rFont val="Times New Roman"/>
        <family val="1"/>
      </rPr>
      <t>a</t>
    </r>
  </si>
  <si>
    <r>
      <rPr>
        <vertAlign val="superscript"/>
        <sz val="10"/>
        <rFont val="Times New Roman"/>
        <family val="1"/>
      </rPr>
      <t>a</t>
    </r>
    <r>
      <rPr>
        <sz val="10"/>
        <rFont val="Times New Roman"/>
        <family val="1"/>
      </rPr>
      <t xml:space="preserve"> The freshwater sport harvest is based on a mail-out survey; the 2016 catch was interpolated based on the relationship between escapement and freshwater sport harvest in 2000-2015.</t>
    </r>
  </si>
  <si>
    <t>Brian's Sum</t>
  </si>
  <si>
    <t>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</si>
</sst>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8" formatCode="0.0"/>
    <numFmt numFmtId="170" formatCode="0.0%"/>
    <numFmt numFmtId="171" formatCode="#,##0.0"/>
    <numFmt numFmtId="176" formatCode="#,##0.000"/>
    <numFmt numFmtId="185" formatCode="_(* #,##0_);_(* \(#,##0\);_(* &quot;-&quot;??_);_(@_)"/>
    <numFmt numFmtId="199" formatCode="&quot;$&quot;#,##0\ ;\(&quot;$&quot;#,##0\)"/>
    <numFmt numFmtId="200" formatCode="m\o\n\th\ d\,\ yyyy"/>
    <numFmt numFmtId="201" formatCode="#.00"/>
    <numFmt numFmtId="202" formatCode="#."/>
    <numFmt numFmtId="212" formatCode="_([$€-2]* #,##0.00_);_([$€-2]* \(#,##0.00\);_([$€-2]* &quot;-&quot;??_)"/>
  </numFmts>
  <fonts count="71" x14ac:knownFonts="1">
    <font>
      <sz val="10"/>
      <name val="Arial"/>
      <family val="2"/>
    </font>
    <font>
      <sz val="10"/>
      <name val="Arial"/>
      <family val="2"/>
    </font>
    <font>
      <sz val="11"/>
      <name val="Times New Roman"/>
      <family val="1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Times New Roman"/>
      <family val="1"/>
    </font>
    <font>
      <u/>
      <sz val="10"/>
      <color indexed="12"/>
      <name val="Arial"/>
      <family val="2"/>
    </font>
    <font>
      <sz val="10"/>
      <name val="Times New Roman"/>
      <family val="1"/>
    </font>
    <font>
      <sz val="10"/>
      <name val="Courier"/>
      <family val="3"/>
    </font>
    <font>
      <u/>
      <sz val="10"/>
      <name val="Times New Roman"/>
      <family val="1"/>
    </font>
    <font>
      <sz val="10"/>
      <color indexed="48"/>
      <name val="Times New Roman"/>
      <family val="1"/>
    </font>
    <font>
      <sz val="12"/>
      <color indexed="24"/>
      <name val="Arial"/>
      <family val="2"/>
    </font>
    <font>
      <sz val="1"/>
      <color indexed="8"/>
      <name val="Courier"/>
      <family val="3"/>
    </font>
    <font>
      <sz val="18"/>
      <color indexed="24"/>
      <name val="Arial"/>
      <family val="2"/>
    </font>
    <font>
      <sz val="8"/>
      <color indexed="24"/>
      <name val="Arial"/>
      <family val="2"/>
    </font>
    <font>
      <b/>
      <sz val="1"/>
      <color indexed="8"/>
      <name val="Courier"/>
      <family val="3"/>
    </font>
    <font>
      <sz val="10"/>
      <name val="Times New Roman"/>
      <family val="1"/>
    </font>
    <font>
      <b/>
      <sz val="10"/>
      <name val="Times New Roman"/>
      <family val="1"/>
    </font>
    <font>
      <sz val="12"/>
      <name val="Courier"/>
      <family val="3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u/>
      <sz val="12"/>
      <color indexed="12"/>
      <name val="Courier"/>
      <family val="3"/>
    </font>
    <font>
      <sz val="11"/>
      <color indexed="8"/>
      <name val="Calibri"/>
      <family val="2"/>
    </font>
    <font>
      <sz val="12"/>
      <name val="Times New Roman"/>
      <family val="1"/>
    </font>
    <font>
      <sz val="11"/>
      <name val="Arial"/>
      <family val="2"/>
    </font>
    <font>
      <b/>
      <sz val="11"/>
      <name val="Times New Roman"/>
      <family val="1"/>
    </font>
    <font>
      <vertAlign val="superscript"/>
      <sz val="10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62"/>
      <name val="Calibri"/>
      <family val="2"/>
      <scheme val="minor"/>
    </font>
    <font>
      <b/>
      <sz val="13"/>
      <color indexed="62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indexed="62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indexed="19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Times New Roman"/>
      <family val="2"/>
    </font>
    <font>
      <b/>
      <sz val="11"/>
      <color rgb="FF3F3F3F"/>
      <name val="Calibri"/>
      <family val="2"/>
      <scheme val="minor"/>
    </font>
    <font>
      <b/>
      <sz val="18"/>
      <color indexed="62"/>
      <name val="Cambria"/>
      <family val="2"/>
      <scheme val="maj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0"/>
      <color theme="1"/>
      <name val="Times New Roman"/>
      <family val="1"/>
    </font>
  </fonts>
  <fills count="53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55"/>
      </patternFill>
    </fill>
    <fill>
      <patternFill patternType="solid">
        <fgColor indexed="2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1">
    <xf numFmtId="164" fontId="0" fillId="0" borderId="0" applyBorder="0"/>
    <xf numFmtId="0" fontId="42" fillId="2" borderId="0" applyNumberFormat="0" applyBorder="0" applyAlignment="0" applyProtection="0"/>
    <xf numFmtId="0" fontId="42" fillId="21" borderId="0" applyNumberFormat="0" applyBorder="0" applyAlignment="0" applyProtection="0"/>
    <xf numFmtId="0" fontId="42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42" fillId="21" borderId="0" applyNumberFormat="0" applyBorder="0" applyAlignment="0" applyProtection="0"/>
    <xf numFmtId="0" fontId="21" fillId="3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4" borderId="0" applyNumberFormat="0" applyBorder="0" applyAlignment="0" applyProtection="0"/>
    <xf numFmtId="0" fontId="42" fillId="22" borderId="0" applyNumberFormat="0" applyBorder="0" applyAlignment="0" applyProtection="0"/>
    <xf numFmtId="0" fontId="42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42" fillId="22" borderId="0" applyNumberFormat="0" applyBorder="0" applyAlignment="0" applyProtection="0"/>
    <xf numFmtId="0" fontId="21" fillId="5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6" borderId="0" applyNumberFormat="0" applyBorder="0" applyAlignment="0" applyProtection="0"/>
    <xf numFmtId="0" fontId="42" fillId="23" borderId="0" applyNumberFormat="0" applyBorder="0" applyAlignment="0" applyProtection="0"/>
    <xf numFmtId="0" fontId="42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42" fillId="23" borderId="0" applyNumberFormat="0" applyBorder="0" applyAlignment="0" applyProtection="0"/>
    <xf numFmtId="0" fontId="21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5" borderId="0" applyNumberFormat="0" applyBorder="0" applyAlignment="0" applyProtection="0"/>
    <xf numFmtId="0" fontId="42" fillId="24" borderId="0" applyNumberFormat="0" applyBorder="0" applyAlignment="0" applyProtection="0"/>
    <xf numFmtId="0" fontId="42" fillId="5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42" fillId="24" borderId="0" applyNumberFormat="0" applyBorder="0" applyAlignment="0" applyProtection="0"/>
    <xf numFmtId="0" fontId="21" fillId="3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25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42" fillId="25" borderId="0" applyNumberFormat="0" applyBorder="0" applyAlignment="0" applyProtection="0"/>
    <xf numFmtId="0" fontId="21" fillId="7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6" borderId="0" applyNumberFormat="0" applyBorder="0" applyAlignment="0" applyProtection="0"/>
    <xf numFmtId="0" fontId="42" fillId="26" borderId="0" applyNumberFormat="0" applyBorder="0" applyAlignment="0" applyProtection="0"/>
    <xf numFmtId="0" fontId="42" fillId="6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42" fillId="26" borderId="0" applyNumberFormat="0" applyBorder="0" applyAlignment="0" applyProtection="0"/>
    <xf numFmtId="0" fontId="21" fillId="5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7" borderId="0" applyNumberFormat="0" applyBorder="0" applyAlignment="0" applyProtection="0"/>
    <xf numFmtId="0" fontId="42" fillId="27" borderId="0" applyNumberFormat="0" applyBorder="0" applyAlignment="0" applyProtection="0"/>
    <xf numFmtId="0" fontId="43" fillId="27" borderId="0" applyNumberFormat="0" applyBorder="0" applyAlignment="0" applyProtection="0"/>
    <xf numFmtId="0" fontId="42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42" fillId="27" borderId="0" applyNumberFormat="0" applyBorder="0" applyAlignment="0" applyProtection="0"/>
    <xf numFmtId="0" fontId="21" fillId="8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28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42" fillId="28" borderId="0" applyNumberFormat="0" applyBorder="0" applyAlignment="0" applyProtection="0"/>
    <xf numFmtId="0" fontId="21" fillId="4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9" borderId="0" applyNumberFormat="0" applyBorder="0" applyAlignment="0" applyProtection="0"/>
    <xf numFmtId="0" fontId="42" fillId="29" borderId="0" applyNumberFormat="0" applyBorder="0" applyAlignment="0" applyProtection="0"/>
    <xf numFmtId="0" fontId="42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42" fillId="29" borderId="0" applyNumberFormat="0" applyBorder="0" applyAlignment="0" applyProtection="0"/>
    <xf numFmtId="0" fontId="21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10" borderId="0" applyNumberFormat="0" applyBorder="0" applyAlignment="0" applyProtection="0"/>
    <xf numFmtId="0" fontId="42" fillId="30" borderId="0" applyNumberFormat="0" applyBorder="0" applyAlignment="0" applyProtection="0"/>
    <xf numFmtId="0" fontId="42" fillId="1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42" fillId="30" borderId="0" applyNumberFormat="0" applyBorder="0" applyAlignment="0" applyProtection="0"/>
    <xf numFmtId="0" fontId="21" fillId="8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7" borderId="0" applyNumberFormat="0" applyBorder="0" applyAlignment="0" applyProtection="0"/>
    <xf numFmtId="0" fontId="42" fillId="31" borderId="0" applyNumberFormat="0" applyBorder="0" applyAlignment="0" applyProtection="0"/>
    <xf numFmtId="0" fontId="42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42" fillId="31" borderId="0" applyNumberFormat="0" applyBorder="0" applyAlignment="0" applyProtection="0"/>
    <xf numFmtId="0" fontId="21" fillId="2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6" borderId="0" applyNumberFormat="0" applyBorder="0" applyAlignment="0" applyProtection="0"/>
    <xf numFmtId="0" fontId="42" fillId="32" borderId="0" applyNumberFormat="0" applyBorder="0" applyAlignment="0" applyProtection="0"/>
    <xf numFmtId="0" fontId="42" fillId="6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42" fillId="32" borderId="0" applyNumberFormat="0" applyBorder="0" applyAlignment="0" applyProtection="0"/>
    <xf numFmtId="0" fontId="21" fillId="5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4" fillId="7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44" fillId="33" borderId="0" applyNumberFormat="0" applyBorder="0" applyAlignment="0" applyProtection="0"/>
    <xf numFmtId="0" fontId="44" fillId="7" borderId="0" applyNumberFormat="0" applyBorder="0" applyAlignment="0" applyProtection="0"/>
    <xf numFmtId="0" fontId="44" fillId="12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44" fillId="34" borderId="0" applyNumberFormat="0" applyBorder="0" applyAlignment="0" applyProtection="0"/>
    <xf numFmtId="0" fontId="44" fillId="12" borderId="0" applyNumberFormat="0" applyBorder="0" applyAlignment="0" applyProtection="0"/>
    <xf numFmtId="0" fontId="44" fillId="13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4" fillId="35" borderId="0" applyNumberFormat="0" applyBorder="0" applyAlignment="0" applyProtection="0"/>
    <xf numFmtId="0" fontId="44" fillId="13" borderId="0" applyNumberFormat="0" applyBorder="0" applyAlignment="0" applyProtection="0"/>
    <xf numFmtId="0" fontId="44" fillId="10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44" fillId="36" borderId="0" applyNumberFormat="0" applyBorder="0" applyAlignment="0" applyProtection="0"/>
    <xf numFmtId="0" fontId="44" fillId="10" borderId="0" applyNumberFormat="0" applyBorder="0" applyAlignment="0" applyProtection="0"/>
    <xf numFmtId="0" fontId="44" fillId="7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44" fillId="37" borderId="0" applyNumberFormat="0" applyBorder="0" applyAlignment="0" applyProtection="0"/>
    <xf numFmtId="0" fontId="44" fillId="7" borderId="0" applyNumberFormat="0" applyBorder="0" applyAlignment="0" applyProtection="0"/>
    <xf numFmtId="0" fontId="44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44" fillId="38" borderId="0" applyNumberFormat="0" applyBorder="0" applyAlignment="0" applyProtection="0"/>
    <xf numFmtId="0" fontId="44" fillId="4" borderId="0" applyNumberFormat="0" applyBorder="0" applyAlignment="0" applyProtection="0"/>
    <xf numFmtId="0" fontId="44" fillId="14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44" fillId="39" borderId="0" applyNumberFormat="0" applyBorder="0" applyAlignment="0" applyProtection="0"/>
    <xf numFmtId="0" fontId="44" fillId="14" borderId="0" applyNumberFormat="0" applyBorder="0" applyAlignment="0" applyProtection="0"/>
    <xf numFmtId="0" fontId="44" fillId="1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4" fillId="40" borderId="0" applyNumberFormat="0" applyBorder="0" applyAlignment="0" applyProtection="0"/>
    <xf numFmtId="0" fontId="44" fillId="12" borderId="0" applyNumberFormat="0" applyBorder="0" applyAlignment="0" applyProtection="0"/>
    <xf numFmtId="0" fontId="44" fillId="1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4" fillId="41" borderId="0" applyNumberFormat="0" applyBorder="0" applyAlignment="0" applyProtection="0"/>
    <xf numFmtId="0" fontId="44" fillId="13" borderId="0" applyNumberFormat="0" applyBorder="0" applyAlignment="0" applyProtection="0"/>
    <xf numFmtId="0" fontId="44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4" fillId="42" borderId="0" applyNumberFormat="0" applyBorder="0" applyAlignment="0" applyProtection="0"/>
    <xf numFmtId="0" fontId="44" fillId="17" borderId="0" applyNumberFormat="0" applyBorder="0" applyAlignment="0" applyProtection="0"/>
    <xf numFmtId="0" fontId="44" fillId="43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44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4" fillId="44" borderId="0" applyNumberFormat="0" applyBorder="0" applyAlignment="0" applyProtection="0"/>
    <xf numFmtId="0" fontId="44" fillId="15" borderId="0" applyNumberFormat="0" applyBorder="0" applyAlignment="0" applyProtection="0"/>
    <xf numFmtId="0" fontId="45" fillId="18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45" fillId="45" borderId="0" applyNumberFormat="0" applyBorder="0" applyAlignment="0" applyProtection="0"/>
    <xf numFmtId="0" fontId="45" fillId="18" borderId="0" applyNumberFormat="0" applyBorder="0" applyAlignment="0" applyProtection="0"/>
    <xf numFmtId="0" fontId="46" fillId="19" borderId="17" applyNumberFormat="0" applyAlignment="0" applyProtection="0"/>
    <xf numFmtId="0" fontId="32" fillId="3" borderId="1" applyNumberFormat="0" applyAlignment="0" applyProtection="0"/>
    <xf numFmtId="0" fontId="32" fillId="3" borderId="1" applyNumberFormat="0" applyAlignment="0" applyProtection="0"/>
    <xf numFmtId="0" fontId="32" fillId="3" borderId="1" applyNumberFormat="0" applyAlignment="0" applyProtection="0"/>
    <xf numFmtId="0" fontId="47" fillId="46" borderId="17" applyNumberFormat="0" applyAlignment="0" applyProtection="0"/>
    <xf numFmtId="0" fontId="46" fillId="19" borderId="17" applyNumberFormat="0" applyAlignment="0" applyProtection="0"/>
    <xf numFmtId="0" fontId="48" fillId="47" borderId="18" applyNumberFormat="0" applyAlignment="0" applyProtection="0"/>
    <xf numFmtId="0" fontId="24" fillId="8" borderId="2" applyNumberFormat="0" applyAlignment="0" applyProtection="0"/>
    <xf numFmtId="0" fontId="24" fillId="8" borderId="2" applyNumberFormat="0" applyAlignment="0" applyProtection="0"/>
    <xf numFmtId="0" fontId="24" fillId="8" borderId="2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8" fillId="0" borderId="0" applyFont="0" applyFill="0" applyBorder="0" applyAlignment="0" applyProtection="0"/>
    <xf numFmtId="44" fontId="38" fillId="0" borderId="0" applyFont="0" applyFill="0" applyBorder="0" applyAlignment="0" applyProtection="0"/>
    <xf numFmtId="199" fontId="12" fillId="0" borderId="0" applyFont="0" applyFill="0" applyBorder="0" applyAlignment="0" applyProtection="0"/>
    <xf numFmtId="200" fontId="13" fillId="0" borderId="0">
      <protection locked="0"/>
    </xf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200" fontId="13" fillId="0" borderId="0">
      <protection locked="0"/>
    </xf>
    <xf numFmtId="212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201" fontId="13" fillId="0" borderId="0">
      <protection locked="0"/>
    </xf>
    <xf numFmtId="2" fontId="12" fillId="0" borderId="0" applyFont="0" applyFill="0" applyBorder="0" applyAlignment="0" applyProtection="0"/>
    <xf numFmtId="2" fontId="12" fillId="0" borderId="0" applyFont="0" applyFill="0" applyBorder="0" applyAlignment="0" applyProtection="0"/>
    <xf numFmtId="201" fontId="13" fillId="0" borderId="0">
      <protection locked="0"/>
    </xf>
    <xf numFmtId="0" fontId="50" fillId="7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50" fillId="48" borderId="0" applyNumberFormat="0" applyBorder="0" applyAlignment="0" applyProtection="0"/>
    <xf numFmtId="0" fontId="50" fillId="7" borderId="0" applyNumberFormat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1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52" fillId="0" borderId="4" applyNumberFormat="0" applyFill="0" applyAlignment="0" applyProtection="0"/>
    <xf numFmtId="0" fontId="51" fillId="0" borderId="3" applyNumberFormat="0" applyFill="0" applyAlignment="0" applyProtection="0"/>
    <xf numFmtId="0" fontId="52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3" fillId="0" borderId="19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2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21" fillId="0" borderId="0"/>
    <xf numFmtId="0" fontId="52" fillId="0" borderId="4" applyNumberFormat="0" applyFill="0" applyAlignment="0" applyProtection="0"/>
    <xf numFmtId="0" fontId="2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4" fillId="0" borderId="20" applyNumberFormat="0" applyFill="0" applyAlignment="0" applyProtection="0"/>
    <xf numFmtId="0" fontId="55" fillId="0" borderId="5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56" fillId="0" borderId="21" applyNumberFormat="0" applyFill="0" applyAlignment="0" applyProtection="0"/>
    <xf numFmtId="0" fontId="55" fillId="0" borderId="5" applyNumberFormat="0" applyFill="0" applyAlignment="0" applyProtection="0"/>
    <xf numFmtId="0" fontId="5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202" fontId="16" fillId="0" borderId="0">
      <protection locked="0"/>
    </xf>
    <xf numFmtId="202" fontId="16" fillId="0" borderId="0"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59" fillId="9" borderId="17" applyNumberFormat="0" applyAlignment="0" applyProtection="0"/>
    <xf numFmtId="0" fontId="28" fillId="5" borderId="1" applyNumberFormat="0" applyAlignment="0" applyProtection="0"/>
    <xf numFmtId="0" fontId="28" fillId="5" borderId="1" applyNumberFormat="0" applyAlignment="0" applyProtection="0"/>
    <xf numFmtId="0" fontId="28" fillId="5" borderId="1" applyNumberFormat="0" applyAlignment="0" applyProtection="0"/>
    <xf numFmtId="0" fontId="59" fillId="49" borderId="17" applyNumberFormat="0" applyAlignment="0" applyProtection="0"/>
    <xf numFmtId="0" fontId="59" fillId="9" borderId="17" applyNumberFormat="0" applyAlignment="0" applyProtection="0"/>
    <xf numFmtId="0" fontId="60" fillId="0" borderId="7" applyNumberFormat="0" applyFill="0" applyAlignment="0" applyProtection="0"/>
    <xf numFmtId="0" fontId="33" fillId="0" borderId="8" applyNumberFormat="0" applyFill="0" applyAlignment="0" applyProtection="0"/>
    <xf numFmtId="0" fontId="33" fillId="0" borderId="8" applyNumberFormat="0" applyFill="0" applyAlignment="0" applyProtection="0"/>
    <xf numFmtId="0" fontId="33" fillId="0" borderId="8" applyNumberFormat="0" applyFill="0" applyAlignment="0" applyProtection="0"/>
    <xf numFmtId="0" fontId="61" fillId="0" borderId="22" applyNumberFormat="0" applyFill="0" applyAlignment="0" applyProtection="0"/>
    <xf numFmtId="0" fontId="60" fillId="0" borderId="7" applyNumberFormat="0" applyFill="0" applyAlignment="0" applyProtection="0"/>
    <xf numFmtId="0" fontId="62" fillId="50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63" fillId="50" borderId="0" applyNumberFormat="0" applyBorder="0" applyAlignment="0" applyProtection="0"/>
    <xf numFmtId="0" fontId="62" fillId="50" borderId="0" applyNumberFormat="0" applyBorder="0" applyAlignment="0" applyProtection="0"/>
    <xf numFmtId="0" fontId="1" fillId="0" borderId="0"/>
    <xf numFmtId="0" fontId="37" fillId="51" borderId="23" applyNumberFormat="0" applyFont="0" applyAlignment="0" applyProtection="0"/>
    <xf numFmtId="0" fontId="37" fillId="51" borderId="23" applyNumberFormat="0" applyFont="0" applyAlignment="0" applyProtection="0"/>
    <xf numFmtId="0" fontId="37" fillId="51" borderId="23" applyNumberFormat="0" applyFont="0" applyAlignment="0" applyProtection="0"/>
    <xf numFmtId="0" fontId="21" fillId="51" borderId="23" applyNumberFormat="0" applyFont="0" applyAlignment="0" applyProtection="0"/>
    <xf numFmtId="0" fontId="21" fillId="51" borderId="23" applyNumberFormat="0" applyFont="0" applyAlignment="0" applyProtection="0"/>
    <xf numFmtId="0" fontId="1" fillId="0" borderId="0"/>
    <xf numFmtId="0" fontId="42" fillId="0" borderId="0"/>
    <xf numFmtId="0" fontId="37" fillId="51" borderId="23" applyNumberFormat="0" applyFont="0" applyAlignment="0" applyProtection="0"/>
    <xf numFmtId="0" fontId="21" fillId="51" borderId="23" applyNumberFormat="0" applyFont="0" applyAlignment="0" applyProtection="0"/>
    <xf numFmtId="0" fontId="21" fillId="51" borderId="23" applyNumberFormat="0" applyFont="0" applyAlignment="0" applyProtection="0"/>
    <xf numFmtId="0" fontId="1" fillId="0" borderId="0"/>
    <xf numFmtId="0" fontId="37" fillId="51" borderId="23" applyNumberFormat="0" applyFont="0" applyAlignment="0" applyProtection="0"/>
    <xf numFmtId="0" fontId="37" fillId="51" borderId="23" applyNumberFormat="0" applyFont="0" applyAlignment="0" applyProtection="0"/>
    <xf numFmtId="0" fontId="21" fillId="51" borderId="23" applyNumberFormat="0" applyFont="0" applyAlignment="0" applyProtection="0"/>
    <xf numFmtId="0" fontId="21" fillId="51" borderId="2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21" fillId="0" borderId="0"/>
    <xf numFmtId="164" fontId="1" fillId="0" borderId="0" applyBorder="0"/>
    <xf numFmtId="0" fontId="21" fillId="0" borderId="0"/>
    <xf numFmtId="164" fontId="1" fillId="0" borderId="0" applyBorder="0"/>
    <xf numFmtId="0" fontId="1" fillId="0" borderId="0"/>
    <xf numFmtId="164" fontId="1" fillId="0" borderId="0" applyBorder="0"/>
    <xf numFmtId="164" fontId="1" fillId="0" borderId="0" applyBorder="0"/>
    <xf numFmtId="164" fontId="1" fillId="0" borderId="0" applyBorder="0"/>
    <xf numFmtId="164" fontId="1" fillId="0" borderId="0" applyBorder="0"/>
    <xf numFmtId="164" fontId="1" fillId="0" borderId="0" applyBorder="0"/>
    <xf numFmtId="164" fontId="1" fillId="0" borderId="0" applyBorder="0"/>
    <xf numFmtId="164" fontId="19" fillId="0" borderId="0"/>
    <xf numFmtId="0" fontId="1" fillId="0" borderId="0"/>
    <xf numFmtId="0" fontId="21" fillId="0" borderId="0"/>
    <xf numFmtId="0" fontId="21" fillId="0" borderId="0"/>
    <xf numFmtId="0" fontId="42" fillId="0" borderId="0"/>
    <xf numFmtId="0" fontId="1" fillId="0" borderId="0"/>
    <xf numFmtId="0" fontId="21" fillId="0" borderId="0"/>
    <xf numFmtId="0" fontId="42" fillId="0" borderId="0"/>
    <xf numFmtId="0" fontId="1" fillId="0" borderId="0"/>
    <xf numFmtId="3" fontId="8" fillId="0" borderId="0"/>
    <xf numFmtId="0" fontId="1" fillId="0" borderId="0"/>
    <xf numFmtId="3" fontId="8" fillId="0" borderId="0"/>
    <xf numFmtId="0" fontId="42" fillId="0" borderId="0"/>
    <xf numFmtId="0" fontId="1" fillId="0" borderId="0"/>
    <xf numFmtId="0" fontId="1" fillId="0" borderId="0"/>
    <xf numFmtId="164" fontId="1" fillId="0" borderId="0"/>
    <xf numFmtId="0" fontId="21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164" fontId="1" fillId="0" borderId="0" applyBorder="0"/>
    <xf numFmtId="0" fontId="1" fillId="0" borderId="0"/>
    <xf numFmtId="0" fontId="1" fillId="0" borderId="0"/>
    <xf numFmtId="0" fontId="42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/>
    <xf numFmtId="164" fontId="1" fillId="0" borderId="0" applyBorder="0"/>
    <xf numFmtId="164" fontId="1" fillId="0" borderId="0" applyBorder="0"/>
    <xf numFmtId="0" fontId="1" fillId="0" borderId="0"/>
    <xf numFmtId="0" fontId="1" fillId="0" borderId="0"/>
    <xf numFmtId="164" fontId="19" fillId="0" borderId="0"/>
    <xf numFmtId="0" fontId="1" fillId="0" borderId="0"/>
    <xf numFmtId="0" fontId="38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9" fillId="0" borderId="0"/>
    <xf numFmtId="164" fontId="1" fillId="0" borderId="0" applyBorder="0"/>
    <xf numFmtId="164" fontId="1" fillId="0" borderId="0" applyBorder="0"/>
    <xf numFmtId="164" fontId="1" fillId="0" borderId="0" applyBorder="0"/>
    <xf numFmtId="0" fontId="1" fillId="0" borderId="0"/>
    <xf numFmtId="164" fontId="19" fillId="0" borderId="0"/>
    <xf numFmtId="0" fontId="1" fillId="0" borderId="0"/>
    <xf numFmtId="0" fontId="42" fillId="0" borderId="0"/>
    <xf numFmtId="164" fontId="1" fillId="0" borderId="0" applyBorder="0"/>
    <xf numFmtId="0" fontId="42" fillId="0" borderId="0"/>
    <xf numFmtId="0" fontId="1" fillId="0" borderId="0"/>
    <xf numFmtId="0" fontId="35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Border="0"/>
    <xf numFmtId="0" fontId="1" fillId="0" borderId="0"/>
    <xf numFmtId="164" fontId="1" fillId="0" borderId="0" applyBorder="0"/>
    <xf numFmtId="0" fontId="42" fillId="0" borderId="0"/>
    <xf numFmtId="0" fontId="42" fillId="0" borderId="0"/>
    <xf numFmtId="0" fontId="1" fillId="0" borderId="0"/>
    <xf numFmtId="0" fontId="1" fillId="0" borderId="0"/>
    <xf numFmtId="164" fontId="1" fillId="0" borderId="0" applyBorder="0"/>
    <xf numFmtId="0" fontId="1" fillId="0" borderId="0"/>
    <xf numFmtId="164" fontId="1" fillId="0" borderId="0" applyBorder="0"/>
    <xf numFmtId="164" fontId="1" fillId="0" borderId="0" applyBorder="0"/>
    <xf numFmtId="0" fontId="1" fillId="0" borderId="0"/>
    <xf numFmtId="0" fontId="1" fillId="0" borderId="0"/>
    <xf numFmtId="164" fontId="1" fillId="0" borderId="0" applyBorder="0"/>
    <xf numFmtId="0" fontId="17" fillId="0" borderId="0"/>
    <xf numFmtId="0" fontId="1" fillId="0" borderId="0"/>
    <xf numFmtId="0" fontId="1" fillId="0" borderId="0"/>
    <xf numFmtId="0" fontId="1" fillId="0" borderId="0"/>
    <xf numFmtId="1" fontId="19" fillId="0" borderId="0"/>
    <xf numFmtId="164" fontId="4" fillId="0" borderId="0"/>
    <xf numFmtId="164" fontId="1" fillId="0" borderId="0"/>
    <xf numFmtId="0" fontId="1" fillId="0" borderId="0"/>
    <xf numFmtId="0" fontId="1" fillId="0" borderId="0"/>
    <xf numFmtId="0" fontId="37" fillId="51" borderId="23" applyNumberFormat="0" applyFont="0" applyAlignment="0" applyProtection="0"/>
    <xf numFmtId="0" fontId="37" fillId="51" borderId="23" applyNumberFormat="0" applyFont="0" applyAlignment="0" applyProtection="0"/>
    <xf numFmtId="0" fontId="21" fillId="51" borderId="23" applyNumberFormat="0" applyFont="0" applyAlignment="0" applyProtection="0"/>
    <xf numFmtId="0" fontId="21" fillId="51" borderId="23" applyNumberFormat="0" applyFont="0" applyAlignment="0" applyProtection="0"/>
    <xf numFmtId="0" fontId="42" fillId="51" borderId="23" applyNumberFormat="0" applyFont="0" applyAlignment="0" applyProtection="0"/>
    <xf numFmtId="0" fontId="1" fillId="6" borderId="9" applyNumberFormat="0" applyFont="0" applyAlignment="0" applyProtection="0"/>
    <xf numFmtId="0" fontId="1" fillId="6" borderId="9" applyNumberFormat="0" applyFont="0" applyAlignment="0" applyProtection="0"/>
    <xf numFmtId="0" fontId="1" fillId="6" borderId="9" applyNumberFormat="0" applyFont="0" applyAlignment="0" applyProtection="0"/>
    <xf numFmtId="0" fontId="37" fillId="51" borderId="23" applyNumberFormat="0" applyFont="0" applyAlignment="0" applyProtection="0"/>
    <xf numFmtId="0" fontId="37" fillId="51" borderId="23" applyNumberFormat="0" applyFont="0" applyAlignment="0" applyProtection="0"/>
    <xf numFmtId="0" fontId="37" fillId="51" borderId="23" applyNumberFormat="0" applyFont="0" applyAlignment="0" applyProtection="0"/>
    <xf numFmtId="0" fontId="21" fillId="51" borderId="23" applyNumberFormat="0" applyFont="0" applyAlignment="0" applyProtection="0"/>
    <xf numFmtId="0" fontId="21" fillId="51" borderId="23" applyNumberFormat="0" applyFont="0" applyAlignment="0" applyProtection="0"/>
    <xf numFmtId="0" fontId="37" fillId="51" borderId="23" applyNumberFormat="0" applyFont="0" applyAlignment="0" applyProtection="0"/>
    <xf numFmtId="0" fontId="21" fillId="51" borderId="23" applyNumberFormat="0" applyFont="0" applyAlignment="0" applyProtection="0"/>
    <xf numFmtId="0" fontId="21" fillId="51" borderId="23" applyNumberFormat="0" applyFont="0" applyAlignment="0" applyProtection="0"/>
    <xf numFmtId="0" fontId="37" fillId="51" borderId="23" applyNumberFormat="0" applyFont="0" applyAlignment="0" applyProtection="0"/>
    <xf numFmtId="0" fontId="37" fillId="51" borderId="23" applyNumberFormat="0" applyFont="0" applyAlignment="0" applyProtection="0"/>
    <xf numFmtId="0" fontId="21" fillId="51" borderId="23" applyNumberFormat="0" applyFont="0" applyAlignment="0" applyProtection="0"/>
    <xf numFmtId="0" fontId="21" fillId="51" borderId="23" applyNumberFormat="0" applyFont="0" applyAlignment="0" applyProtection="0"/>
    <xf numFmtId="0" fontId="42" fillId="51" borderId="23" applyNumberFormat="0" applyFont="0" applyAlignment="0" applyProtection="0"/>
    <xf numFmtId="0" fontId="35" fillId="6" borderId="9" applyNumberFormat="0" applyFont="0" applyAlignment="0" applyProtection="0"/>
    <xf numFmtId="0" fontId="1" fillId="6" borderId="9" applyNumberFormat="0" applyFont="0" applyAlignment="0" applyProtection="0"/>
    <xf numFmtId="0" fontId="37" fillId="51" borderId="23" applyNumberFormat="0" applyFont="0" applyAlignment="0" applyProtection="0"/>
    <xf numFmtId="0" fontId="37" fillId="51" borderId="23" applyNumberFormat="0" applyFont="0" applyAlignment="0" applyProtection="0"/>
    <xf numFmtId="0" fontId="37" fillId="51" borderId="23" applyNumberFormat="0" applyFont="0" applyAlignment="0" applyProtection="0"/>
    <xf numFmtId="0" fontId="21" fillId="51" borderId="23" applyNumberFormat="0" applyFont="0" applyAlignment="0" applyProtection="0"/>
    <xf numFmtId="0" fontId="21" fillId="51" borderId="23" applyNumberFormat="0" applyFont="0" applyAlignment="0" applyProtection="0"/>
    <xf numFmtId="0" fontId="37" fillId="51" borderId="23" applyNumberFormat="0" applyFont="0" applyAlignment="0" applyProtection="0"/>
    <xf numFmtId="0" fontId="21" fillId="51" borderId="23" applyNumberFormat="0" applyFont="0" applyAlignment="0" applyProtection="0"/>
    <xf numFmtId="0" fontId="21" fillId="51" borderId="23" applyNumberFormat="0" applyFont="0" applyAlignment="0" applyProtection="0"/>
    <xf numFmtId="0" fontId="37" fillId="51" borderId="23" applyNumberFormat="0" applyFont="0" applyAlignment="0" applyProtection="0"/>
    <xf numFmtId="0" fontId="37" fillId="51" borderId="23" applyNumberFormat="0" applyFont="0" applyAlignment="0" applyProtection="0"/>
    <xf numFmtId="0" fontId="21" fillId="51" borderId="23" applyNumberFormat="0" applyFont="0" applyAlignment="0" applyProtection="0"/>
    <xf numFmtId="0" fontId="21" fillId="51" borderId="23" applyNumberFormat="0" applyFont="0" applyAlignment="0" applyProtection="0"/>
    <xf numFmtId="0" fontId="37" fillId="51" borderId="23" applyNumberFormat="0" applyFont="0" applyAlignment="0" applyProtection="0"/>
    <xf numFmtId="0" fontId="37" fillId="51" borderId="23" applyNumberFormat="0" applyFont="0" applyAlignment="0" applyProtection="0"/>
    <xf numFmtId="0" fontId="21" fillId="51" borderId="23" applyNumberFormat="0" applyFont="0" applyAlignment="0" applyProtection="0"/>
    <xf numFmtId="0" fontId="21" fillId="51" borderId="23" applyNumberFormat="0" applyFont="0" applyAlignment="0" applyProtection="0"/>
    <xf numFmtId="0" fontId="37" fillId="51" borderId="23" applyNumberFormat="0" applyFont="0" applyAlignment="0" applyProtection="0"/>
    <xf numFmtId="0" fontId="37" fillId="51" borderId="23" applyNumberFormat="0" applyFont="0" applyAlignment="0" applyProtection="0"/>
    <xf numFmtId="0" fontId="21" fillId="51" borderId="23" applyNumberFormat="0" applyFont="0" applyAlignment="0" applyProtection="0"/>
    <xf numFmtId="0" fontId="21" fillId="51" borderId="23" applyNumberFormat="0" applyFont="0" applyAlignment="0" applyProtection="0"/>
    <xf numFmtId="0" fontId="37" fillId="51" borderId="23" applyNumberFormat="0" applyFont="0" applyAlignment="0" applyProtection="0"/>
    <xf numFmtId="0" fontId="37" fillId="51" borderId="23" applyNumberFormat="0" applyFont="0" applyAlignment="0" applyProtection="0"/>
    <xf numFmtId="0" fontId="21" fillId="51" borderId="23" applyNumberFormat="0" applyFont="0" applyAlignment="0" applyProtection="0"/>
    <xf numFmtId="0" fontId="21" fillId="51" borderId="23" applyNumberFormat="0" applyFont="0" applyAlignment="0" applyProtection="0"/>
    <xf numFmtId="0" fontId="37" fillId="51" borderId="23" applyNumberFormat="0" applyFont="0" applyAlignment="0" applyProtection="0"/>
    <xf numFmtId="0" fontId="37" fillId="51" borderId="23" applyNumberFormat="0" applyFont="0" applyAlignment="0" applyProtection="0"/>
    <xf numFmtId="0" fontId="21" fillId="51" borderId="23" applyNumberFormat="0" applyFont="0" applyAlignment="0" applyProtection="0"/>
    <xf numFmtId="0" fontId="21" fillId="51" borderId="23" applyNumberFormat="0" applyFont="0" applyAlignment="0" applyProtection="0"/>
    <xf numFmtId="0" fontId="65" fillId="19" borderId="24" applyNumberFormat="0" applyAlignment="0" applyProtection="0"/>
    <xf numFmtId="0" fontId="30" fillId="3" borderId="10" applyNumberFormat="0" applyAlignment="0" applyProtection="0"/>
    <xf numFmtId="0" fontId="30" fillId="3" borderId="10" applyNumberFormat="0" applyAlignment="0" applyProtection="0"/>
    <xf numFmtId="0" fontId="30" fillId="3" borderId="10" applyNumberFormat="0" applyAlignment="0" applyProtection="0"/>
    <xf numFmtId="0" fontId="65" fillId="46" borderId="24" applyNumberFormat="0" applyAlignment="0" applyProtection="0"/>
    <xf numFmtId="0" fontId="65" fillId="19" borderId="24" applyNumberFormat="0" applyAlignment="0" applyProtection="0"/>
    <xf numFmtId="9" fontId="3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6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202" fontId="13" fillId="0" borderId="11">
      <protection locked="0"/>
    </xf>
    <xf numFmtId="0" fontId="12" fillId="0" borderId="12" applyNumberFormat="0" applyFont="0" applyFill="0" applyAlignment="0" applyProtection="0"/>
    <xf numFmtId="0" fontId="12" fillId="0" borderId="12" applyNumberFormat="0" applyFont="0" applyFill="0" applyAlignment="0" applyProtection="0"/>
    <xf numFmtId="202" fontId="13" fillId="0" borderId="11">
      <protection locked="0"/>
    </xf>
    <xf numFmtId="0" fontId="12" fillId="0" borderId="12" applyNumberFormat="0" applyFont="0" applyFill="0" applyAlignment="0" applyProtection="0"/>
    <xf numFmtId="0" fontId="12" fillId="0" borderId="12" applyNumberFormat="0" applyFont="0" applyFill="0" applyAlignment="0" applyProtection="0"/>
    <xf numFmtId="0" fontId="12" fillId="0" borderId="12" applyNumberFormat="0" applyFont="0" applyFill="0" applyAlignment="0" applyProtection="0"/>
    <xf numFmtId="202" fontId="13" fillId="0" borderId="11">
      <protection locked="0"/>
    </xf>
    <xf numFmtId="0" fontId="12" fillId="0" borderId="12" applyNumberFormat="0" applyFont="0" applyFill="0" applyAlignment="0" applyProtection="0"/>
    <xf numFmtId="0" fontId="68" fillId="0" borderId="13" applyNumberFormat="0" applyFill="0" applyAlignment="0" applyProtection="0"/>
    <xf numFmtId="0" fontId="68" fillId="0" borderId="25" applyNumberFormat="0" applyFill="0" applyAlignment="0" applyProtection="0"/>
    <xf numFmtId="202" fontId="13" fillId="0" borderId="11">
      <protection locked="0"/>
    </xf>
    <xf numFmtId="0" fontId="6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111">
    <xf numFmtId="164" fontId="0" fillId="0" borderId="0" xfId="0"/>
    <xf numFmtId="0" fontId="1" fillId="0" borderId="0" xfId="587"/>
    <xf numFmtId="3" fontId="1" fillId="0" borderId="0" xfId="587" applyNumberFormat="1"/>
    <xf numFmtId="0" fontId="1" fillId="0" borderId="0" xfId="587" applyAlignment="1">
      <alignment horizontal="right"/>
    </xf>
    <xf numFmtId="0" fontId="1" fillId="0" borderId="0" xfId="587" applyFont="1" applyAlignment="1">
      <alignment horizontal="right"/>
    </xf>
    <xf numFmtId="0" fontId="1" fillId="0" borderId="0" xfId="587" applyFont="1"/>
    <xf numFmtId="164" fontId="6" fillId="0" borderId="0" xfId="0" applyFont="1"/>
    <xf numFmtId="164" fontId="6" fillId="0" borderId="14" xfId="0" applyFont="1" applyBorder="1"/>
    <xf numFmtId="164" fontId="6" fillId="0" borderId="0" xfId="0" applyFont="1" applyAlignment="1">
      <alignment horizontal="right"/>
    </xf>
    <xf numFmtId="3" fontId="6" fillId="0" borderId="0" xfId="0" applyNumberFormat="1" applyFont="1"/>
    <xf numFmtId="3" fontId="1" fillId="0" borderId="0" xfId="587" applyNumberFormat="1" applyFont="1"/>
    <xf numFmtId="0" fontId="6" fillId="0" borderId="0" xfId="583" applyFont="1"/>
    <xf numFmtId="0" fontId="1" fillId="0" borderId="0" xfId="583"/>
    <xf numFmtId="3" fontId="6" fillId="0" borderId="0" xfId="0" applyNumberFormat="1" applyFont="1" applyBorder="1"/>
    <xf numFmtId="164" fontId="0" fillId="0" borderId="0" xfId="0" applyAlignment="1">
      <alignment horizontal="right"/>
    </xf>
    <xf numFmtId="0" fontId="1" fillId="0" borderId="0" xfId="587" quotePrefix="1" applyFont="1" applyAlignment="1">
      <alignment horizontal="right"/>
    </xf>
    <xf numFmtId="170" fontId="1" fillId="0" borderId="0" xfId="587" applyNumberFormat="1"/>
    <xf numFmtId="9" fontId="1" fillId="0" borderId="0" xfId="587" applyNumberFormat="1"/>
    <xf numFmtId="0" fontId="5" fillId="0" borderId="0" xfId="587" quotePrefix="1" applyFont="1" applyAlignment="1">
      <alignment horizontal="right"/>
    </xf>
    <xf numFmtId="3" fontId="0" fillId="0" borderId="0" xfId="0" applyNumberFormat="1"/>
    <xf numFmtId="176" fontId="1" fillId="0" borderId="0" xfId="587" applyNumberFormat="1"/>
    <xf numFmtId="164" fontId="6" fillId="0" borderId="0" xfId="0" applyFont="1" applyFill="1" applyBorder="1" applyAlignment="1">
      <alignment horizontal="right"/>
    </xf>
    <xf numFmtId="0" fontId="1" fillId="0" borderId="0" xfId="583" applyFont="1"/>
    <xf numFmtId="164" fontId="8" fillId="0" borderId="0" xfId="0" applyFont="1"/>
    <xf numFmtId="164" fontId="8" fillId="0" borderId="14" xfId="0" applyFont="1" applyBorder="1"/>
    <xf numFmtId="164" fontId="8" fillId="0" borderId="0" xfId="0" applyFont="1" applyBorder="1"/>
    <xf numFmtId="164" fontId="8" fillId="0" borderId="14" xfId="0" applyFont="1" applyBorder="1" applyAlignment="1"/>
    <xf numFmtId="164" fontId="10" fillId="0" borderId="14" xfId="0" applyFont="1" applyBorder="1" applyAlignment="1"/>
    <xf numFmtId="164" fontId="8" fillId="0" borderId="0" xfId="0" applyFont="1" applyAlignment="1">
      <alignment horizontal="left"/>
    </xf>
    <xf numFmtId="164" fontId="8" fillId="0" borderId="0" xfId="0" applyFont="1" applyBorder="1" applyAlignment="1">
      <alignment horizontal="center"/>
    </xf>
    <xf numFmtId="164" fontId="8" fillId="0" borderId="0" xfId="0" applyFont="1" applyBorder="1" applyAlignment="1">
      <alignment horizontal="left"/>
    </xf>
    <xf numFmtId="164" fontId="8" fillId="0" borderId="14" xfId="0" applyFont="1" applyBorder="1" applyAlignment="1">
      <alignment horizontal="left"/>
    </xf>
    <xf numFmtId="164" fontId="8" fillId="0" borderId="14" xfId="0" applyFont="1" applyBorder="1" applyAlignment="1">
      <alignment horizontal="center"/>
    </xf>
    <xf numFmtId="1" fontId="8" fillId="0" borderId="0" xfId="324" applyNumberFormat="1" applyFont="1" applyAlignment="1">
      <alignment horizontal="left"/>
    </xf>
    <xf numFmtId="3" fontId="11" fillId="0" borderId="0" xfId="0" applyNumberFormat="1" applyFont="1" applyAlignment="1">
      <alignment horizontal="right"/>
    </xf>
    <xf numFmtId="3" fontId="11" fillId="0" borderId="0" xfId="0" applyNumberFormat="1" applyFont="1" applyAlignment="1"/>
    <xf numFmtId="3" fontId="8" fillId="0" borderId="0" xfId="0" applyNumberFormat="1" applyFont="1" applyAlignment="1"/>
    <xf numFmtId="3" fontId="8" fillId="0" borderId="0" xfId="0" applyNumberFormat="1" applyFont="1" applyBorder="1" applyAlignment="1"/>
    <xf numFmtId="171" fontId="8" fillId="0" borderId="0" xfId="0" applyNumberFormat="1" applyFont="1" applyAlignment="1"/>
    <xf numFmtId="164" fontId="8" fillId="0" borderId="0" xfId="0" applyFont="1" applyAlignment="1">
      <alignment horizontal="center"/>
    </xf>
    <xf numFmtId="3" fontId="1" fillId="0" borderId="0" xfId="581" applyNumberFormat="1"/>
    <xf numFmtId="3" fontId="17" fillId="0" borderId="0" xfId="580" applyNumberFormat="1" applyFont="1" applyFill="1"/>
    <xf numFmtId="3" fontId="18" fillId="0" borderId="0" xfId="324" applyNumberFormat="1" applyFont="1" applyFill="1"/>
    <xf numFmtId="3" fontId="18" fillId="0" borderId="0" xfId="580" applyNumberFormat="1" applyFont="1" applyFill="1"/>
    <xf numFmtId="3" fontId="1" fillId="0" borderId="0" xfId="582" applyNumberFormat="1"/>
    <xf numFmtId="37" fontId="8" fillId="0" borderId="0" xfId="584" applyNumberFormat="1" applyFont="1" applyProtection="1"/>
    <xf numFmtId="164" fontId="2" fillId="0" borderId="0" xfId="0" applyFont="1" applyAlignment="1">
      <alignment horizontal="center"/>
    </xf>
    <xf numFmtId="164" fontId="2" fillId="0" borderId="0" xfId="0" applyFont="1"/>
    <xf numFmtId="0" fontId="2" fillId="0" borderId="0" xfId="583" applyFont="1"/>
    <xf numFmtId="168" fontId="8" fillId="0" borderId="0" xfId="559" applyNumberFormat="1" applyFont="1" applyAlignment="1">
      <alignment horizontal="right"/>
    </xf>
    <xf numFmtId="171" fontId="8" fillId="0" borderId="0" xfId="585" applyNumberFormat="1" applyFont="1"/>
    <xf numFmtId="3" fontId="20" fillId="0" borderId="0" xfId="475" applyNumberFormat="1" applyFont="1"/>
    <xf numFmtId="3" fontId="2" fillId="0" borderId="0" xfId="586" applyNumberFormat="1" applyFont="1"/>
    <xf numFmtId="164" fontId="8" fillId="0" borderId="15" xfId="0" applyFont="1" applyBorder="1"/>
    <xf numFmtId="3" fontId="8" fillId="0" borderId="0" xfId="559" applyNumberFormat="1" applyFont="1" applyBorder="1" applyAlignment="1">
      <alignment horizontal="right"/>
    </xf>
    <xf numFmtId="3" fontId="8" fillId="0" borderId="0" xfId="559" applyNumberFormat="1" applyFont="1" applyAlignment="1">
      <alignment horizontal="right"/>
    </xf>
    <xf numFmtId="3" fontId="1" fillId="0" borderId="0" xfId="494" applyNumberFormat="1"/>
    <xf numFmtId="3" fontId="8" fillId="0" borderId="0" xfId="518" applyNumberFormat="1" applyFont="1" applyAlignment="1"/>
    <xf numFmtId="4" fontId="8" fillId="0" borderId="0" xfId="519" applyNumberFormat="1" applyFont="1" applyAlignment="1">
      <alignment horizontal="right"/>
    </xf>
    <xf numFmtId="168" fontId="8" fillId="0" borderId="0" xfId="559" applyNumberFormat="1" applyFont="1" applyBorder="1" applyAlignment="1">
      <alignment horizontal="right"/>
    </xf>
    <xf numFmtId="14" fontId="1" fillId="0" borderId="0" xfId="583" applyNumberFormat="1"/>
    <xf numFmtId="6" fontId="1" fillId="0" borderId="0" xfId="583" applyNumberFormat="1"/>
    <xf numFmtId="170" fontId="1" fillId="0" borderId="0" xfId="587" applyNumberFormat="1" applyFont="1"/>
    <xf numFmtId="3" fontId="1" fillId="0" borderId="0" xfId="524" applyNumberFormat="1"/>
    <xf numFmtId="3" fontId="8" fillId="0" borderId="0" xfId="521" applyNumberFormat="1" applyFont="1" applyAlignment="1"/>
    <xf numFmtId="3" fontId="8" fillId="0" borderId="0" xfId="521" applyNumberFormat="1" applyFont="1" applyAlignment="1">
      <alignment horizontal="right"/>
    </xf>
    <xf numFmtId="3" fontId="8" fillId="0" borderId="0" xfId="521" applyNumberFormat="1" applyFont="1" applyBorder="1" applyAlignment="1"/>
    <xf numFmtId="1" fontId="8" fillId="0" borderId="0" xfId="324" applyNumberFormat="1" applyFont="1" applyBorder="1" applyAlignment="1">
      <alignment horizontal="left"/>
    </xf>
    <xf numFmtId="3" fontId="1" fillId="0" borderId="0" xfId="523" applyNumberFormat="1"/>
    <xf numFmtId="185" fontId="1" fillId="0" borderId="0" xfId="523" applyNumberFormat="1"/>
    <xf numFmtId="3" fontId="1" fillId="0" borderId="0" xfId="537" applyNumberFormat="1"/>
    <xf numFmtId="3" fontId="1" fillId="0" borderId="0" xfId="542" applyNumberFormat="1"/>
    <xf numFmtId="3" fontId="1" fillId="0" borderId="0" xfId="587" applyNumberFormat="1" applyFill="1"/>
    <xf numFmtId="164" fontId="8" fillId="0" borderId="0" xfId="0" applyFont="1" applyFill="1" applyBorder="1" applyAlignment="1">
      <alignment horizontal="center"/>
    </xf>
    <xf numFmtId="3" fontId="6" fillId="0" borderId="0" xfId="0" applyNumberFormat="1" applyFont="1" applyAlignment="1">
      <alignment horizontal="center"/>
    </xf>
    <xf numFmtId="164" fontId="2" fillId="0" borderId="0" xfId="0" applyFont="1" applyAlignment="1">
      <alignment horizontal="left"/>
    </xf>
    <xf numFmtId="3" fontId="1" fillId="0" borderId="0" xfId="587" applyNumberFormat="1" applyFont="1" applyFill="1"/>
    <xf numFmtId="3" fontId="1" fillId="0" borderId="0" xfId="587" applyNumberFormat="1" applyAlignment="1">
      <alignment horizontal="right"/>
    </xf>
    <xf numFmtId="0" fontId="8" fillId="0" borderId="0" xfId="583" applyFont="1"/>
    <xf numFmtId="1" fontId="8" fillId="0" borderId="16" xfId="0" applyNumberFormat="1" applyFont="1" applyBorder="1" applyAlignment="1">
      <alignment vertical="center"/>
    </xf>
    <xf numFmtId="3" fontId="8" fillId="0" borderId="16" xfId="0" applyNumberFormat="1" applyFont="1" applyBorder="1" applyAlignment="1">
      <alignment vertical="center"/>
    </xf>
    <xf numFmtId="3" fontId="8" fillId="0" borderId="0" xfId="0" applyNumberFormat="1" applyFont="1" applyBorder="1" applyAlignment="1">
      <alignment vertical="center"/>
    </xf>
    <xf numFmtId="3" fontId="70" fillId="52" borderId="0" xfId="0" applyNumberFormat="1" applyFont="1" applyFill="1" applyBorder="1" applyAlignment="1"/>
    <xf numFmtId="171" fontId="8" fillId="0" borderId="16" xfId="0" applyNumberFormat="1" applyFont="1" applyBorder="1" applyAlignment="1">
      <alignment vertical="center"/>
    </xf>
    <xf numFmtId="164" fontId="8" fillId="0" borderId="15" xfId="0" applyFont="1" applyBorder="1" applyAlignment="1">
      <alignment horizontal="center"/>
    </xf>
    <xf numFmtId="164" fontId="8" fillId="0" borderId="16" xfId="0" applyFont="1" applyBorder="1" applyAlignment="1">
      <alignment horizontal="center"/>
    </xf>
    <xf numFmtId="164" fontId="10" fillId="0" borderId="16" xfId="0" applyFont="1" applyBorder="1" applyAlignment="1">
      <alignment horizontal="center"/>
    </xf>
    <xf numFmtId="164" fontId="38" fillId="0" borderId="0" xfId="0" applyFont="1"/>
    <xf numFmtId="171" fontId="8" fillId="0" borderId="0" xfId="0" applyNumberFormat="1" applyFont="1"/>
    <xf numFmtId="171" fontId="8" fillId="0" borderId="0" xfId="0" applyNumberFormat="1" applyFont="1" applyBorder="1"/>
    <xf numFmtId="164" fontId="8" fillId="0" borderId="16" xfId="0" applyFont="1" applyBorder="1" applyAlignment="1">
      <alignment vertical="center"/>
    </xf>
    <xf numFmtId="171" fontId="8" fillId="0" borderId="16" xfId="585" applyNumberFormat="1" applyFont="1" applyBorder="1" applyAlignment="1">
      <alignment vertical="center"/>
    </xf>
    <xf numFmtId="164" fontId="6" fillId="0" borderId="0" xfId="0" applyFont="1" applyBorder="1"/>
    <xf numFmtId="164" fontId="8" fillId="0" borderId="16" xfId="0" applyFont="1" applyBorder="1"/>
    <xf numFmtId="164" fontId="2" fillId="0" borderId="15" xfId="0" applyFont="1" applyBorder="1"/>
    <xf numFmtId="164" fontId="2" fillId="0" borderId="16" xfId="0" applyFont="1" applyBorder="1"/>
    <xf numFmtId="164" fontId="2" fillId="0" borderId="14" xfId="0" applyFont="1" applyBorder="1"/>
    <xf numFmtId="164" fontId="2" fillId="0" borderId="14" xfId="0" applyFont="1" applyBorder="1" applyAlignment="1">
      <alignment horizontal="center"/>
    </xf>
    <xf numFmtId="3" fontId="2" fillId="0" borderId="0" xfId="585" applyNumberFormat="1" applyFont="1"/>
    <xf numFmtId="3" fontId="2" fillId="0" borderId="0" xfId="0" applyNumberFormat="1" applyFont="1"/>
    <xf numFmtId="164" fontId="2" fillId="0" borderId="0" xfId="0" applyFont="1" applyBorder="1" applyAlignment="1">
      <alignment horizontal="left"/>
    </xf>
    <xf numFmtId="3" fontId="2" fillId="0" borderId="0" xfId="585" applyNumberFormat="1" applyFont="1" applyBorder="1"/>
    <xf numFmtId="3" fontId="2" fillId="0" borderId="0" xfId="586" applyNumberFormat="1" applyFont="1" applyBorder="1"/>
    <xf numFmtId="3" fontId="2" fillId="0" borderId="0" xfId="0" applyNumberFormat="1" applyFont="1" applyBorder="1"/>
    <xf numFmtId="164" fontId="2" fillId="0" borderId="14" xfId="0" applyFont="1" applyBorder="1" applyAlignment="1">
      <alignment horizontal="left"/>
    </xf>
    <xf numFmtId="3" fontId="2" fillId="0" borderId="14" xfId="585" applyNumberFormat="1" applyFont="1" applyBorder="1"/>
    <xf numFmtId="3" fontId="2" fillId="0" borderId="14" xfId="586" applyNumberFormat="1" applyFont="1" applyBorder="1"/>
    <xf numFmtId="3" fontId="2" fillId="0" borderId="14" xfId="0" applyNumberFormat="1" applyFont="1" applyBorder="1"/>
    <xf numFmtId="164" fontId="2" fillId="0" borderId="0" xfId="0" quotePrefix="1" applyFont="1"/>
    <xf numFmtId="3" fontId="39" fillId="0" borderId="0" xfId="588" applyNumberFormat="1" applyFont="1"/>
    <xf numFmtId="3" fontId="40" fillId="0" borderId="0" xfId="0" applyNumberFormat="1" applyFont="1"/>
  </cellXfs>
  <cellStyles count="671">
    <cellStyle name="20% - Accent1" xfId="1" builtinId="30" customBuiltin="1"/>
    <cellStyle name="20% - Accent1 10" xfId="2"/>
    <cellStyle name="20% - Accent1 11" xfId="3"/>
    <cellStyle name="20% - Accent1 2" xfId="4"/>
    <cellStyle name="20% - Accent1 2 2" xfId="5"/>
    <cellStyle name="20% - Accent1 2 3" xfId="6"/>
    <cellStyle name="20% - Accent1 3" xfId="7"/>
    <cellStyle name="20% - Accent1 4" xfId="8"/>
    <cellStyle name="20% - Accent1 4 2" xfId="9"/>
    <cellStyle name="20% - Accent1 4 2 2" xfId="10"/>
    <cellStyle name="20% - Accent1 4 3" xfId="11"/>
    <cellStyle name="20% - Accent1 5" xfId="12"/>
    <cellStyle name="20% - Accent1 5 2" xfId="13"/>
    <cellStyle name="20% - Accent1 6" xfId="14"/>
    <cellStyle name="20% - Accent1 6 2" xfId="15"/>
    <cellStyle name="20% - Accent1 7" xfId="16"/>
    <cellStyle name="20% - Accent1 7 2" xfId="17"/>
    <cellStyle name="20% - Accent1 8" xfId="18"/>
    <cellStyle name="20% - Accent1 8 2" xfId="19"/>
    <cellStyle name="20% - Accent1 9" xfId="20"/>
    <cellStyle name="20% - Accent2" xfId="21" builtinId="34" customBuiltin="1"/>
    <cellStyle name="20% - Accent2 10" xfId="22"/>
    <cellStyle name="20% - Accent2 11" xfId="23"/>
    <cellStyle name="20% - Accent2 2" xfId="24"/>
    <cellStyle name="20% - Accent2 2 2" xfId="25"/>
    <cellStyle name="20% - Accent2 2 3" xfId="26"/>
    <cellStyle name="20% - Accent2 3" xfId="27"/>
    <cellStyle name="20% - Accent2 4" xfId="28"/>
    <cellStyle name="20% - Accent2 4 2" xfId="29"/>
    <cellStyle name="20% - Accent2 4 2 2" xfId="30"/>
    <cellStyle name="20% - Accent2 4 3" xfId="31"/>
    <cellStyle name="20% - Accent2 5" xfId="32"/>
    <cellStyle name="20% - Accent2 5 2" xfId="33"/>
    <cellStyle name="20% - Accent2 6" xfId="34"/>
    <cellStyle name="20% - Accent2 6 2" xfId="35"/>
    <cellStyle name="20% - Accent2 7" xfId="36"/>
    <cellStyle name="20% - Accent2 7 2" xfId="37"/>
    <cellStyle name="20% - Accent2 8" xfId="38"/>
    <cellStyle name="20% - Accent2 8 2" xfId="39"/>
    <cellStyle name="20% - Accent2 9" xfId="40"/>
    <cellStyle name="20% - Accent3" xfId="41" builtinId="38" customBuiltin="1"/>
    <cellStyle name="20% - Accent3 10" xfId="42"/>
    <cellStyle name="20% - Accent3 11" xfId="43"/>
    <cellStyle name="20% - Accent3 2" xfId="44"/>
    <cellStyle name="20% - Accent3 2 2" xfId="45"/>
    <cellStyle name="20% - Accent3 2 3" xfId="46"/>
    <cellStyle name="20% - Accent3 3" xfId="47"/>
    <cellStyle name="20% - Accent3 4" xfId="48"/>
    <cellStyle name="20% - Accent3 4 2" xfId="49"/>
    <cellStyle name="20% - Accent3 4 2 2" xfId="50"/>
    <cellStyle name="20% - Accent3 4 3" xfId="51"/>
    <cellStyle name="20% - Accent3 5" xfId="52"/>
    <cellStyle name="20% - Accent3 5 2" xfId="53"/>
    <cellStyle name="20% - Accent3 6" xfId="54"/>
    <cellStyle name="20% - Accent3 6 2" xfId="55"/>
    <cellStyle name="20% - Accent3 7" xfId="56"/>
    <cellStyle name="20% - Accent3 7 2" xfId="57"/>
    <cellStyle name="20% - Accent3 8" xfId="58"/>
    <cellStyle name="20% - Accent3 8 2" xfId="59"/>
    <cellStyle name="20% - Accent3 9" xfId="60"/>
    <cellStyle name="20% - Accent4" xfId="61" builtinId="42" customBuiltin="1"/>
    <cellStyle name="20% - Accent4 10" xfId="62"/>
    <cellStyle name="20% - Accent4 11" xfId="63"/>
    <cellStyle name="20% - Accent4 2" xfId="64"/>
    <cellStyle name="20% - Accent4 2 2" xfId="65"/>
    <cellStyle name="20% - Accent4 2 3" xfId="66"/>
    <cellStyle name="20% - Accent4 3" xfId="67"/>
    <cellStyle name="20% - Accent4 4" xfId="68"/>
    <cellStyle name="20% - Accent4 4 2" xfId="69"/>
    <cellStyle name="20% - Accent4 4 2 2" xfId="70"/>
    <cellStyle name="20% - Accent4 4 3" xfId="71"/>
    <cellStyle name="20% - Accent4 5" xfId="72"/>
    <cellStyle name="20% - Accent4 5 2" xfId="73"/>
    <cellStyle name="20% - Accent4 6" xfId="74"/>
    <cellStyle name="20% - Accent4 6 2" xfId="75"/>
    <cellStyle name="20% - Accent4 7" xfId="76"/>
    <cellStyle name="20% - Accent4 7 2" xfId="77"/>
    <cellStyle name="20% - Accent4 8" xfId="78"/>
    <cellStyle name="20% - Accent4 8 2" xfId="79"/>
    <cellStyle name="20% - Accent4 9" xfId="80"/>
    <cellStyle name="20% - Accent5" xfId="81" builtinId="46" customBuiltin="1"/>
    <cellStyle name="20% - Accent5 2" xfId="82"/>
    <cellStyle name="20% - Accent5 2 2" xfId="83"/>
    <cellStyle name="20% - Accent5 2 3" xfId="84"/>
    <cellStyle name="20% - Accent5 3" xfId="85"/>
    <cellStyle name="20% - Accent5 4" xfId="86"/>
    <cellStyle name="20% - Accent5 4 2" xfId="87"/>
    <cellStyle name="20% - Accent5 4 2 2" xfId="88"/>
    <cellStyle name="20% - Accent5 4 3" xfId="89"/>
    <cellStyle name="20% - Accent5 5" xfId="90"/>
    <cellStyle name="20% - Accent5 5 2" xfId="91"/>
    <cellStyle name="20% - Accent5 6" xfId="92"/>
    <cellStyle name="20% - Accent5 6 2" xfId="93"/>
    <cellStyle name="20% - Accent5 7" xfId="94"/>
    <cellStyle name="20% - Accent5 7 2" xfId="95"/>
    <cellStyle name="20% - Accent5 8" xfId="96"/>
    <cellStyle name="20% - Accent5 8 2" xfId="97"/>
    <cellStyle name="20% - Accent5 9" xfId="98"/>
    <cellStyle name="20% - Accent6" xfId="99" builtinId="50" customBuiltin="1"/>
    <cellStyle name="20% - Accent6 10" xfId="100"/>
    <cellStyle name="20% - Accent6 11" xfId="101"/>
    <cellStyle name="20% - Accent6 2" xfId="102"/>
    <cellStyle name="20% - Accent6 2 2" xfId="103"/>
    <cellStyle name="20% - Accent6 2 3" xfId="104"/>
    <cellStyle name="20% - Accent6 3" xfId="105"/>
    <cellStyle name="20% - Accent6 4" xfId="106"/>
    <cellStyle name="20% - Accent6 4 2" xfId="107"/>
    <cellStyle name="20% - Accent6 4 2 2" xfId="108"/>
    <cellStyle name="20% - Accent6 4 3" xfId="109"/>
    <cellStyle name="20% - Accent6 5" xfId="110"/>
    <cellStyle name="20% - Accent6 5 2" xfId="111"/>
    <cellStyle name="20% - Accent6 6" xfId="112"/>
    <cellStyle name="20% - Accent6 6 2" xfId="113"/>
    <cellStyle name="20% - Accent6 7" xfId="114"/>
    <cellStyle name="20% - Accent6 7 2" xfId="115"/>
    <cellStyle name="20% - Accent6 8" xfId="116"/>
    <cellStyle name="20% - Accent6 8 2" xfId="117"/>
    <cellStyle name="20% - Accent6 9" xfId="118"/>
    <cellStyle name="40% - Accent1" xfId="119" builtinId="31" customBuiltin="1"/>
    <cellStyle name="40% - Accent1 10" xfId="120"/>
    <cellStyle name="40% - Accent1 11" xfId="121"/>
    <cellStyle name="40% - Accent1 12" xfId="122"/>
    <cellStyle name="40% - Accent1 2" xfId="123"/>
    <cellStyle name="40% - Accent1 2 2" xfId="124"/>
    <cellStyle name="40% - Accent1 2 3" xfId="125"/>
    <cellStyle name="40% - Accent1 3" xfId="126"/>
    <cellStyle name="40% - Accent1 4" xfId="127"/>
    <cellStyle name="40% - Accent1 4 2" xfId="128"/>
    <cellStyle name="40% - Accent1 4 2 2" xfId="129"/>
    <cellStyle name="40% - Accent1 4 3" xfId="130"/>
    <cellStyle name="40% - Accent1 5" xfId="131"/>
    <cellStyle name="40% - Accent1 5 2" xfId="132"/>
    <cellStyle name="40% - Accent1 6" xfId="133"/>
    <cellStyle name="40% - Accent1 6 2" xfId="134"/>
    <cellStyle name="40% - Accent1 7" xfId="135"/>
    <cellStyle name="40% - Accent1 7 2" xfId="136"/>
    <cellStyle name="40% - Accent1 8" xfId="137"/>
    <cellStyle name="40% - Accent1 8 2" xfId="138"/>
    <cellStyle name="40% - Accent1 9" xfId="139"/>
    <cellStyle name="40% - Accent2" xfId="140" builtinId="35" customBuiltin="1"/>
    <cellStyle name="40% - Accent2 2" xfId="141"/>
    <cellStyle name="40% - Accent2 2 2" xfId="142"/>
    <cellStyle name="40% - Accent2 2 3" xfId="143"/>
    <cellStyle name="40% - Accent2 3" xfId="144"/>
    <cellStyle name="40% - Accent2 4" xfId="145"/>
    <cellStyle name="40% - Accent2 4 2" xfId="146"/>
    <cellStyle name="40% - Accent2 4 2 2" xfId="147"/>
    <cellStyle name="40% - Accent2 4 3" xfId="148"/>
    <cellStyle name="40% - Accent2 5" xfId="149"/>
    <cellStyle name="40% - Accent2 5 2" xfId="150"/>
    <cellStyle name="40% - Accent2 6" xfId="151"/>
    <cellStyle name="40% - Accent2 6 2" xfId="152"/>
    <cellStyle name="40% - Accent2 7" xfId="153"/>
    <cellStyle name="40% - Accent2 7 2" xfId="154"/>
    <cellStyle name="40% - Accent2 8" xfId="155"/>
    <cellStyle name="40% - Accent2 8 2" xfId="156"/>
    <cellStyle name="40% - Accent2 9" xfId="157"/>
    <cellStyle name="40% - Accent3" xfId="158" builtinId="39" customBuiltin="1"/>
    <cellStyle name="40% - Accent3 10" xfId="159"/>
    <cellStyle name="40% - Accent3 11" xfId="160"/>
    <cellStyle name="40% - Accent3 2" xfId="161"/>
    <cellStyle name="40% - Accent3 2 2" xfId="162"/>
    <cellStyle name="40% - Accent3 2 3" xfId="163"/>
    <cellStyle name="40% - Accent3 3" xfId="164"/>
    <cellStyle name="40% - Accent3 4" xfId="165"/>
    <cellStyle name="40% - Accent3 4 2" xfId="166"/>
    <cellStyle name="40% - Accent3 4 2 2" xfId="167"/>
    <cellStyle name="40% - Accent3 4 3" xfId="168"/>
    <cellStyle name="40% - Accent3 5" xfId="169"/>
    <cellStyle name="40% - Accent3 5 2" xfId="170"/>
    <cellStyle name="40% - Accent3 6" xfId="171"/>
    <cellStyle name="40% - Accent3 6 2" xfId="172"/>
    <cellStyle name="40% - Accent3 7" xfId="173"/>
    <cellStyle name="40% - Accent3 7 2" xfId="174"/>
    <cellStyle name="40% - Accent3 8" xfId="175"/>
    <cellStyle name="40% - Accent3 8 2" xfId="176"/>
    <cellStyle name="40% - Accent3 9" xfId="177"/>
    <cellStyle name="40% - Accent4" xfId="178" builtinId="43" customBuiltin="1"/>
    <cellStyle name="40% - Accent4 10" xfId="179"/>
    <cellStyle name="40% - Accent4 11" xfId="180"/>
    <cellStyle name="40% - Accent4 2" xfId="181"/>
    <cellStyle name="40% - Accent4 2 2" xfId="182"/>
    <cellStyle name="40% - Accent4 2 3" xfId="183"/>
    <cellStyle name="40% - Accent4 3" xfId="184"/>
    <cellStyle name="40% - Accent4 4" xfId="185"/>
    <cellStyle name="40% - Accent4 4 2" xfId="186"/>
    <cellStyle name="40% - Accent4 4 2 2" xfId="187"/>
    <cellStyle name="40% - Accent4 4 3" xfId="188"/>
    <cellStyle name="40% - Accent4 5" xfId="189"/>
    <cellStyle name="40% - Accent4 5 2" xfId="190"/>
    <cellStyle name="40% - Accent4 6" xfId="191"/>
    <cellStyle name="40% - Accent4 6 2" xfId="192"/>
    <cellStyle name="40% - Accent4 7" xfId="193"/>
    <cellStyle name="40% - Accent4 7 2" xfId="194"/>
    <cellStyle name="40% - Accent4 8" xfId="195"/>
    <cellStyle name="40% - Accent4 8 2" xfId="196"/>
    <cellStyle name="40% - Accent4 9" xfId="197"/>
    <cellStyle name="40% - Accent5" xfId="198" builtinId="47" customBuiltin="1"/>
    <cellStyle name="40% - Accent5 10" xfId="199"/>
    <cellStyle name="40% - Accent5 11" xfId="200"/>
    <cellStyle name="40% - Accent5 2" xfId="201"/>
    <cellStyle name="40% - Accent5 2 2" xfId="202"/>
    <cellStyle name="40% - Accent5 2 3" xfId="203"/>
    <cellStyle name="40% - Accent5 3" xfId="204"/>
    <cellStyle name="40% - Accent5 4" xfId="205"/>
    <cellStyle name="40% - Accent5 4 2" xfId="206"/>
    <cellStyle name="40% - Accent5 4 2 2" xfId="207"/>
    <cellStyle name="40% - Accent5 4 3" xfId="208"/>
    <cellStyle name="40% - Accent5 5" xfId="209"/>
    <cellStyle name="40% - Accent5 5 2" xfId="210"/>
    <cellStyle name="40% - Accent5 6" xfId="211"/>
    <cellStyle name="40% - Accent5 6 2" xfId="212"/>
    <cellStyle name="40% - Accent5 7" xfId="213"/>
    <cellStyle name="40% - Accent5 7 2" xfId="214"/>
    <cellStyle name="40% - Accent5 8" xfId="215"/>
    <cellStyle name="40% - Accent5 8 2" xfId="216"/>
    <cellStyle name="40% - Accent5 9" xfId="217"/>
    <cellStyle name="40% - Accent6" xfId="218" builtinId="51" customBuiltin="1"/>
    <cellStyle name="40% - Accent6 10" xfId="219"/>
    <cellStyle name="40% - Accent6 11" xfId="220"/>
    <cellStyle name="40% - Accent6 2" xfId="221"/>
    <cellStyle name="40% - Accent6 2 2" xfId="222"/>
    <cellStyle name="40% - Accent6 2 3" xfId="223"/>
    <cellStyle name="40% - Accent6 3" xfId="224"/>
    <cellStyle name="40% - Accent6 4" xfId="225"/>
    <cellStyle name="40% - Accent6 4 2" xfId="226"/>
    <cellStyle name="40% - Accent6 4 2 2" xfId="227"/>
    <cellStyle name="40% - Accent6 4 3" xfId="228"/>
    <cellStyle name="40% - Accent6 5" xfId="229"/>
    <cellStyle name="40% - Accent6 5 2" xfId="230"/>
    <cellStyle name="40% - Accent6 6" xfId="231"/>
    <cellStyle name="40% - Accent6 6 2" xfId="232"/>
    <cellStyle name="40% - Accent6 7" xfId="233"/>
    <cellStyle name="40% - Accent6 7 2" xfId="234"/>
    <cellStyle name="40% - Accent6 8" xfId="235"/>
    <cellStyle name="40% - Accent6 8 2" xfId="236"/>
    <cellStyle name="40% - Accent6 9" xfId="237"/>
    <cellStyle name="60% - Accent1" xfId="238" builtinId="32" customBuiltin="1"/>
    <cellStyle name="60% - Accent1 2" xfId="239"/>
    <cellStyle name="60% - Accent1 2 2" xfId="240"/>
    <cellStyle name="60% - Accent1 3" xfId="241"/>
    <cellStyle name="60% - Accent1 4" xfId="242"/>
    <cellStyle name="60% - Accent1 5" xfId="243"/>
    <cellStyle name="60% - Accent2" xfId="244" builtinId="36" customBuiltin="1"/>
    <cellStyle name="60% - Accent2 2" xfId="245"/>
    <cellStyle name="60% - Accent2 2 2" xfId="246"/>
    <cellStyle name="60% - Accent2 3" xfId="247"/>
    <cellStyle name="60% - Accent2 4" xfId="248"/>
    <cellStyle name="60% - Accent2 5" xfId="249"/>
    <cellStyle name="60% - Accent3" xfId="250" builtinId="40" customBuiltin="1"/>
    <cellStyle name="60% - Accent3 2" xfId="251"/>
    <cellStyle name="60% - Accent3 2 2" xfId="252"/>
    <cellStyle name="60% - Accent3 3" xfId="253"/>
    <cellStyle name="60% - Accent3 4" xfId="254"/>
    <cellStyle name="60% - Accent3 5" xfId="255"/>
    <cellStyle name="60% - Accent4" xfId="256" builtinId="44" customBuiltin="1"/>
    <cellStyle name="60% - Accent4 2" xfId="257"/>
    <cellStyle name="60% - Accent4 2 2" xfId="258"/>
    <cellStyle name="60% - Accent4 3" xfId="259"/>
    <cellStyle name="60% - Accent4 4" xfId="260"/>
    <cellStyle name="60% - Accent4 5" xfId="261"/>
    <cellStyle name="60% - Accent5" xfId="262" builtinId="48" customBuiltin="1"/>
    <cellStyle name="60% - Accent5 2" xfId="263"/>
    <cellStyle name="60% - Accent5 2 2" xfId="264"/>
    <cellStyle name="60% - Accent5 3" xfId="265"/>
    <cellStyle name="60% - Accent5 4" xfId="266"/>
    <cellStyle name="60% - Accent5 5" xfId="267"/>
    <cellStyle name="60% - Accent6" xfId="268" builtinId="52" customBuiltin="1"/>
    <cellStyle name="60% - Accent6 2" xfId="269"/>
    <cellStyle name="60% - Accent6 2 2" xfId="270"/>
    <cellStyle name="60% - Accent6 3" xfId="271"/>
    <cellStyle name="60% - Accent6 4" xfId="272"/>
    <cellStyle name="60% - Accent6 5" xfId="273"/>
    <cellStyle name="Accent1" xfId="274" builtinId="29" customBuiltin="1"/>
    <cellStyle name="Accent1 2" xfId="275"/>
    <cellStyle name="Accent1 2 2" xfId="276"/>
    <cellStyle name="Accent1 3" xfId="277"/>
    <cellStyle name="Accent1 4" xfId="278"/>
    <cellStyle name="Accent1 5" xfId="279"/>
    <cellStyle name="Accent2" xfId="280" builtinId="33" customBuiltin="1"/>
    <cellStyle name="Accent2 2" xfId="281"/>
    <cellStyle name="Accent2 2 2" xfId="282"/>
    <cellStyle name="Accent2 3" xfId="283"/>
    <cellStyle name="Accent2 4" xfId="284"/>
    <cellStyle name="Accent2 5" xfId="285"/>
    <cellStyle name="Accent3" xfId="286" builtinId="37" customBuiltin="1"/>
    <cellStyle name="Accent3 2" xfId="287"/>
    <cellStyle name="Accent3 2 2" xfId="288"/>
    <cellStyle name="Accent3 3" xfId="289"/>
    <cellStyle name="Accent3 4" xfId="290"/>
    <cellStyle name="Accent3 5" xfId="291"/>
    <cellStyle name="Accent4" xfId="292" builtinId="41" customBuiltin="1"/>
    <cellStyle name="Accent4 2" xfId="293"/>
    <cellStyle name="Accent4 2 2" xfId="294"/>
    <cellStyle name="Accent4 3" xfId="295"/>
    <cellStyle name="Accent4 4" xfId="296"/>
    <cellStyle name="Accent4 5" xfId="297"/>
    <cellStyle name="Accent5" xfId="298" builtinId="45" customBuiltin="1"/>
    <cellStyle name="Accent5 2" xfId="299"/>
    <cellStyle name="Accent5 2 2" xfId="300"/>
    <cellStyle name="Accent5 3" xfId="301"/>
    <cellStyle name="Accent6" xfId="302" builtinId="49" customBuiltin="1"/>
    <cellStyle name="Accent6 2" xfId="303"/>
    <cellStyle name="Accent6 2 2" xfId="304"/>
    <cellStyle name="Accent6 3" xfId="305"/>
    <cellStyle name="Accent6 4" xfId="306"/>
    <cellStyle name="Accent6 5" xfId="307"/>
    <cellStyle name="Bad" xfId="308" builtinId="27" customBuiltin="1"/>
    <cellStyle name="Bad 2" xfId="309"/>
    <cellStyle name="Bad 2 2" xfId="310"/>
    <cellStyle name="Bad 3" xfId="311"/>
    <cellStyle name="Bad 4" xfId="312"/>
    <cellStyle name="Bad 5" xfId="313"/>
    <cellStyle name="Calculation" xfId="314" builtinId="22" customBuiltin="1"/>
    <cellStyle name="Calculation 2" xfId="315"/>
    <cellStyle name="Calculation 2 2" xfId="316"/>
    <cellStyle name="Calculation 3" xfId="317"/>
    <cellStyle name="Calculation 4" xfId="318"/>
    <cellStyle name="Calculation 5" xfId="319"/>
    <cellStyle name="Check Cell" xfId="320" builtinId="23" customBuiltin="1"/>
    <cellStyle name="Check Cell 2" xfId="321"/>
    <cellStyle name="Check Cell 2 2" xfId="322"/>
    <cellStyle name="Check Cell 3" xfId="323"/>
    <cellStyle name="Comma" xfId="324" builtinId="3"/>
    <cellStyle name="Comma 10" xfId="325"/>
    <cellStyle name="Comma 11" xfId="326"/>
    <cellStyle name="Comma 12" xfId="327"/>
    <cellStyle name="Comma 13" xfId="328"/>
    <cellStyle name="Comma 14" xfId="329"/>
    <cellStyle name="Comma 2" xfId="330"/>
    <cellStyle name="Comma 2 2" xfId="331"/>
    <cellStyle name="Comma 2 2 2" xfId="332"/>
    <cellStyle name="Comma 2 2 3" xfId="333"/>
    <cellStyle name="Comma 2 2 3 2" xfId="334"/>
    <cellStyle name="Comma 2 3" xfId="335"/>
    <cellStyle name="Comma 2 4" xfId="336"/>
    <cellStyle name="Comma 2 5" xfId="337"/>
    <cellStyle name="Comma 2 6" xfId="338"/>
    <cellStyle name="Comma 2 7" xfId="339"/>
    <cellStyle name="Comma 3" xfId="340"/>
    <cellStyle name="Comma 3 2" xfId="341"/>
    <cellStyle name="Comma 3 3" xfId="342"/>
    <cellStyle name="Comma 3 4" xfId="343"/>
    <cellStyle name="Comma 3 5" xfId="344"/>
    <cellStyle name="Comma 3 6" xfId="345"/>
    <cellStyle name="Comma 3 7" xfId="346"/>
    <cellStyle name="Comma 4" xfId="347"/>
    <cellStyle name="Comma 4 2" xfId="348"/>
    <cellStyle name="Comma 4 3" xfId="349"/>
    <cellStyle name="Comma 5" xfId="350"/>
    <cellStyle name="Comma 5 2" xfId="351"/>
    <cellStyle name="Comma 6" xfId="352"/>
    <cellStyle name="Comma 6 2" xfId="353"/>
    <cellStyle name="Comma 6 3" xfId="354"/>
    <cellStyle name="Comma 6 4" xfId="355"/>
    <cellStyle name="Comma 6 5" xfId="356"/>
    <cellStyle name="Comma 6 6" xfId="357"/>
    <cellStyle name="Comma 6 7" xfId="358"/>
    <cellStyle name="Comma 6 8" xfId="359"/>
    <cellStyle name="Comma 6 9" xfId="360"/>
    <cellStyle name="Comma 7" xfId="361"/>
    <cellStyle name="Comma 8" xfId="362"/>
    <cellStyle name="Comma 9" xfId="363"/>
    <cellStyle name="Comma0" xfId="364"/>
    <cellStyle name="Currency 2" xfId="365"/>
    <cellStyle name="Currency 3" xfId="366"/>
    <cellStyle name="Currency 3 2" xfId="367"/>
    <cellStyle name="Currency0" xfId="368"/>
    <cellStyle name="Date" xfId="369"/>
    <cellStyle name="Date 2" xfId="370"/>
    <cellStyle name="Date 3" xfId="371"/>
    <cellStyle name="Date 4" xfId="372"/>
    <cellStyle name="Euro" xfId="373"/>
    <cellStyle name="Euro 2" xfId="374"/>
    <cellStyle name="Explanatory Text" xfId="375" builtinId="53" customBuiltin="1"/>
    <cellStyle name="Explanatory Text 2" xfId="376"/>
    <cellStyle name="Explanatory Text 2 2" xfId="377"/>
    <cellStyle name="Explanatory Text 3" xfId="378"/>
    <cellStyle name="Fixed" xfId="379"/>
    <cellStyle name="Fixed 2" xfId="380"/>
    <cellStyle name="Fixed 3" xfId="381"/>
    <cellStyle name="Fixed 4" xfId="382"/>
    <cellStyle name="Good" xfId="383" builtinId="26" customBuiltin="1"/>
    <cellStyle name="Good 2" xfId="384"/>
    <cellStyle name="Good 2 2" xfId="385"/>
    <cellStyle name="Good 3" xfId="386"/>
    <cellStyle name="Good 4" xfId="387"/>
    <cellStyle name="Good 5" xfId="388"/>
    <cellStyle name="Heading 1" xfId="389" builtinId="16" customBuiltin="1"/>
    <cellStyle name="Heading 1 10" xfId="390"/>
    <cellStyle name="Heading 1 2" xfId="391"/>
    <cellStyle name="Heading 1 2 2" xfId="392"/>
    <cellStyle name="Heading 1 2 3" xfId="393"/>
    <cellStyle name="Heading 1 2 4" xfId="394"/>
    <cellStyle name="Heading 1 2 5" xfId="395"/>
    <cellStyle name="Heading 1 2 6" xfId="396"/>
    <cellStyle name="Heading 1 3" xfId="397"/>
    <cellStyle name="Heading 1 4" xfId="398"/>
    <cellStyle name="Heading 1 5" xfId="399"/>
    <cellStyle name="Heading 1 6" xfId="400"/>
    <cellStyle name="Heading 1 7" xfId="401"/>
    <cellStyle name="Heading 1 8" xfId="402"/>
    <cellStyle name="Heading 1 9" xfId="403"/>
    <cellStyle name="Heading 2" xfId="404" builtinId="17" customBuiltin="1"/>
    <cellStyle name="Heading 2 10" xfId="405"/>
    <cellStyle name="Heading 2 2" xfId="406"/>
    <cellStyle name="Heading 2 2 2" xfId="407"/>
    <cellStyle name="Heading 2 2 3" xfId="408"/>
    <cellStyle name="Heading 2 2 4" xfId="409"/>
    <cellStyle name="Heading 2 2 5" xfId="410"/>
    <cellStyle name="Heading 2 2 6" xfId="411"/>
    <cellStyle name="Heading 2 3" xfId="412"/>
    <cellStyle name="Heading 2 4" xfId="413"/>
    <cellStyle name="Heading 2 5" xfId="414"/>
    <cellStyle name="Heading 2 6" xfId="415"/>
    <cellStyle name="Heading 2 7" xfId="416"/>
    <cellStyle name="Heading 2 8" xfId="417"/>
    <cellStyle name="Heading 2 9" xfId="418"/>
    <cellStyle name="Heading 3" xfId="419" builtinId="18" customBuiltin="1"/>
    <cellStyle name="Heading 3 2" xfId="420"/>
    <cellStyle name="Heading 3 2 2" xfId="421"/>
    <cellStyle name="Heading 3 3" xfId="422"/>
    <cellStyle name="Heading 3 4" xfId="423"/>
    <cellStyle name="Heading 3 5" xfId="424"/>
    <cellStyle name="Heading 4" xfId="425" builtinId="19" customBuiltin="1"/>
    <cellStyle name="Heading 4 2" xfId="426"/>
    <cellStyle name="Heading 4 2 2" xfId="427"/>
    <cellStyle name="Heading 4 3" xfId="428"/>
    <cellStyle name="Heading 4 4" xfId="429"/>
    <cellStyle name="Heading 4 5" xfId="430"/>
    <cellStyle name="Heading1" xfId="431"/>
    <cellStyle name="Heading2" xfId="432"/>
    <cellStyle name="Hyperlink 2" xfId="433"/>
    <cellStyle name="Hyperlink 3" xfId="434"/>
    <cellStyle name="Hyperlink 3 2" xfId="435"/>
    <cellStyle name="Hyperlink 4" xfId="436"/>
    <cellStyle name="Hyperlink 5" xfId="437"/>
    <cellStyle name="Input" xfId="438" builtinId="20" customBuiltin="1"/>
    <cellStyle name="Input 2" xfId="439"/>
    <cellStyle name="Input 2 2" xfId="440"/>
    <cellStyle name="Input 3" xfId="441"/>
    <cellStyle name="Input 4" xfId="442"/>
    <cellStyle name="Input 5" xfId="443"/>
    <cellStyle name="Linked Cell" xfId="444" builtinId="24" customBuiltin="1"/>
    <cellStyle name="Linked Cell 2" xfId="445"/>
    <cellStyle name="Linked Cell 2 2" xfId="446"/>
    <cellStyle name="Linked Cell 3" xfId="447"/>
    <cellStyle name="Linked Cell 4" xfId="448"/>
    <cellStyle name="Linked Cell 5" xfId="449"/>
    <cellStyle name="Neutral" xfId="450" builtinId="28" customBuiltin="1"/>
    <cellStyle name="Neutral 2" xfId="451"/>
    <cellStyle name="Neutral 2 2" xfId="452"/>
    <cellStyle name="Neutral 3" xfId="453"/>
    <cellStyle name="Neutral 4" xfId="454"/>
    <cellStyle name="Neutral 5" xfId="455"/>
    <cellStyle name="Normal" xfId="0" builtinId="0"/>
    <cellStyle name="Normal 10" xfId="456"/>
    <cellStyle name="Normal 10 2" xfId="457"/>
    <cellStyle name="Normal 10 2 2" xfId="458"/>
    <cellStyle name="Normal 10 2 2 2" xfId="459"/>
    <cellStyle name="Normal 10 2 2 2 2" xfId="460"/>
    <cellStyle name="Normal 10 2 2 3" xfId="461"/>
    <cellStyle name="Normal 10 2 3" xfId="462"/>
    <cellStyle name="Normal 10 2 4" xfId="463"/>
    <cellStyle name="Normal 10 2 5" xfId="464"/>
    <cellStyle name="Normal 10 2 5 2" xfId="465"/>
    <cellStyle name="Normal 10 2 6" xfId="466"/>
    <cellStyle name="Normal 10 3" xfId="467"/>
    <cellStyle name="Normal 10 4" xfId="468"/>
    <cellStyle name="Normal 10 4 2" xfId="469"/>
    <cellStyle name="Normal 10 4 2 2" xfId="470"/>
    <cellStyle name="Normal 10 4 3" xfId="471"/>
    <cellStyle name="Normal 10 5" xfId="472"/>
    <cellStyle name="Normal 11" xfId="473"/>
    <cellStyle name="Normal 11 2" xfId="474"/>
    <cellStyle name="Normal 12" xfId="475"/>
    <cellStyle name="Normal 12 2" xfId="476"/>
    <cellStyle name="Normal 12 3" xfId="477"/>
    <cellStyle name="Normal 12 4" xfId="478"/>
    <cellStyle name="Normal 12 5" xfId="479"/>
    <cellStyle name="Normal 13" xfId="480"/>
    <cellStyle name="Normal 13 2" xfId="481"/>
    <cellStyle name="Normal 14" xfId="482"/>
    <cellStyle name="Normal 14 2" xfId="483"/>
    <cellStyle name="Normal 15" xfId="484"/>
    <cellStyle name="Normal 15 2" xfId="485"/>
    <cellStyle name="Normal 16" xfId="486"/>
    <cellStyle name="Normal 17" xfId="487"/>
    <cellStyle name="Normal 17 2" xfId="488"/>
    <cellStyle name="Normal 17 2 2" xfId="489"/>
    <cellStyle name="Normal 17 2 3" xfId="490"/>
    <cellStyle name="Normal 17 3" xfId="491"/>
    <cellStyle name="Normal 17 4" xfId="492"/>
    <cellStyle name="Normal 17 5" xfId="493"/>
    <cellStyle name="Normal 18" xfId="494"/>
    <cellStyle name="Normal 18 2" xfId="495"/>
    <cellStyle name="Normal 18 3" xfId="496"/>
    <cellStyle name="Normal 18 4" xfId="497"/>
    <cellStyle name="Normal 18 5" xfId="498"/>
    <cellStyle name="Normal 19" xfId="499"/>
    <cellStyle name="Normal 19 2" xfId="500"/>
    <cellStyle name="Normal 19 3" xfId="501"/>
    <cellStyle name="Normal 19 4" xfId="502"/>
    <cellStyle name="Normal 2 2" xfId="503"/>
    <cellStyle name="Normal 2 2 2" xfId="504"/>
    <cellStyle name="Normal 2 3" xfId="505"/>
    <cellStyle name="Normal 2 3 2" xfId="506"/>
    <cellStyle name="Normal 2 3 2 2" xfId="507"/>
    <cellStyle name="Normal 2 3 3" xfId="508"/>
    <cellStyle name="Normal 2 4" xfId="509"/>
    <cellStyle name="Normal 2 5" xfId="510"/>
    <cellStyle name="Normal 2 5 2" xfId="511"/>
    <cellStyle name="Normal 2 6" xfId="512"/>
    <cellStyle name="Normal 2 7" xfId="513"/>
    <cellStyle name="Normal 20" xfId="514"/>
    <cellStyle name="Normal 20 2" xfId="515"/>
    <cellStyle name="Normal 20 3" xfId="516"/>
    <cellStyle name="Normal 21" xfId="517"/>
    <cellStyle name="Normal 22" xfId="518"/>
    <cellStyle name="Normal 23" xfId="519"/>
    <cellStyle name="Normal 24" xfId="520"/>
    <cellStyle name="Normal 25" xfId="521"/>
    <cellStyle name="Normal 26" xfId="522"/>
    <cellStyle name="Normal 27" xfId="523"/>
    <cellStyle name="Normal 28" xfId="524"/>
    <cellStyle name="Normal 29" xfId="525"/>
    <cellStyle name="Normal 3 2" xfId="526"/>
    <cellStyle name="Normal 3 2 2" xfId="527"/>
    <cellStyle name="Normal 3 2 3" xfId="528"/>
    <cellStyle name="Normal 3 3" xfId="529"/>
    <cellStyle name="Normal 3 3 2" xfId="530"/>
    <cellStyle name="Normal 3 3 3" xfId="531"/>
    <cellStyle name="Normal 3 4" xfId="532"/>
    <cellStyle name="Normal 3 5" xfId="533"/>
    <cellStyle name="Normal 3 6" xfId="534"/>
    <cellStyle name="Normal 3 7" xfId="535"/>
    <cellStyle name="Normal 3 8" xfId="536"/>
    <cellStyle name="Normal 30" xfId="537"/>
    <cellStyle name="Normal 31" xfId="538"/>
    <cellStyle name="Normal 32" xfId="539"/>
    <cellStyle name="Normal 33" xfId="540"/>
    <cellStyle name="Normal 34" xfId="541"/>
    <cellStyle name="Normal 35" xfId="542"/>
    <cellStyle name="Normal 4 2" xfId="543"/>
    <cellStyle name="Normal 4 2 2" xfId="544"/>
    <cellStyle name="Normal 4 3" xfId="545"/>
    <cellStyle name="Normal 4 4" xfId="546"/>
    <cellStyle name="Normal 4 5" xfId="547"/>
    <cellStyle name="Normal 4 6" xfId="548"/>
    <cellStyle name="Normal 5" xfId="549"/>
    <cellStyle name="Normal 5 2" xfId="550"/>
    <cellStyle name="Normal 5 2 2" xfId="551"/>
    <cellStyle name="Normal 5 2 3" xfId="552"/>
    <cellStyle name="Normal 5 3" xfId="553"/>
    <cellStyle name="Normal 5 3 2" xfId="554"/>
    <cellStyle name="Normal 5 4" xfId="555"/>
    <cellStyle name="Normal 5 4 2" xfId="556"/>
    <cellStyle name="Normal 5 4 3" xfId="557"/>
    <cellStyle name="Normal 5 5" xfId="558"/>
    <cellStyle name="Normal 6" xfId="559"/>
    <cellStyle name="Normal 6 2" xfId="560"/>
    <cellStyle name="Normal 6 3" xfId="561"/>
    <cellStyle name="Normal 6 3 2" xfId="562"/>
    <cellStyle name="Normal 7" xfId="563"/>
    <cellStyle name="Normal 7 2" xfId="564"/>
    <cellStyle name="Normal 8" xfId="565"/>
    <cellStyle name="Normal 8 2" xfId="566"/>
    <cellStyle name="Normal 8 2 2" xfId="567"/>
    <cellStyle name="Normal 8 2 3" xfId="568"/>
    <cellStyle name="Normal 8 2 4" xfId="569"/>
    <cellStyle name="Normal 8 2 4 2" xfId="570"/>
    <cellStyle name="Normal 8 2 5" xfId="571"/>
    <cellStyle name="Normal 8 3" xfId="572"/>
    <cellStyle name="Normal 8 4" xfId="573"/>
    <cellStyle name="Normal 9" xfId="574"/>
    <cellStyle name="Normal 9 2" xfId="575"/>
    <cellStyle name="Normal 9 2 2" xfId="576"/>
    <cellStyle name="Normal 9 2 3" xfId="577"/>
    <cellStyle name="Normal 9 3" xfId="578"/>
    <cellStyle name="Normal 9 4" xfId="579"/>
    <cellStyle name="Normal_06KatCohoEsc" xfId="580"/>
    <cellStyle name="Normal_Catch_Escapement Data (2)" xfId="581"/>
    <cellStyle name="Normal_ChilkatTable" xfId="582"/>
    <cellStyle name="Normal_Figures" xfId="583"/>
    <cellStyle name="Normal_FORDRUN2" xfId="584"/>
    <cellStyle name="Normal_rungraph" xfId="585"/>
    <cellStyle name="Normal_rungraph 2" xfId="586"/>
    <cellStyle name="Normal_Sheet1 (2)" xfId="587"/>
    <cellStyle name="Normal_Taku Table (2)" xfId="588"/>
    <cellStyle name="Note 10" xfId="589"/>
    <cellStyle name="Note 10 2" xfId="590"/>
    <cellStyle name="Note 10 2 2" xfId="591"/>
    <cellStyle name="Note 10 3" xfId="592"/>
    <cellStyle name="Note 11" xfId="593"/>
    <cellStyle name="Note 2" xfId="594"/>
    <cellStyle name="Note 2 2" xfId="595"/>
    <cellStyle name="Note 2 2 2" xfId="596"/>
    <cellStyle name="Note 2 3" xfId="597"/>
    <cellStyle name="Note 2 3 2" xfId="598"/>
    <cellStyle name="Note 2 3 2 2" xfId="599"/>
    <cellStyle name="Note 2 3 2 2 2" xfId="600"/>
    <cellStyle name="Note 2 3 2 3" xfId="601"/>
    <cellStyle name="Note 2 3 3" xfId="602"/>
    <cellStyle name="Note 2 3 3 2" xfId="603"/>
    <cellStyle name="Note 2 3 4" xfId="604"/>
    <cellStyle name="Note 2 4" xfId="605"/>
    <cellStyle name="Note 2 4 2" xfId="606"/>
    <cellStyle name="Note 2 4 2 2" xfId="607"/>
    <cellStyle name="Note 2 4 3" xfId="608"/>
    <cellStyle name="Note 2 5" xfId="609"/>
    <cellStyle name="Note 3" xfId="610"/>
    <cellStyle name="Note 3 2" xfId="611"/>
    <cellStyle name="Note 4" xfId="612"/>
    <cellStyle name="Note 4 2" xfId="613"/>
    <cellStyle name="Note 4 2 2" xfId="614"/>
    <cellStyle name="Note 4 2 2 2" xfId="615"/>
    <cellStyle name="Note 4 2 3" xfId="616"/>
    <cellStyle name="Note 4 3" xfId="617"/>
    <cellStyle name="Note 4 3 2" xfId="618"/>
    <cellStyle name="Note 4 4" xfId="619"/>
    <cellStyle name="Note 5" xfId="620"/>
    <cellStyle name="Note 5 2" xfId="621"/>
    <cellStyle name="Note 5 2 2" xfId="622"/>
    <cellStyle name="Note 5 3" xfId="623"/>
    <cellStyle name="Note 6" xfId="624"/>
    <cellStyle name="Note 6 2" xfId="625"/>
    <cellStyle name="Note 6 2 2" xfId="626"/>
    <cellStyle name="Note 6 3" xfId="627"/>
    <cellStyle name="Note 7" xfId="628"/>
    <cellStyle name="Note 7 2" xfId="629"/>
    <cellStyle name="Note 7 2 2" xfId="630"/>
    <cellStyle name="Note 7 3" xfId="631"/>
    <cellStyle name="Note 8" xfId="632"/>
    <cellStyle name="Note 8 2" xfId="633"/>
    <cellStyle name="Note 8 2 2" xfId="634"/>
    <cellStyle name="Note 8 3" xfId="635"/>
    <cellStyle name="Note 9" xfId="636"/>
    <cellStyle name="Note 9 2" xfId="637"/>
    <cellStyle name="Note 9 2 2" xfId="638"/>
    <cellStyle name="Note 9 3" xfId="639"/>
    <cellStyle name="Output" xfId="640" builtinId="21" customBuiltin="1"/>
    <cellStyle name="Output 2" xfId="641"/>
    <cellStyle name="Output 2 2" xfId="642"/>
    <cellStyle name="Output 3" xfId="643"/>
    <cellStyle name="Output 4" xfId="644"/>
    <cellStyle name="Output 5" xfId="645"/>
    <cellStyle name="Percent 2" xfId="646"/>
    <cellStyle name="Percent 2 2" xfId="647"/>
    <cellStyle name="Percent 2 3" xfId="648"/>
    <cellStyle name="Title" xfId="649" builtinId="15" customBuiltin="1"/>
    <cellStyle name="Title 2" xfId="650"/>
    <cellStyle name="Title 2 2" xfId="651"/>
    <cellStyle name="Title 3" xfId="652"/>
    <cellStyle name="Title 4" xfId="653"/>
    <cellStyle name="Title 5" xfId="654"/>
    <cellStyle name="Total" xfId="655" builtinId="25" customBuiltin="1"/>
    <cellStyle name="Total 2" xfId="656"/>
    <cellStyle name="Total 2 2" xfId="657"/>
    <cellStyle name="Total 2 3" xfId="658"/>
    <cellStyle name="Total 2 4" xfId="659"/>
    <cellStyle name="Total 3" xfId="660"/>
    <cellStyle name="Total 3 2" xfId="661"/>
    <cellStyle name="Total 4" xfId="662"/>
    <cellStyle name="Total 5" xfId="663"/>
    <cellStyle name="Total 6" xfId="664"/>
    <cellStyle name="Total 7" xfId="665"/>
    <cellStyle name="Total 8" xfId="666"/>
    <cellStyle name="Warning Text" xfId="667" builtinId="11" customBuiltin="1"/>
    <cellStyle name="Warning Text 2" xfId="668"/>
    <cellStyle name="Warning Text 2 2" xfId="669"/>
    <cellStyle name="Warning Text 3" xfId="67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/>
              <a:t>Taku River</a:t>
            </a:r>
          </a:p>
        </c:rich>
      </c:tx>
      <c:layout>
        <c:manualLayout>
          <c:xMode val="edge"/>
          <c:yMode val="edge"/>
          <c:x val="0.48895933072743591"/>
          <c:y val="5.54717736554117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90447684575705"/>
          <c:y val="5.6939501779359428E-2"/>
          <c:w val="0.85227415242622573"/>
          <c:h val="0.89798339264531435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#REF!</c:f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'Taku Table'!$A$6:$A$35</c:f>
              <c:numCache>
                <c:formatCode>General_)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'Taku Table'!$H$6:$H$35</c:f>
              <c:numCache>
                <c:formatCode>#,##0</c:formatCode>
                <c:ptCount val="30"/>
                <c:pt idx="0">
                  <c:v>55457</c:v>
                </c:pt>
                <c:pt idx="1">
                  <c:v>39450</c:v>
                </c:pt>
                <c:pt idx="2">
                  <c:v>56808</c:v>
                </c:pt>
                <c:pt idx="3">
                  <c:v>72196</c:v>
                </c:pt>
                <c:pt idx="4">
                  <c:v>127484</c:v>
                </c:pt>
                <c:pt idx="5">
                  <c:v>83641</c:v>
                </c:pt>
                <c:pt idx="6">
                  <c:v>119305</c:v>
                </c:pt>
                <c:pt idx="7">
                  <c:v>96249.999999999985</c:v>
                </c:pt>
                <c:pt idx="8">
                  <c:v>55613</c:v>
                </c:pt>
                <c:pt idx="9">
                  <c:v>44568</c:v>
                </c:pt>
                <c:pt idx="10">
                  <c:v>32318</c:v>
                </c:pt>
                <c:pt idx="11">
                  <c:v>61296</c:v>
                </c:pt>
                <c:pt idx="12">
                  <c:v>60724</c:v>
                </c:pt>
                <c:pt idx="13">
                  <c:v>64668</c:v>
                </c:pt>
                <c:pt idx="14">
                  <c:v>104371.99999999997</c:v>
                </c:pt>
                <c:pt idx="15">
                  <c:v>219292</c:v>
                </c:pt>
                <c:pt idx="16">
                  <c:v>183053.03669724771</c:v>
                </c:pt>
                <c:pt idx="17">
                  <c:v>129207</c:v>
                </c:pt>
                <c:pt idx="18">
                  <c:v>135424</c:v>
                </c:pt>
                <c:pt idx="19">
                  <c:v>122250.14000000001</c:v>
                </c:pt>
                <c:pt idx="20">
                  <c:v>74186</c:v>
                </c:pt>
                <c:pt idx="21">
                  <c:v>95134.60000000002</c:v>
                </c:pt>
                <c:pt idx="22">
                  <c:v>103709.6024206197</c:v>
                </c:pt>
                <c:pt idx="23">
                  <c:v>126572</c:v>
                </c:pt>
                <c:pt idx="24">
                  <c:v>70647.289999999994</c:v>
                </c:pt>
                <c:pt idx="25">
                  <c:v>70643.321689548044</c:v>
                </c:pt>
                <c:pt idx="26">
                  <c:v>67879.173096830607</c:v>
                </c:pt>
                <c:pt idx="27">
                  <c:v>123947</c:v>
                </c:pt>
                <c:pt idx="28">
                  <c:v>59864.69</c:v>
                </c:pt>
                <c:pt idx="29">
                  <c:v>87504</c:v>
                </c:pt>
              </c:numCache>
            </c:numRef>
          </c:val>
        </c:ser>
        <c:ser>
          <c:idx val="0"/>
          <c:order val="1"/>
          <c:tx>
            <c:strRef>
              <c:f/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'Taku Table'!$A$6:$A$35</c:f>
              <c:numCache>
                <c:formatCode>General_)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'Taku Table'!$P$6:$P$35</c:f>
              <c:numCache>
                <c:formatCode>General_)</c:formatCode>
                <c:ptCount val="30"/>
                <c:pt idx="5" formatCode="#,##0">
                  <c:v>87356</c:v>
                </c:pt>
                <c:pt idx="6" formatCode="#,##0">
                  <c:v>51619</c:v>
                </c:pt>
                <c:pt idx="7" formatCode="#,##0">
                  <c:v>146354</c:v>
                </c:pt>
                <c:pt idx="8" formatCode="#,##0">
                  <c:v>80365</c:v>
                </c:pt>
                <c:pt idx="9" formatCode="#,##0">
                  <c:v>24869</c:v>
                </c:pt>
                <c:pt idx="10" formatCode="#,##0">
                  <c:v>9719</c:v>
                </c:pt>
                <c:pt idx="11" formatCode="#,##0">
                  <c:v>29716</c:v>
                </c:pt>
                <c:pt idx="12" formatCode="#,##0">
                  <c:v>20177</c:v>
                </c:pt>
                <c:pt idx="13" formatCode="#,##0">
                  <c:v>23213</c:v>
                </c:pt>
                <c:pt idx="14" formatCode="#,##0">
                  <c:v>20057</c:v>
                </c:pt>
                <c:pt idx="15" formatCode="#,##0">
                  <c:v>44862</c:v>
                </c:pt>
                <c:pt idx="16" formatCode="#,##0">
                  <c:v>45545</c:v>
                </c:pt>
                <c:pt idx="17" formatCode="#,##0">
                  <c:v>60208</c:v>
                </c:pt>
                <c:pt idx="18" formatCode="#,##0">
                  <c:v>40918</c:v>
                </c:pt>
                <c:pt idx="19" formatCode="#,##0">
                  <c:v>54916</c:v>
                </c:pt>
                <c:pt idx="20" formatCode="#,##0">
                  <c:v>35536</c:v>
                </c:pt>
                <c:pt idx="21" formatCode="#,##0">
                  <c:v>30847.766389248813</c:v>
                </c:pt>
                <c:pt idx="22" formatCode="#,##0">
                  <c:v>68312.627605744012</c:v>
                </c:pt>
                <c:pt idx="23" formatCode="#,##0">
                  <c:v>85438.437844391898</c:v>
                </c:pt>
                <c:pt idx="24" formatCode="#,##0">
                  <c:v>35242.13105258561</c:v>
                </c:pt>
                <c:pt idx="25" formatCode="#,##0">
                  <c:v>27523.79998540107</c:v>
                </c:pt>
                <c:pt idx="26" formatCode="#,##0">
                  <c:v>40443.329659128663</c:v>
                </c:pt>
                <c:pt idx="27" formatCode="#,##0">
                  <c:v>53366.311612455509</c:v>
                </c:pt>
                <c:pt idx="28" formatCode="#,##0">
                  <c:v>27868.255156835003</c:v>
                </c:pt>
                <c:pt idx="29" formatCode="#,##0">
                  <c:v>28013.201252292773</c:v>
                </c:pt>
              </c:numCache>
            </c:numRef>
          </c:val>
        </c:ser>
        <c:ser>
          <c:idx val="1"/>
          <c:order val="2"/>
          <c:tx>
            <c:strRef>
              <c:f/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'Taku Table'!$A$6:$A$35</c:f>
              <c:numCache>
                <c:formatCode>General_)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'Taku Table'!$B$6:$B$35</c:f>
              <c:numCache>
                <c:formatCode>#,##0</c:formatCode>
                <c:ptCount val="30"/>
                <c:pt idx="5">
                  <c:v>41713</c:v>
                </c:pt>
                <c:pt idx="6">
                  <c:v>78371</c:v>
                </c:pt>
                <c:pt idx="7">
                  <c:v>97039</c:v>
                </c:pt>
                <c:pt idx="8">
                  <c:v>45041</c:v>
                </c:pt>
                <c:pt idx="9">
                  <c:v>24779</c:v>
                </c:pt>
                <c:pt idx="10">
                  <c:v>8822</c:v>
                </c:pt>
                <c:pt idx="11">
                  <c:v>28827</c:v>
                </c:pt>
                <c:pt idx="12">
                  <c:v>36231</c:v>
                </c:pt>
                <c:pt idx="13">
                  <c:v>21236</c:v>
                </c:pt>
                <c:pt idx="14">
                  <c:v>38326</c:v>
                </c:pt>
                <c:pt idx="15">
                  <c:v>39053</c:v>
                </c:pt>
                <c:pt idx="16">
                  <c:v>36433</c:v>
                </c:pt>
                <c:pt idx="17">
                  <c:v>62002</c:v>
                </c:pt>
                <c:pt idx="18">
                  <c:v>46521</c:v>
                </c:pt>
                <c:pt idx="19">
                  <c:v>49394</c:v>
                </c:pt>
                <c:pt idx="20">
                  <c:v>23519</c:v>
                </c:pt>
                <c:pt idx="21">
                  <c:v>47996.923700581407</c:v>
                </c:pt>
                <c:pt idx="22">
                  <c:v>51748.07419336708</c:v>
                </c:pt>
                <c:pt idx="23">
                  <c:v>34553.563312988241</c:v>
                </c:pt>
                <c:pt idx="24">
                  <c:v>23825.245316706063</c:v>
                </c:pt>
                <c:pt idx="25">
                  <c:v>14647.586530633618</c:v>
                </c:pt>
                <c:pt idx="26">
                  <c:v>34849.481399449214</c:v>
                </c:pt>
                <c:pt idx="27">
                  <c:v>12118</c:v>
                </c:pt>
                <c:pt idx="28">
                  <c:v>16355.093115063042</c:v>
                </c:pt>
                <c:pt idx="29">
                  <c:v>9801.0815198392684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73180800"/>
        <c:axId val="173182336"/>
      </c:barChart>
      <c:lineChart>
        <c:grouping val="standard"/>
        <c:varyColors val="0"/>
        <c:ser>
          <c:idx val="3"/>
          <c:order val="3"/>
          <c:tx>
            <c:strRef>
              <c:f/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'Taku Table'!$A$6:$A$35</c:f>
              <c:numCache>
                <c:formatCode>General_)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'Taku Table'!$K$6:$K$35</c:f>
              <c:numCache>
                <c:formatCode>#,##0</c:formatCode>
                <c:ptCount val="30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  <c:pt idx="11">
                  <c:v>50000</c:v>
                </c:pt>
                <c:pt idx="12">
                  <c:v>50000</c:v>
                </c:pt>
                <c:pt idx="13">
                  <c:v>50000</c:v>
                </c:pt>
                <c:pt idx="14">
                  <c:v>50000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  <c:pt idx="23">
                  <c:v>50000</c:v>
                </c:pt>
                <c:pt idx="24">
                  <c:v>50000</c:v>
                </c:pt>
                <c:pt idx="25">
                  <c:v>50000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/>
            </c:strRef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'Taku Table'!$L$6:$L$35</c:f>
              <c:numCache>
                <c:formatCode>#,##0</c:formatCode>
                <c:ptCount val="30"/>
                <c:pt idx="0">
                  <c:v>90000</c:v>
                </c:pt>
                <c:pt idx="1">
                  <c:v>90000</c:v>
                </c:pt>
                <c:pt idx="2">
                  <c:v>90000</c:v>
                </c:pt>
                <c:pt idx="3">
                  <c:v>90000</c:v>
                </c:pt>
                <c:pt idx="4">
                  <c:v>90000</c:v>
                </c:pt>
                <c:pt idx="5">
                  <c:v>90000</c:v>
                </c:pt>
                <c:pt idx="6">
                  <c:v>90000</c:v>
                </c:pt>
                <c:pt idx="7">
                  <c:v>90000</c:v>
                </c:pt>
                <c:pt idx="8">
                  <c:v>90000</c:v>
                </c:pt>
                <c:pt idx="9">
                  <c:v>90000</c:v>
                </c:pt>
                <c:pt idx="10">
                  <c:v>90000</c:v>
                </c:pt>
                <c:pt idx="11">
                  <c:v>90000</c:v>
                </c:pt>
                <c:pt idx="12">
                  <c:v>90000</c:v>
                </c:pt>
                <c:pt idx="13">
                  <c:v>90000</c:v>
                </c:pt>
                <c:pt idx="14">
                  <c:v>90000</c:v>
                </c:pt>
                <c:pt idx="15">
                  <c:v>90000</c:v>
                </c:pt>
                <c:pt idx="16">
                  <c:v>90000</c:v>
                </c:pt>
                <c:pt idx="17">
                  <c:v>90000</c:v>
                </c:pt>
                <c:pt idx="18">
                  <c:v>90000</c:v>
                </c:pt>
                <c:pt idx="19">
                  <c:v>90000</c:v>
                </c:pt>
                <c:pt idx="20">
                  <c:v>90000</c:v>
                </c:pt>
                <c:pt idx="21">
                  <c:v>90000</c:v>
                </c:pt>
                <c:pt idx="22">
                  <c:v>90000</c:v>
                </c:pt>
                <c:pt idx="23">
                  <c:v>90000</c:v>
                </c:pt>
                <c:pt idx="24">
                  <c:v>90000</c:v>
                </c:pt>
                <c:pt idx="25">
                  <c:v>90000</c:v>
                </c:pt>
                <c:pt idx="26">
                  <c:v>90000</c:v>
                </c:pt>
                <c:pt idx="27">
                  <c:v>90000</c:v>
                </c:pt>
                <c:pt idx="28">
                  <c:v>90000</c:v>
                </c:pt>
                <c:pt idx="29">
                  <c:v>90000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80800"/>
        <c:axId val="173182336"/>
      </c:lineChart>
      <c:catAx>
        <c:axId val="173180800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00" b="0" i="0" u="none" strike="noStrike" baseline="0">
                <a:solidFill>
                  <a:schemeClr val="bg1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1823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73182336"/>
        <c:scaling>
          <c:orientation val="minMax"/>
          <c:max val="400000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180800"/>
        <c:crosses val="autoZero"/>
        <c:crossBetween val="between"/>
        <c:majorUnit val="10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Berners River</a:t>
            </a:r>
          </a:p>
        </c:rich>
      </c:tx>
      <c:layout>
        <c:manualLayout>
          <c:xMode val="edge"/>
          <c:yMode val="edge"/>
          <c:x val="0.49367088607594939"/>
          <c:y val="8.9285714285714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89873417721519"/>
          <c:y val="5.7142956792265609E-2"/>
          <c:w val="0.82594936708860756"/>
          <c:h val="0.62500108991540515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#REF!</c:f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'Catch_Escapement Data'!$A$57:$A$86</c:f>
              <c:numCache>
                <c:formatCode>General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'Catch_Escapement Data'!$I$57:$I$86</c:f>
              <c:numCache>
                <c:formatCode>General_)</c:formatCode>
                <c:ptCount val="30"/>
                <c:pt idx="2" formatCode="#,##0">
                  <c:v>9320</c:v>
                </c:pt>
                <c:pt idx="3" formatCode="#,##0">
                  <c:v>13715</c:v>
                </c:pt>
                <c:pt idx="4" formatCode="#,##0">
                  <c:v>14311</c:v>
                </c:pt>
                <c:pt idx="5" formatCode="#,##0">
                  <c:v>18991</c:v>
                </c:pt>
                <c:pt idx="6" formatCode="#,##0">
                  <c:v>19450</c:v>
                </c:pt>
                <c:pt idx="7" formatCode="#,##0">
                  <c:v>19760</c:v>
                </c:pt>
                <c:pt idx="8" formatCode="#,##0">
                  <c:v>6138</c:v>
                </c:pt>
                <c:pt idx="9" formatCode="#,##0">
                  <c:v>7509</c:v>
                </c:pt>
                <c:pt idx="10" formatCode="#,##0">
                  <c:v>12474</c:v>
                </c:pt>
                <c:pt idx="11" formatCode="#,##0">
                  <c:v>8443</c:v>
                </c:pt>
                <c:pt idx="12" formatCode="#,##0">
                  <c:v>12313</c:v>
                </c:pt>
                <c:pt idx="13" formatCode="#,##0">
                  <c:v>13219</c:v>
                </c:pt>
                <c:pt idx="14" formatCode="#,##0">
                  <c:v>23943</c:v>
                </c:pt>
                <c:pt idx="15" formatCode="#,##0">
                  <c:v>34382</c:v>
                </c:pt>
                <c:pt idx="16" formatCode="#,##0">
                  <c:v>12549</c:v>
                </c:pt>
                <c:pt idx="17" formatCode="#,##0">
                  <c:v>17936</c:v>
                </c:pt>
                <c:pt idx="18" formatCode="#,##0">
                  <c:v>6479</c:v>
                </c:pt>
                <c:pt idx="19" formatCode="#,##0">
                  <c:v>6789</c:v>
                </c:pt>
                <c:pt idx="20" formatCode="#,##0">
                  <c:v>4859</c:v>
                </c:pt>
                <c:pt idx="21" formatCode="#,##0">
                  <c:v>8527</c:v>
                </c:pt>
                <c:pt idx="22" formatCode="#,##0">
                  <c:v>5250</c:v>
                </c:pt>
                <c:pt idx="23" formatCode="#,##0">
                  <c:v>9334</c:v>
                </c:pt>
                <c:pt idx="24" formatCode="#,##0">
                  <c:v>7509</c:v>
                </c:pt>
                <c:pt idx="25" formatCode="#,##0">
                  <c:v>6802</c:v>
                </c:pt>
                <c:pt idx="26" formatCode="#,##0">
                  <c:v>7795</c:v>
                </c:pt>
                <c:pt idx="27" formatCode="#,##0">
                  <c:v>19214</c:v>
                </c:pt>
                <c:pt idx="28" formatCode="#,##0">
                  <c:v>12338</c:v>
                </c:pt>
                <c:pt idx="29" formatCode="#,##0">
                  <c:v>8357</c:v>
                </c:pt>
              </c:numCache>
            </c:numRef>
          </c:val>
        </c:ser>
        <c:ser>
          <c:idx val="0"/>
          <c:order val="1"/>
          <c:tx>
            <c:strRef>
              <c:f/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'Catch_Escapement Data'!$A$57:$A$86</c:f>
              <c:numCache>
                <c:formatCode>General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'Catch_Escapement Data'!$M$57:$M$86</c:f>
              <c:numCache>
                <c:formatCode>#,##0</c:formatCode>
                <c:ptCount val="30"/>
                <c:pt idx="2">
                  <c:v>1664.5295875675677</c:v>
                </c:pt>
                <c:pt idx="3">
                  <c:v>7903.7236924422314</c:v>
                </c:pt>
                <c:pt idx="4">
                  <c:v>17008.220035610553</c:v>
                </c:pt>
                <c:pt idx="5">
                  <c:v>15376.580432960342</c:v>
                </c:pt>
                <c:pt idx="6">
                  <c:v>14627.286861220649</c:v>
                </c:pt>
                <c:pt idx="7">
                  <c:v>30109.870411608859</c:v>
                </c:pt>
                <c:pt idx="8">
                  <c:v>15104.459928559276</c:v>
                </c:pt>
                <c:pt idx="9">
                  <c:v>7074.9686336538462</c:v>
                </c:pt>
                <c:pt idx="10">
                  <c:v>2781.3509854027516</c:v>
                </c:pt>
                <c:pt idx="11">
                  <c:v>5910.6912592145454</c:v>
                </c:pt>
                <c:pt idx="12">
                  <c:v>10348.749160845062</c:v>
                </c:pt>
                <c:pt idx="13">
                  <c:v>6004.0087996874972</c:v>
                </c:pt>
                <c:pt idx="14">
                  <c:v>4048.4054414634797</c:v>
                </c:pt>
                <c:pt idx="15">
                  <c:v>13468.621889380582</c:v>
                </c:pt>
                <c:pt idx="16">
                  <c:v>12178.241481890531</c:v>
                </c:pt>
                <c:pt idx="17">
                  <c:v>7932.1244014004769</c:v>
                </c:pt>
                <c:pt idx="18">
                  <c:v>2899.1893495575223</c:v>
                </c:pt>
                <c:pt idx="19">
                  <c:v>6270.6875726886228</c:v>
                </c:pt>
                <c:pt idx="20">
                  <c:v>1869.0850097283762</c:v>
                </c:pt>
                <c:pt idx="21">
                  <c:v>3618.5646731159577</c:v>
                </c:pt>
                <c:pt idx="22">
                  <c:v>2280.7571149367091</c:v>
                </c:pt>
                <c:pt idx="23">
                  <c:v>7845.4991998376936</c:v>
                </c:pt>
                <c:pt idx="24">
                  <c:v>2257.4466386363638</c:v>
                </c:pt>
                <c:pt idx="25">
                  <c:v>979.64220288319086</c:v>
                </c:pt>
                <c:pt idx="26">
                  <c:v>7266.9495325000007</c:v>
                </c:pt>
                <c:pt idx="27">
                  <c:v>6867.170445164742</c:v>
                </c:pt>
                <c:pt idx="28">
                  <c:v>2166</c:v>
                </c:pt>
                <c:pt idx="29">
                  <c:v>2295.8126686792439</c:v>
                </c:pt>
              </c:numCache>
            </c:numRef>
          </c:val>
        </c:ser>
        <c:ser>
          <c:idx val="1"/>
          <c:order val="2"/>
          <c:tx>
            <c:strRef>
              <c:f/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'Catch_Escapement Data'!$A$57:$A$86</c:f>
              <c:numCache>
                <c:formatCode>General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'Catch_Escapement Data'!$L$57:$L$86</c:f>
              <c:numCache>
                <c:formatCode>#,##0</c:formatCode>
                <c:ptCount val="30"/>
                <c:pt idx="2">
                  <c:v>10582.789888648653</c:v>
                </c:pt>
                <c:pt idx="3">
                  <c:v>15006.906562552591</c:v>
                </c:pt>
                <c:pt idx="4">
                  <c:v>6448.5848185505256</c:v>
                </c:pt>
                <c:pt idx="5">
                  <c:v>15318.194687812569</c:v>
                </c:pt>
                <c:pt idx="6">
                  <c:v>19308.334788727647</c:v>
                </c:pt>
                <c:pt idx="7">
                  <c:v>27339.017989400378</c:v>
                </c:pt>
                <c:pt idx="8">
                  <c:v>8765.6907583897864</c:v>
                </c:pt>
                <c:pt idx="9">
                  <c:v>10528.730040144168</c:v>
                </c:pt>
                <c:pt idx="10">
                  <c:v>2452.8423084848455</c:v>
                </c:pt>
                <c:pt idx="11">
                  <c:v>10424.447558787861</c:v>
                </c:pt>
                <c:pt idx="12">
                  <c:v>12876.411924788617</c:v>
                </c:pt>
                <c:pt idx="13">
                  <c:v>4810.7035637946483</c:v>
                </c:pt>
                <c:pt idx="14">
                  <c:v>8814.3456853610987</c:v>
                </c:pt>
                <c:pt idx="15">
                  <c:v>8649.799148571401</c:v>
                </c:pt>
                <c:pt idx="16">
                  <c:v>6822.780148593728</c:v>
                </c:pt>
                <c:pt idx="17">
                  <c:v>10791.879529411573</c:v>
                </c:pt>
                <c:pt idx="18">
                  <c:v>4638.6855929203448</c:v>
                </c:pt>
                <c:pt idx="19">
                  <c:v>4081.5165299999962</c:v>
                </c:pt>
                <c:pt idx="20">
                  <c:v>2937.46540720339</c:v>
                </c:pt>
                <c:pt idx="21">
                  <c:v>3878.1945390909154</c:v>
                </c:pt>
                <c:pt idx="22">
                  <c:v>2806.6890000000003</c:v>
                </c:pt>
                <c:pt idx="23">
                  <c:v>6451.0321920064944</c:v>
                </c:pt>
                <c:pt idx="24">
                  <c:v>3721.6134204545397</c:v>
                </c:pt>
                <c:pt idx="25">
                  <c:v>2070.8644198484849</c:v>
                </c:pt>
                <c:pt idx="26">
                  <c:v>7520.6314891346174</c:v>
                </c:pt>
                <c:pt idx="27">
                  <c:v>4301.1241040387176</c:v>
                </c:pt>
                <c:pt idx="28">
                  <c:v>3543</c:v>
                </c:pt>
                <c:pt idx="29">
                  <c:v>919.40433610062894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226382208"/>
        <c:axId val="226384128"/>
      </c:barChart>
      <c:lineChart>
        <c:grouping val="standard"/>
        <c:varyColors val="0"/>
        <c:ser>
          <c:idx val="3"/>
          <c:order val="3"/>
          <c:tx>
            <c:strRef>
              <c:f/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ChilkatTable!$A$6:$A$35</c:f>
              <c:numCache>
                <c:formatCode>0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'Catch_Escapement Data'!$J$57:$J$86</c:f>
              <c:numCache>
                <c:formatCode>#,##0</c:formatCode>
                <c:ptCount val="30"/>
                <c:pt idx="2">
                  <c:v>4964.8708783198163</c:v>
                </c:pt>
                <c:pt idx="3">
                  <c:v>4964.8708783198163</c:v>
                </c:pt>
                <c:pt idx="4">
                  <c:v>4964.8708783198163</c:v>
                </c:pt>
                <c:pt idx="5">
                  <c:v>4964.8708783198163</c:v>
                </c:pt>
                <c:pt idx="6">
                  <c:v>4964.8708783198163</c:v>
                </c:pt>
                <c:pt idx="7">
                  <c:v>4964.8708783198163</c:v>
                </c:pt>
                <c:pt idx="8">
                  <c:v>4964.8708783198163</c:v>
                </c:pt>
                <c:pt idx="9">
                  <c:v>4964.8708783198163</c:v>
                </c:pt>
                <c:pt idx="10">
                  <c:v>4964.8708783198163</c:v>
                </c:pt>
                <c:pt idx="11">
                  <c:v>4964.8708783198163</c:v>
                </c:pt>
                <c:pt idx="12">
                  <c:v>4964.8708783198163</c:v>
                </c:pt>
                <c:pt idx="13">
                  <c:v>4964.8708783198163</c:v>
                </c:pt>
                <c:pt idx="14">
                  <c:v>4964.8708783198163</c:v>
                </c:pt>
                <c:pt idx="15">
                  <c:v>4964.8708783198163</c:v>
                </c:pt>
                <c:pt idx="16">
                  <c:v>4964.8708783198163</c:v>
                </c:pt>
                <c:pt idx="17">
                  <c:v>4964.8708783198163</c:v>
                </c:pt>
                <c:pt idx="18">
                  <c:v>4964.8708783198163</c:v>
                </c:pt>
                <c:pt idx="19">
                  <c:v>4964.8708783198163</c:v>
                </c:pt>
                <c:pt idx="20">
                  <c:v>4964.8708783198163</c:v>
                </c:pt>
                <c:pt idx="21">
                  <c:v>4964.8708783198163</c:v>
                </c:pt>
                <c:pt idx="22">
                  <c:v>4964.8708783198163</c:v>
                </c:pt>
                <c:pt idx="23">
                  <c:v>4964.8708783198163</c:v>
                </c:pt>
                <c:pt idx="24">
                  <c:v>4964.8708783198163</c:v>
                </c:pt>
                <c:pt idx="25">
                  <c:v>4964.8708783198163</c:v>
                </c:pt>
                <c:pt idx="26">
                  <c:v>4964.8708783198163</c:v>
                </c:pt>
                <c:pt idx="27">
                  <c:v>4964.8708783198163</c:v>
                </c:pt>
                <c:pt idx="28">
                  <c:v>4964.8708783198163</c:v>
                </c:pt>
                <c:pt idx="29">
                  <c:v>4964.8708783198163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/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ChilkatTable!$A$6:$A$35</c:f>
              <c:numCache>
                <c:formatCode>0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'Catch_Escapement Data'!$K$57:$K$86</c:f>
              <c:numCache>
                <c:formatCode>#,##0</c:formatCode>
                <c:ptCount val="30"/>
                <c:pt idx="2">
                  <c:v>11419.203020135577</c:v>
                </c:pt>
                <c:pt idx="3">
                  <c:v>11419.203020135577</c:v>
                </c:pt>
                <c:pt idx="4">
                  <c:v>11419.203020135577</c:v>
                </c:pt>
                <c:pt idx="5">
                  <c:v>11419.203020135577</c:v>
                </c:pt>
                <c:pt idx="6">
                  <c:v>11419.203020135577</c:v>
                </c:pt>
                <c:pt idx="7">
                  <c:v>11419.203020135577</c:v>
                </c:pt>
                <c:pt idx="8">
                  <c:v>11419.203020135577</c:v>
                </c:pt>
                <c:pt idx="9">
                  <c:v>11419.203020135577</c:v>
                </c:pt>
                <c:pt idx="10">
                  <c:v>11419.203020135577</c:v>
                </c:pt>
                <c:pt idx="11">
                  <c:v>11419.203020135577</c:v>
                </c:pt>
                <c:pt idx="12">
                  <c:v>11419.203020135577</c:v>
                </c:pt>
                <c:pt idx="13">
                  <c:v>11419.203020135577</c:v>
                </c:pt>
                <c:pt idx="14">
                  <c:v>11419.203020135577</c:v>
                </c:pt>
                <c:pt idx="15">
                  <c:v>11419.203020135577</c:v>
                </c:pt>
                <c:pt idx="16">
                  <c:v>11419.203020135577</c:v>
                </c:pt>
                <c:pt idx="17">
                  <c:v>11419.203020135577</c:v>
                </c:pt>
                <c:pt idx="18">
                  <c:v>11419.203020135577</c:v>
                </c:pt>
                <c:pt idx="19">
                  <c:v>11419.203020135577</c:v>
                </c:pt>
                <c:pt idx="20">
                  <c:v>11419.203020135577</c:v>
                </c:pt>
                <c:pt idx="21">
                  <c:v>11419.203020135577</c:v>
                </c:pt>
                <c:pt idx="22">
                  <c:v>11419.203020135577</c:v>
                </c:pt>
                <c:pt idx="23">
                  <c:v>11419.203020135577</c:v>
                </c:pt>
                <c:pt idx="24">
                  <c:v>11419.203020135577</c:v>
                </c:pt>
                <c:pt idx="25">
                  <c:v>11419.203020135577</c:v>
                </c:pt>
                <c:pt idx="26">
                  <c:v>11419.203020135577</c:v>
                </c:pt>
                <c:pt idx="27">
                  <c:v>11419.203020135577</c:v>
                </c:pt>
                <c:pt idx="28">
                  <c:v>11419.203020135577</c:v>
                </c:pt>
                <c:pt idx="29">
                  <c:v>11419.203020135577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382208"/>
        <c:axId val="226384128"/>
      </c:lineChart>
      <c:catAx>
        <c:axId val="22638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0"/>
                  <a:t>Year</a:t>
                </a:r>
              </a:p>
            </c:rich>
          </c:tx>
          <c:layout>
            <c:manualLayout>
              <c:xMode val="edge"/>
              <c:yMode val="edge"/>
              <c:x val="0.53797468354430378"/>
              <c:y val="0.825001499812523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3841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26384128"/>
        <c:scaling>
          <c:orientation val="minMax"/>
          <c:max val="773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0"/>
                  <a:t>No. of Coho Salmon</a:t>
                </a:r>
              </a:p>
            </c:rich>
          </c:tx>
          <c:layout>
            <c:manualLayout>
              <c:xMode val="edge"/>
              <c:yMode val="edge"/>
              <c:x val="7.9113924050632917E-3"/>
              <c:y val="0.153571803524559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382208"/>
        <c:crosses val="autoZero"/>
        <c:crossBetween val="between"/>
        <c:majorUnit val="20000"/>
      </c:valAx>
      <c:spPr>
        <a:noFill/>
        <a:ln w="25400">
          <a:noFill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7.0147679324894519E-2"/>
          <c:y val="0.90357292838395198"/>
          <c:w val="0.92827004219409281"/>
          <c:h val="7.02380952380952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36499233028746"/>
          <c:y val="3.8004794672277076E-2"/>
          <c:w val="0.85534722531450491"/>
          <c:h val="0.7814668999708364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#REF!</c:f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'Catch_Escapement Data'!$A$60:$A$84</c:f>
              <c:numCache>
                <c:formatCode>General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'Catch_Escapement Data'!$D$60:$D$84</c:f>
              <c:numCache>
                <c:formatCode>#,##0</c:formatCode>
                <c:ptCount val="25"/>
                <c:pt idx="0">
                  <c:v>11050</c:v>
                </c:pt>
                <c:pt idx="1">
                  <c:v>11530</c:v>
                </c:pt>
                <c:pt idx="2">
                  <c:v>15300</c:v>
                </c:pt>
                <c:pt idx="3">
                  <c:v>15670</c:v>
                </c:pt>
                <c:pt idx="4">
                  <c:v>15920</c:v>
                </c:pt>
                <c:pt idx="5">
                  <c:v>4945</c:v>
                </c:pt>
                <c:pt idx="6">
                  <c:v>6050</c:v>
                </c:pt>
                <c:pt idx="7">
                  <c:v>10050</c:v>
                </c:pt>
                <c:pt idx="8">
                  <c:v>6802</c:v>
                </c:pt>
                <c:pt idx="9">
                  <c:v>9920</c:v>
                </c:pt>
                <c:pt idx="10">
                  <c:v>10650</c:v>
                </c:pt>
                <c:pt idx="11">
                  <c:v>19290</c:v>
                </c:pt>
                <c:pt idx="12">
                  <c:v>27700</c:v>
                </c:pt>
                <c:pt idx="13">
                  <c:v>10110</c:v>
                </c:pt>
                <c:pt idx="14">
                  <c:v>14450</c:v>
                </c:pt>
                <c:pt idx="15">
                  <c:v>5220</c:v>
                </c:pt>
                <c:pt idx="16">
                  <c:v>5470</c:v>
                </c:pt>
                <c:pt idx="17">
                  <c:v>3915</c:v>
                </c:pt>
                <c:pt idx="18">
                  <c:v>6870</c:v>
                </c:pt>
                <c:pt idx="19">
                  <c:v>4230</c:v>
                </c:pt>
                <c:pt idx="20">
                  <c:v>7520</c:v>
                </c:pt>
                <c:pt idx="21">
                  <c:v>6050</c:v>
                </c:pt>
                <c:pt idx="22">
                  <c:v>5480</c:v>
                </c:pt>
                <c:pt idx="23">
                  <c:v>6280</c:v>
                </c:pt>
                <c:pt idx="24">
                  <c:v>15480</c:v>
                </c:pt>
              </c:numCache>
            </c:numRef>
          </c:val>
        </c:ser>
        <c:ser>
          <c:idx val="0"/>
          <c:order val="1"/>
          <c:tx>
            <c:strRef>
              <c:f/>
            </c:strRef>
          </c:tx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'Catch_Escapement Data'!$A$60:$A$84</c:f>
              <c:numCache>
                <c:formatCode>General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'Catch_Escapement Data'!#REF!</c:f>
            </c:numRef>
          </c:val>
        </c:ser>
        <c:ser>
          <c:idx val="5"/>
          <c:order val="2"/>
          <c:tx>
            <c:strRef>
              <c:f/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'Catch_Escapement Data'!$A$60:$A$84</c:f>
              <c:numCache>
                <c:formatCode>General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'Catch_Escapement Data'!#REF!</c:f>
            </c:numRef>
          </c:val>
        </c:ser>
        <c:ser>
          <c:idx val="1"/>
          <c:order val="3"/>
          <c:tx>
            <c:strRef>
              <c:f>#REF!</c:f>
            </c:strRef>
          </c:tx>
          <c:spPr>
            <a:solidFill>
              <a:srgbClr val="F5FAB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'Catch_Escapement Data'!$A$60:$A$84</c:f>
              <c:numCache>
                <c:formatCode>General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'Catch_Escapement Data'!$B$60:$B$84</c:f>
              <c:numCache>
                <c:formatCode>#,##0</c:formatCode>
                <c:ptCount val="25"/>
                <c:pt idx="0">
                  <c:v>15006.906562552591</c:v>
                </c:pt>
                <c:pt idx="1">
                  <c:v>6448.5848185505256</c:v>
                </c:pt>
                <c:pt idx="2">
                  <c:v>15318.194687812569</c:v>
                </c:pt>
                <c:pt idx="3">
                  <c:v>19308.334788727647</c:v>
                </c:pt>
                <c:pt idx="4">
                  <c:v>27339.017989400378</c:v>
                </c:pt>
                <c:pt idx="5">
                  <c:v>8765.6907583897864</c:v>
                </c:pt>
                <c:pt idx="6">
                  <c:v>10528.730040144168</c:v>
                </c:pt>
                <c:pt idx="7">
                  <c:v>2452.8423084848455</c:v>
                </c:pt>
                <c:pt idx="8">
                  <c:v>10424.447558787861</c:v>
                </c:pt>
                <c:pt idx="9">
                  <c:v>12876.411924788617</c:v>
                </c:pt>
                <c:pt idx="10">
                  <c:v>4810.7035637946483</c:v>
                </c:pt>
                <c:pt idx="11">
                  <c:v>8814.3456853610987</c:v>
                </c:pt>
                <c:pt idx="12">
                  <c:v>8649.799148571401</c:v>
                </c:pt>
                <c:pt idx="13">
                  <c:v>6822.780148593728</c:v>
                </c:pt>
                <c:pt idx="14">
                  <c:v>10791.879529411573</c:v>
                </c:pt>
                <c:pt idx="15">
                  <c:v>4638.6855929203448</c:v>
                </c:pt>
                <c:pt idx="16">
                  <c:v>4081.5165299999962</c:v>
                </c:pt>
                <c:pt idx="17">
                  <c:v>2937.46540720339</c:v>
                </c:pt>
                <c:pt idx="18">
                  <c:v>3878.1945390909154</c:v>
                </c:pt>
                <c:pt idx="19">
                  <c:v>2806.6890000000003</c:v>
                </c:pt>
                <c:pt idx="20">
                  <c:v>6451.0321920064944</c:v>
                </c:pt>
                <c:pt idx="21">
                  <c:v>3721.6134204545397</c:v>
                </c:pt>
                <c:pt idx="22">
                  <c:v>2070.8644198484849</c:v>
                </c:pt>
                <c:pt idx="23">
                  <c:v>7520.6314891346174</c:v>
                </c:pt>
                <c:pt idx="24">
                  <c:v>4301.1241040387176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796544"/>
        <c:axId val="170798464"/>
      </c:barChart>
      <c:lineChart>
        <c:grouping val="standard"/>
        <c:varyColors val="0"/>
        <c:ser>
          <c:idx val="3"/>
          <c:order val="4"/>
          <c:tx>
            <c:strRef>
              <c:f/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multiLvlStrRef>
              <c:f>'Catch_Escapement Data'!#REF!</c:f>
            </c:multiLvlStrRef>
          </c:cat>
          <c:val>
            <c:numRef>
              <c:f>'Catch_Escapement Data'!$F$60:$F$84</c:f>
              <c:numCache>
                <c:formatCode>#,##0</c:formatCode>
                <c:ptCount val="25"/>
                <c:pt idx="0">
                  <c:v>9200</c:v>
                </c:pt>
                <c:pt idx="1">
                  <c:v>9200</c:v>
                </c:pt>
                <c:pt idx="2">
                  <c:v>9200</c:v>
                </c:pt>
                <c:pt idx="3">
                  <c:v>9200</c:v>
                </c:pt>
                <c:pt idx="4">
                  <c:v>9200</c:v>
                </c:pt>
                <c:pt idx="5">
                  <c:v>9200</c:v>
                </c:pt>
                <c:pt idx="6">
                  <c:v>9200</c:v>
                </c:pt>
                <c:pt idx="7">
                  <c:v>9200</c:v>
                </c:pt>
                <c:pt idx="8">
                  <c:v>9200</c:v>
                </c:pt>
                <c:pt idx="9">
                  <c:v>9200</c:v>
                </c:pt>
                <c:pt idx="10">
                  <c:v>9200</c:v>
                </c:pt>
                <c:pt idx="11">
                  <c:v>9200</c:v>
                </c:pt>
                <c:pt idx="12">
                  <c:v>9200</c:v>
                </c:pt>
                <c:pt idx="13">
                  <c:v>9200</c:v>
                </c:pt>
                <c:pt idx="14">
                  <c:v>9200</c:v>
                </c:pt>
                <c:pt idx="15">
                  <c:v>9200</c:v>
                </c:pt>
                <c:pt idx="16">
                  <c:v>9200</c:v>
                </c:pt>
                <c:pt idx="17">
                  <c:v>9200</c:v>
                </c:pt>
                <c:pt idx="18">
                  <c:v>9200</c:v>
                </c:pt>
                <c:pt idx="19">
                  <c:v>9200</c:v>
                </c:pt>
                <c:pt idx="20">
                  <c:v>9200</c:v>
                </c:pt>
                <c:pt idx="21">
                  <c:v>9200</c:v>
                </c:pt>
                <c:pt idx="22">
                  <c:v>9200</c:v>
                </c:pt>
                <c:pt idx="23">
                  <c:v>9200</c:v>
                </c:pt>
                <c:pt idx="24">
                  <c:v>9200</c:v>
                </c:pt>
              </c:numCache>
            </c:numRef>
          </c:val>
          <c:smooth val="0"/>
        </c:ser>
        <c:ser>
          <c:idx val="4"/>
          <c:order val="5"/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multiLvlStrRef>
              <c:f>'Catch_Escapement Data'!#REF!</c:f>
            </c:multiLvlStrRef>
          </c:cat>
          <c:val>
            <c:numRef>
              <c:f>'Catch_Escapement Data'!$E$60:$E$84</c:f>
              <c:numCache>
                <c:formatCode>#,##0</c:formatCode>
                <c:ptCount val="25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4000</c:v>
                </c:pt>
                <c:pt idx="14">
                  <c:v>4000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4000</c:v>
                </c:pt>
                <c:pt idx="19">
                  <c:v>4000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96544"/>
        <c:axId val="170798464"/>
      </c:lineChart>
      <c:catAx>
        <c:axId val="17079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300543593188288"/>
              <c:y val="0.9418220158377639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7984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70798464"/>
        <c:scaling>
          <c:orientation val="minMax"/>
          <c:max val="75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Coho Salmon</a:t>
                </a:r>
              </a:p>
            </c:rich>
          </c:tx>
          <c:layout>
            <c:manualLayout>
              <c:xMode val="edge"/>
              <c:yMode val="edge"/>
              <c:x val="7.8615765446380815E-3"/>
              <c:y val="0.2612829486057832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7965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70837282780410749"/>
          <c:y val="0.13390021760100501"/>
          <c:w val="0.24318062137967356"/>
          <c:h val="0.3475841801826054"/>
        </c:manualLayout>
      </c:layout>
      <c:overlay val="1"/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Berners River</a:t>
            </a:r>
          </a:p>
        </c:rich>
      </c:tx>
      <c:layout>
        <c:manualLayout>
          <c:xMode val="edge"/>
          <c:yMode val="edge"/>
          <c:x val="0.44304793654347707"/>
          <c:y val="7.0788181180322766E-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89873417721519"/>
          <c:y val="0.10973276855244579"/>
          <c:w val="0.83226845459483445"/>
          <c:h val="0.8192361598364560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#REF!</c:f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'Catch_Escapement Data'!$A$52:$A$84</c:f>
              <c:numCache>
                <c:formatCode>General</c:formatCode>
                <c:ptCount val="33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</c:numCache>
            </c:numRef>
          </c:cat>
          <c:val>
            <c:numRef>
              <c:f>'Catch_Escapement Data'!$D$52:$D$84</c:f>
              <c:numCache>
                <c:formatCode>#,##0</c:formatCode>
                <c:ptCount val="33"/>
                <c:pt idx="0">
                  <c:v>7505</c:v>
                </c:pt>
                <c:pt idx="1">
                  <c:v>9840</c:v>
                </c:pt>
                <c:pt idx="2">
                  <c:v>2825</c:v>
                </c:pt>
                <c:pt idx="3">
                  <c:v>6169</c:v>
                </c:pt>
                <c:pt idx="4">
                  <c:v>1752</c:v>
                </c:pt>
                <c:pt idx="5">
                  <c:v>3260</c:v>
                </c:pt>
                <c:pt idx="6">
                  <c:v>2724</c:v>
                </c:pt>
                <c:pt idx="7">
                  <c:v>7509</c:v>
                </c:pt>
                <c:pt idx="8">
                  <c:v>11050</c:v>
                </c:pt>
                <c:pt idx="9">
                  <c:v>11530</c:v>
                </c:pt>
                <c:pt idx="10">
                  <c:v>15300</c:v>
                </c:pt>
                <c:pt idx="11">
                  <c:v>15670</c:v>
                </c:pt>
                <c:pt idx="12">
                  <c:v>15920</c:v>
                </c:pt>
                <c:pt idx="13">
                  <c:v>4945</c:v>
                </c:pt>
                <c:pt idx="14">
                  <c:v>6050</c:v>
                </c:pt>
                <c:pt idx="15">
                  <c:v>10050</c:v>
                </c:pt>
                <c:pt idx="16">
                  <c:v>6802</c:v>
                </c:pt>
                <c:pt idx="17">
                  <c:v>9920</c:v>
                </c:pt>
                <c:pt idx="18">
                  <c:v>10650</c:v>
                </c:pt>
                <c:pt idx="19">
                  <c:v>19290</c:v>
                </c:pt>
                <c:pt idx="20">
                  <c:v>27700</c:v>
                </c:pt>
                <c:pt idx="21">
                  <c:v>10110</c:v>
                </c:pt>
                <c:pt idx="22">
                  <c:v>14450</c:v>
                </c:pt>
                <c:pt idx="23">
                  <c:v>5220</c:v>
                </c:pt>
                <c:pt idx="24">
                  <c:v>5470</c:v>
                </c:pt>
                <c:pt idx="25">
                  <c:v>3915</c:v>
                </c:pt>
                <c:pt idx="26">
                  <c:v>6870</c:v>
                </c:pt>
                <c:pt idx="27">
                  <c:v>4230</c:v>
                </c:pt>
                <c:pt idx="28">
                  <c:v>7520</c:v>
                </c:pt>
                <c:pt idx="29">
                  <c:v>6050</c:v>
                </c:pt>
                <c:pt idx="30">
                  <c:v>5480</c:v>
                </c:pt>
                <c:pt idx="31">
                  <c:v>6280</c:v>
                </c:pt>
                <c:pt idx="32">
                  <c:v>15480</c:v>
                </c:pt>
              </c:numCache>
            </c:numRef>
          </c:val>
        </c:ser>
        <c:ser>
          <c:idx val="0"/>
          <c:order val="1"/>
          <c:tx>
            <c:strRef>
              <c:f/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'Catch_Escapement Data'!$A$52:$A$84</c:f>
              <c:numCache>
                <c:formatCode>General</c:formatCode>
                <c:ptCount val="33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</c:numCache>
            </c:numRef>
          </c:cat>
          <c:val>
            <c:numRef>
              <c:f>'Catch_Escapement Data'!$C$52:$C$84</c:f>
              <c:numCache>
                <c:formatCode>#,##0</c:formatCode>
                <c:ptCount val="33"/>
                <c:pt idx="0">
                  <c:v>10964.724093749999</c:v>
                </c:pt>
                <c:pt idx="1">
                  <c:v>7398.0341876190532</c:v>
                </c:pt>
                <c:pt idx="3">
                  <c:v>7305.9263485714255</c:v>
                </c:pt>
                <c:pt idx="4">
                  <c:v>9370.0138746666598</c:v>
                </c:pt>
                <c:pt idx="5">
                  <c:v>3483.3823206451616</c:v>
                </c:pt>
                <c:pt idx="6">
                  <c:v>6363.9396100000022</c:v>
                </c:pt>
                <c:pt idx="7">
                  <c:v>1664.5295875675677</c:v>
                </c:pt>
                <c:pt idx="8">
                  <c:v>7903.7236924422314</c:v>
                </c:pt>
                <c:pt idx="9">
                  <c:v>17008.220035610553</c:v>
                </c:pt>
                <c:pt idx="10">
                  <c:v>15376.580432960342</c:v>
                </c:pt>
                <c:pt idx="11">
                  <c:v>14627.286861220649</c:v>
                </c:pt>
                <c:pt idx="12">
                  <c:v>30109.870411608859</c:v>
                </c:pt>
                <c:pt idx="13">
                  <c:v>15104.459928559276</c:v>
                </c:pt>
                <c:pt idx="14">
                  <c:v>7074.9686336538462</c:v>
                </c:pt>
                <c:pt idx="15">
                  <c:v>2781.3509854027516</c:v>
                </c:pt>
                <c:pt idx="16">
                  <c:v>5910.6912592145454</c:v>
                </c:pt>
                <c:pt idx="17">
                  <c:v>10348.749160845062</c:v>
                </c:pt>
                <c:pt idx="18">
                  <c:v>6004.0087996874972</c:v>
                </c:pt>
                <c:pt idx="19">
                  <c:v>4048.4054414634797</c:v>
                </c:pt>
                <c:pt idx="20">
                  <c:v>13468.621889380582</c:v>
                </c:pt>
                <c:pt idx="21">
                  <c:v>12178.241481890531</c:v>
                </c:pt>
                <c:pt idx="22">
                  <c:v>7932.1244014004769</c:v>
                </c:pt>
                <c:pt idx="23">
                  <c:v>2899.1893495575223</c:v>
                </c:pt>
                <c:pt idx="24">
                  <c:v>6270.6875726886228</c:v>
                </c:pt>
                <c:pt idx="25">
                  <c:v>1869.0850097283762</c:v>
                </c:pt>
                <c:pt idx="26">
                  <c:v>3618.5646731159577</c:v>
                </c:pt>
                <c:pt idx="27">
                  <c:v>2280.7571149367091</c:v>
                </c:pt>
                <c:pt idx="28">
                  <c:v>7845.4991998376936</c:v>
                </c:pt>
                <c:pt idx="29">
                  <c:v>2257.4466386363638</c:v>
                </c:pt>
                <c:pt idx="30">
                  <c:v>979.64220288319086</c:v>
                </c:pt>
                <c:pt idx="31">
                  <c:v>7266.9495325000007</c:v>
                </c:pt>
                <c:pt idx="32">
                  <c:v>6867.170445164742</c:v>
                </c:pt>
              </c:numCache>
            </c:numRef>
          </c:val>
        </c:ser>
        <c:ser>
          <c:idx val="1"/>
          <c:order val="2"/>
          <c:tx>
            <c:strRef>
              <c:f/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'Catch_Escapement Data'!$A$52:$A$84</c:f>
              <c:numCache>
                <c:formatCode>General</c:formatCode>
                <c:ptCount val="33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</c:numCache>
            </c:numRef>
          </c:cat>
          <c:val>
            <c:numRef>
              <c:f>'Catch_Escapement Data'!$B$52:$B$84</c:f>
              <c:numCache>
                <c:formatCode>#,##0</c:formatCode>
                <c:ptCount val="33"/>
                <c:pt idx="0">
                  <c:v>14139.742350000006</c:v>
                </c:pt>
                <c:pt idx="1">
                  <c:v>17176.461926666681</c:v>
                </c:pt>
                <c:pt idx="3">
                  <c:v>10861.480585714284</c:v>
                </c:pt>
                <c:pt idx="4">
                  <c:v>13565.22991599998</c:v>
                </c:pt>
                <c:pt idx="5">
                  <c:v>7210.7570332258092</c:v>
                </c:pt>
                <c:pt idx="6">
                  <c:v>6060.4003293750011</c:v>
                </c:pt>
                <c:pt idx="7">
                  <c:v>10582.789888648653</c:v>
                </c:pt>
                <c:pt idx="8">
                  <c:v>15006.906562552591</c:v>
                </c:pt>
                <c:pt idx="9">
                  <c:v>6448.5848185505256</c:v>
                </c:pt>
                <c:pt idx="10">
                  <c:v>15318.194687812569</c:v>
                </c:pt>
                <c:pt idx="11">
                  <c:v>19308.334788727647</c:v>
                </c:pt>
                <c:pt idx="12">
                  <c:v>27339.017989400378</c:v>
                </c:pt>
                <c:pt idx="13">
                  <c:v>8765.6907583897864</c:v>
                </c:pt>
                <c:pt idx="14">
                  <c:v>10528.730040144168</c:v>
                </c:pt>
                <c:pt idx="15">
                  <c:v>2452.8423084848455</c:v>
                </c:pt>
                <c:pt idx="16">
                  <c:v>10424.447558787861</c:v>
                </c:pt>
                <c:pt idx="17">
                  <c:v>12876.411924788617</c:v>
                </c:pt>
                <c:pt idx="18">
                  <c:v>4810.7035637946483</c:v>
                </c:pt>
                <c:pt idx="19">
                  <c:v>8814.3456853610987</c:v>
                </c:pt>
                <c:pt idx="20">
                  <c:v>8649.799148571401</c:v>
                </c:pt>
                <c:pt idx="21">
                  <c:v>6822.780148593728</c:v>
                </c:pt>
                <c:pt idx="22">
                  <c:v>10791.879529411573</c:v>
                </c:pt>
                <c:pt idx="23">
                  <c:v>4638.6855929203448</c:v>
                </c:pt>
                <c:pt idx="24">
                  <c:v>4081.5165299999962</c:v>
                </c:pt>
                <c:pt idx="25">
                  <c:v>2937.46540720339</c:v>
                </c:pt>
                <c:pt idx="26">
                  <c:v>3878.1945390909154</c:v>
                </c:pt>
                <c:pt idx="27">
                  <c:v>2806.6890000000003</c:v>
                </c:pt>
                <c:pt idx="28">
                  <c:v>6451.0321920064944</c:v>
                </c:pt>
                <c:pt idx="29">
                  <c:v>3721.6134204545397</c:v>
                </c:pt>
                <c:pt idx="30">
                  <c:v>2070.8644198484849</c:v>
                </c:pt>
                <c:pt idx="31">
                  <c:v>7520.6314891346174</c:v>
                </c:pt>
                <c:pt idx="32">
                  <c:v>4301.1241040387176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232088320"/>
        <c:axId val="232089856"/>
      </c:barChart>
      <c:lineChart>
        <c:grouping val="standard"/>
        <c:varyColors val="0"/>
        <c:ser>
          <c:idx val="3"/>
          <c:order val="3"/>
          <c:tx>
            <c:strRef>
              <c:f/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ChilkatTable!$A$3:$A$35</c:f>
              <c:strCache>
                <c:ptCount val="33"/>
                <c:pt idx="2">
                  <c:v>Year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</c:strCache>
            </c:strRef>
          </c:cat>
          <c:val>
            <c:numRef>
              <c:f>'Catch_Escapement Data'!$E$52:$E$84</c:f>
              <c:numCache>
                <c:formatCode>#,##0</c:formatCode>
                <c:ptCount val="33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4000</c:v>
                </c:pt>
                <c:pt idx="14">
                  <c:v>4000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4000</c:v>
                </c:pt>
                <c:pt idx="19">
                  <c:v>4000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  <c:pt idx="25">
                  <c:v>4000</c:v>
                </c:pt>
                <c:pt idx="26">
                  <c:v>4000</c:v>
                </c:pt>
                <c:pt idx="27">
                  <c:v>4000</c:v>
                </c:pt>
                <c:pt idx="28">
                  <c:v>4000</c:v>
                </c:pt>
                <c:pt idx="29">
                  <c:v>4000</c:v>
                </c:pt>
                <c:pt idx="30">
                  <c:v>4000</c:v>
                </c:pt>
                <c:pt idx="31">
                  <c:v>4000</c:v>
                </c:pt>
                <c:pt idx="32">
                  <c:v>4000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/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ChilkatTable!$A$3:$A$35</c:f>
              <c:strCache>
                <c:ptCount val="33"/>
                <c:pt idx="2">
                  <c:v>Year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</c:strCache>
            </c:strRef>
          </c:cat>
          <c:val>
            <c:numRef>
              <c:f>'Catch_Escapement Data'!$F$52:$F$84</c:f>
              <c:numCache>
                <c:formatCode>#,##0</c:formatCode>
                <c:ptCount val="33"/>
                <c:pt idx="0">
                  <c:v>9200</c:v>
                </c:pt>
                <c:pt idx="1">
                  <c:v>9200</c:v>
                </c:pt>
                <c:pt idx="2">
                  <c:v>9200</c:v>
                </c:pt>
                <c:pt idx="3">
                  <c:v>9200</c:v>
                </c:pt>
                <c:pt idx="4">
                  <c:v>9200</c:v>
                </c:pt>
                <c:pt idx="5">
                  <c:v>9200</c:v>
                </c:pt>
                <c:pt idx="6">
                  <c:v>9200</c:v>
                </c:pt>
                <c:pt idx="7">
                  <c:v>9200</c:v>
                </c:pt>
                <c:pt idx="8">
                  <c:v>9200</c:v>
                </c:pt>
                <c:pt idx="9">
                  <c:v>9200</c:v>
                </c:pt>
                <c:pt idx="10">
                  <c:v>9200</c:v>
                </c:pt>
                <c:pt idx="11">
                  <c:v>9200</c:v>
                </c:pt>
                <c:pt idx="12">
                  <c:v>9200</c:v>
                </c:pt>
                <c:pt idx="13">
                  <c:v>9200</c:v>
                </c:pt>
                <c:pt idx="14">
                  <c:v>9200</c:v>
                </c:pt>
                <c:pt idx="15">
                  <c:v>9200</c:v>
                </c:pt>
                <c:pt idx="16">
                  <c:v>9200</c:v>
                </c:pt>
                <c:pt idx="17">
                  <c:v>9200</c:v>
                </c:pt>
                <c:pt idx="18">
                  <c:v>9200</c:v>
                </c:pt>
                <c:pt idx="19">
                  <c:v>9200</c:v>
                </c:pt>
                <c:pt idx="20">
                  <c:v>9200</c:v>
                </c:pt>
                <c:pt idx="21">
                  <c:v>9200</c:v>
                </c:pt>
                <c:pt idx="22">
                  <c:v>9200</c:v>
                </c:pt>
                <c:pt idx="23">
                  <c:v>9200</c:v>
                </c:pt>
                <c:pt idx="24">
                  <c:v>9200</c:v>
                </c:pt>
                <c:pt idx="25">
                  <c:v>9200</c:v>
                </c:pt>
                <c:pt idx="26">
                  <c:v>9200</c:v>
                </c:pt>
                <c:pt idx="27">
                  <c:v>9200</c:v>
                </c:pt>
                <c:pt idx="28">
                  <c:v>9200</c:v>
                </c:pt>
                <c:pt idx="29">
                  <c:v>9200</c:v>
                </c:pt>
                <c:pt idx="30">
                  <c:v>9200</c:v>
                </c:pt>
                <c:pt idx="31">
                  <c:v>9200</c:v>
                </c:pt>
                <c:pt idx="32">
                  <c:v>9200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88320"/>
        <c:axId val="232089856"/>
      </c:lineChart>
      <c:catAx>
        <c:axId val="232088320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00" b="1" i="0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898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2089856"/>
        <c:scaling>
          <c:orientation val="minMax"/>
          <c:max val="75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Fish</a:t>
                </a:r>
              </a:p>
            </c:rich>
          </c:tx>
          <c:layout>
            <c:manualLayout>
              <c:xMode val="edge"/>
              <c:yMode val="edge"/>
              <c:x val="1.5922180343570797E-3"/>
              <c:y val="0.2547820136344343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88320"/>
        <c:crosses val="autoZero"/>
        <c:crossBetween val="between"/>
        <c:majorUnit val="10000"/>
      </c:valAx>
      <c:spPr>
        <a:noFill/>
        <a:ln w="25400">
          <a:noFill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7431433866975159"/>
          <c:y val="9.6215101825143146E-2"/>
          <c:w val="0.25527418077479658"/>
          <c:h val="0.4276891626170490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Chilkat River</a:t>
            </a:r>
          </a:p>
        </c:rich>
      </c:tx>
      <c:layout>
        <c:manualLayout>
          <c:xMode val="edge"/>
          <c:yMode val="edge"/>
          <c:x val="0.4503937007874016"/>
          <c:y val="1.4952910297977458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23097112860892"/>
          <c:y val="3.1234373481092641E-2"/>
          <c:w val="0.82572178477690283"/>
          <c:h val="0.7412816175755808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#REF!</c:f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ChilkatTable!$A$6:$A$35</c:f>
              <c:numCache>
                <c:formatCode>0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ChilkatTable!$O$6:$O$35</c:f>
              <c:numCache>
                <c:formatCode>#,##0</c:formatCode>
                <c:ptCount val="30"/>
                <c:pt idx="0">
                  <c:v>37432.148331849698</c:v>
                </c:pt>
                <c:pt idx="1">
                  <c:v>29495.053088079232</c:v>
                </c:pt>
                <c:pt idx="2">
                  <c:v>48833.314804892871</c:v>
                </c:pt>
                <c:pt idx="3">
                  <c:v>79807</c:v>
                </c:pt>
                <c:pt idx="4">
                  <c:v>84516.611642352465</c:v>
                </c:pt>
                <c:pt idx="5">
                  <c:v>77588.469183807058</c:v>
                </c:pt>
                <c:pt idx="6">
                  <c:v>58216.575707485921</c:v>
                </c:pt>
                <c:pt idx="7">
                  <c:v>194425.20171286893</c:v>
                </c:pt>
                <c:pt idx="8">
                  <c:v>56736.778289155831</c:v>
                </c:pt>
                <c:pt idx="9">
                  <c:v>37331.253053327193</c:v>
                </c:pt>
                <c:pt idx="10">
                  <c:v>43519.496802707559</c:v>
                </c:pt>
                <c:pt idx="11">
                  <c:v>50758</c:v>
                </c:pt>
                <c:pt idx="12">
                  <c:v>57140.359403245857</c:v>
                </c:pt>
                <c:pt idx="13">
                  <c:v>84843</c:v>
                </c:pt>
                <c:pt idx="14">
                  <c:v>107697</c:v>
                </c:pt>
                <c:pt idx="15">
                  <c:v>204925</c:v>
                </c:pt>
                <c:pt idx="16">
                  <c:v>133109</c:v>
                </c:pt>
                <c:pt idx="17">
                  <c:v>67053</c:v>
                </c:pt>
                <c:pt idx="18">
                  <c:v>34575</c:v>
                </c:pt>
                <c:pt idx="19">
                  <c:v>79050</c:v>
                </c:pt>
                <c:pt idx="20">
                  <c:v>24770</c:v>
                </c:pt>
                <c:pt idx="21">
                  <c:v>56369</c:v>
                </c:pt>
                <c:pt idx="22">
                  <c:v>47911</c:v>
                </c:pt>
                <c:pt idx="23">
                  <c:v>84909</c:v>
                </c:pt>
                <c:pt idx="24">
                  <c:v>61099</c:v>
                </c:pt>
                <c:pt idx="25">
                  <c:v>36961</c:v>
                </c:pt>
                <c:pt idx="26">
                  <c:v>51324</c:v>
                </c:pt>
                <c:pt idx="27">
                  <c:v>130200</c:v>
                </c:pt>
                <c:pt idx="28">
                  <c:v>47372</c:v>
                </c:pt>
                <c:pt idx="29">
                  <c:v>25599</c:v>
                </c:pt>
              </c:numCache>
            </c:numRef>
          </c:val>
        </c:ser>
        <c:ser>
          <c:idx val="0"/>
          <c:order val="1"/>
          <c:tx>
            <c:strRef>
              <c:f/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ChilkatTable!$A$6:$A$35</c:f>
              <c:numCache>
                <c:formatCode>0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ChilkatTable!$N$6:$N$35</c:f>
              <c:numCache>
                <c:formatCode>General_)</c:formatCode>
                <c:ptCount val="30"/>
                <c:pt idx="13" formatCode="#,##0">
                  <c:v>20347</c:v>
                </c:pt>
                <c:pt idx="14" formatCode="#,##0">
                  <c:v>17703</c:v>
                </c:pt>
                <c:pt idx="15" formatCode="#,##0">
                  <c:v>73335</c:v>
                </c:pt>
                <c:pt idx="16" formatCode="#,##0">
                  <c:v>34376</c:v>
                </c:pt>
                <c:pt idx="17" formatCode="#,##0">
                  <c:v>45369</c:v>
                </c:pt>
                <c:pt idx="18" formatCode="#,##0">
                  <c:v>13216</c:v>
                </c:pt>
                <c:pt idx="19" formatCode="#,##0">
                  <c:v>29157</c:v>
                </c:pt>
                <c:pt idx="20" formatCode="#,##0">
                  <c:v>4193</c:v>
                </c:pt>
                <c:pt idx="21" formatCode="#,##0">
                  <c:v>30773</c:v>
                </c:pt>
                <c:pt idx="22" formatCode="#,##0">
                  <c:v>18254</c:v>
                </c:pt>
                <c:pt idx="23" formatCode="#,##0">
                  <c:v>40405</c:v>
                </c:pt>
                <c:pt idx="24" formatCode="#,##0">
                  <c:v>17292</c:v>
                </c:pt>
                <c:pt idx="25" formatCode="#,##0">
                  <c:v>16715</c:v>
                </c:pt>
                <c:pt idx="26" formatCode="#,##0">
                  <c:v>44794</c:v>
                </c:pt>
                <c:pt idx="27" formatCode="#,##0">
                  <c:v>15453</c:v>
                </c:pt>
                <c:pt idx="28" formatCode="#,##0">
                  <c:v>13886</c:v>
                </c:pt>
                <c:pt idx="29" formatCode="#,##0">
                  <c:v>11774.885840307243</c:v>
                </c:pt>
              </c:numCache>
            </c:numRef>
          </c:val>
        </c:ser>
        <c:ser>
          <c:idx val="1"/>
          <c:order val="2"/>
          <c:tx>
            <c:strRef>
              <c:f/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ChilkatTable!$A$6:$A$35</c:f>
              <c:numCache>
                <c:formatCode>0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ChilkatTable!$M$6:$M$35</c:f>
              <c:numCache>
                <c:formatCode>General_)</c:formatCode>
                <c:ptCount val="30"/>
                <c:pt idx="13" formatCode="#,##0">
                  <c:v>19988</c:v>
                </c:pt>
                <c:pt idx="14" formatCode="#,##0">
                  <c:v>30465</c:v>
                </c:pt>
                <c:pt idx="15" formatCode="#,##0">
                  <c:v>61724</c:v>
                </c:pt>
                <c:pt idx="16" formatCode="#,##0">
                  <c:v>51629</c:v>
                </c:pt>
                <c:pt idx="17" formatCode="#,##0">
                  <c:v>82827</c:v>
                </c:pt>
                <c:pt idx="18" formatCode="#,##0">
                  <c:v>17409</c:v>
                </c:pt>
                <c:pt idx="19" formatCode="#,##0">
                  <c:v>37077</c:v>
                </c:pt>
                <c:pt idx="20" formatCode="#,##0">
                  <c:v>9307</c:v>
                </c:pt>
                <c:pt idx="21" formatCode="#,##0">
                  <c:v>20999</c:v>
                </c:pt>
                <c:pt idx="22" formatCode="#,##0">
                  <c:v>11931</c:v>
                </c:pt>
                <c:pt idx="23" formatCode="#,##0">
                  <c:v>29028</c:v>
                </c:pt>
                <c:pt idx="24" formatCode="#,##0">
                  <c:v>19329</c:v>
                </c:pt>
                <c:pt idx="25" formatCode="#,##0">
                  <c:v>11421</c:v>
                </c:pt>
                <c:pt idx="26" formatCode="#,##0">
                  <c:v>25419</c:v>
                </c:pt>
                <c:pt idx="27" formatCode="#,##0">
                  <c:v>10792</c:v>
                </c:pt>
                <c:pt idx="28" formatCode="#,##0">
                  <c:v>10558</c:v>
                </c:pt>
                <c:pt idx="29" formatCode="#,##0">
                  <c:v>2412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70812928"/>
        <c:axId val="170814848"/>
      </c:barChart>
      <c:lineChart>
        <c:grouping val="standard"/>
        <c:varyColors val="0"/>
        <c:ser>
          <c:idx val="3"/>
          <c:order val="3"/>
          <c:tx>
            <c:strRef>
              <c:f/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ChilkatTable!$A$6:$A$35</c:f>
              <c:numCache>
                <c:formatCode>0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ChilkatTable!$P$6:$P$35</c:f>
              <c:numCache>
                <c:formatCode>General_)</c:formatCode>
                <c:ptCount val="30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/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ChilkatTable!$A$6:$A$35</c:f>
              <c:numCache>
                <c:formatCode>0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ChilkatTable!$Q$6:$Q$35</c:f>
              <c:numCache>
                <c:formatCode>General_)</c:formatCode>
                <c:ptCount val="30"/>
                <c:pt idx="0">
                  <c:v>70000</c:v>
                </c:pt>
                <c:pt idx="1">
                  <c:v>70000</c:v>
                </c:pt>
                <c:pt idx="2">
                  <c:v>70000</c:v>
                </c:pt>
                <c:pt idx="3">
                  <c:v>70000</c:v>
                </c:pt>
                <c:pt idx="4">
                  <c:v>70000</c:v>
                </c:pt>
                <c:pt idx="5">
                  <c:v>70000</c:v>
                </c:pt>
                <c:pt idx="6">
                  <c:v>70000</c:v>
                </c:pt>
                <c:pt idx="7">
                  <c:v>70000</c:v>
                </c:pt>
                <c:pt idx="8">
                  <c:v>70000</c:v>
                </c:pt>
                <c:pt idx="9">
                  <c:v>70000</c:v>
                </c:pt>
                <c:pt idx="10">
                  <c:v>70000</c:v>
                </c:pt>
                <c:pt idx="11">
                  <c:v>70000</c:v>
                </c:pt>
                <c:pt idx="12">
                  <c:v>70000</c:v>
                </c:pt>
                <c:pt idx="13">
                  <c:v>70000</c:v>
                </c:pt>
                <c:pt idx="14">
                  <c:v>70000</c:v>
                </c:pt>
                <c:pt idx="15">
                  <c:v>70000</c:v>
                </c:pt>
                <c:pt idx="16">
                  <c:v>70000</c:v>
                </c:pt>
                <c:pt idx="17">
                  <c:v>70000</c:v>
                </c:pt>
                <c:pt idx="18">
                  <c:v>70000</c:v>
                </c:pt>
                <c:pt idx="19">
                  <c:v>70000</c:v>
                </c:pt>
                <c:pt idx="20">
                  <c:v>70000</c:v>
                </c:pt>
                <c:pt idx="21">
                  <c:v>70000</c:v>
                </c:pt>
                <c:pt idx="22">
                  <c:v>70000</c:v>
                </c:pt>
                <c:pt idx="23">
                  <c:v>70000</c:v>
                </c:pt>
                <c:pt idx="24">
                  <c:v>70000</c:v>
                </c:pt>
                <c:pt idx="25">
                  <c:v>70000</c:v>
                </c:pt>
                <c:pt idx="26">
                  <c:v>70000</c:v>
                </c:pt>
                <c:pt idx="27">
                  <c:v>70000</c:v>
                </c:pt>
                <c:pt idx="28">
                  <c:v>70000</c:v>
                </c:pt>
                <c:pt idx="29">
                  <c:v>70000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12928"/>
        <c:axId val="170814848"/>
      </c:lineChart>
      <c:catAx>
        <c:axId val="17081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543307086614178"/>
              <c:y val="0.895098039215686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8148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70814848"/>
        <c:scaling>
          <c:orientation val="minMax"/>
          <c:max val="40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Fish</a:t>
                </a:r>
              </a:p>
            </c:rich>
          </c:tx>
          <c:layout>
            <c:manualLayout>
              <c:xMode val="edge"/>
              <c:yMode val="edge"/>
              <c:x val="1.5748031496062992E-3"/>
              <c:y val="0.1155372857804539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812928"/>
        <c:crosses val="autoZero"/>
        <c:crossBetween val="between"/>
        <c:majorUnit val="10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82778630306993"/>
          <c:y val="2.0833339276885562E-2"/>
          <c:w val="0.85882937955439276"/>
          <c:h val="0.79697557827672549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#REF!</c:f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'Catch_Escapement Data'!$A$126:$A$158</c:f>
              <c:numCache>
                <c:formatCode>General</c:formatCode>
                <c:ptCount val="33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</c:numCache>
            </c:numRef>
          </c:cat>
          <c:val>
            <c:numRef>
              <c:f>'Catch_Escapement Data'!$D$126:$D$158</c:f>
              <c:numCache>
                <c:formatCode>#,##0</c:formatCode>
                <c:ptCount val="33"/>
                <c:pt idx="0">
                  <c:v>2144</c:v>
                </c:pt>
                <c:pt idx="1">
                  <c:v>1487</c:v>
                </c:pt>
                <c:pt idx="2">
                  <c:v>1407</c:v>
                </c:pt>
                <c:pt idx="3">
                  <c:v>903</c:v>
                </c:pt>
                <c:pt idx="4">
                  <c:v>1782</c:v>
                </c:pt>
                <c:pt idx="5">
                  <c:v>1117</c:v>
                </c:pt>
                <c:pt idx="6">
                  <c:v>513</c:v>
                </c:pt>
                <c:pt idx="7">
                  <c:v>433</c:v>
                </c:pt>
                <c:pt idx="8">
                  <c:v>870</c:v>
                </c:pt>
                <c:pt idx="9">
                  <c:v>1836</c:v>
                </c:pt>
                <c:pt idx="10">
                  <c:v>1426</c:v>
                </c:pt>
                <c:pt idx="11">
                  <c:v>832</c:v>
                </c:pt>
                <c:pt idx="12">
                  <c:v>1753</c:v>
                </c:pt>
                <c:pt idx="13">
                  <c:v>1781</c:v>
                </c:pt>
                <c:pt idx="14">
                  <c:v>950</c:v>
                </c:pt>
                <c:pt idx="15">
                  <c:v>732</c:v>
                </c:pt>
                <c:pt idx="16">
                  <c:v>983</c:v>
                </c:pt>
                <c:pt idx="17">
                  <c:v>1246</c:v>
                </c:pt>
                <c:pt idx="18">
                  <c:v>600</c:v>
                </c:pt>
                <c:pt idx="19">
                  <c:v>1580</c:v>
                </c:pt>
                <c:pt idx="20">
                  <c:v>3291</c:v>
                </c:pt>
                <c:pt idx="21">
                  <c:v>1510</c:v>
                </c:pt>
                <c:pt idx="22">
                  <c:v>840</c:v>
                </c:pt>
                <c:pt idx="23">
                  <c:v>1732</c:v>
                </c:pt>
                <c:pt idx="24">
                  <c:v>891</c:v>
                </c:pt>
                <c:pt idx="25">
                  <c:v>1244</c:v>
                </c:pt>
                <c:pt idx="26">
                  <c:v>1741</c:v>
                </c:pt>
                <c:pt idx="27">
                  <c:v>2281</c:v>
                </c:pt>
                <c:pt idx="28">
                  <c:v>2878</c:v>
                </c:pt>
                <c:pt idx="29">
                  <c:v>2137</c:v>
                </c:pt>
                <c:pt idx="30">
                  <c:v>1908</c:v>
                </c:pt>
                <c:pt idx="31">
                  <c:v>3048</c:v>
                </c:pt>
                <c:pt idx="32">
                  <c:v>4110</c:v>
                </c:pt>
              </c:numCache>
            </c:numRef>
          </c:val>
        </c:ser>
        <c:ser>
          <c:idx val="0"/>
          <c:order val="1"/>
          <c:tx>
            <c:strRef>
              <c:f>#REF!</c:f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'Catch_Escapement Data'!$A$126:$A$158</c:f>
              <c:numCache>
                <c:formatCode>General</c:formatCode>
                <c:ptCount val="33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</c:numCache>
            </c:numRef>
          </c:cat>
          <c:val>
            <c:numRef>
              <c:f>'Catch_Escapement Data'!$C$126:$C$158</c:f>
              <c:numCache>
                <c:formatCode>_(* #,##0_);_(* \(#,##0\);_(* "-"??_);_(@_)</c:formatCode>
                <c:ptCount val="33"/>
                <c:pt idx="0">
                  <c:v>1230.5753876470587</c:v>
                </c:pt>
                <c:pt idx="1">
                  <c:v>1014.0181963656697</c:v>
                </c:pt>
                <c:pt idx="2">
                  <c:v>1350.6595404477289</c:v>
                </c:pt>
                <c:pt idx="3">
                  <c:v>669.11447398568021</c:v>
                </c:pt>
                <c:pt idx="4">
                  <c:v>985.58798862262915</c:v>
                </c:pt>
                <c:pt idx="5">
                  <c:v>469.47551346153847</c:v>
                </c:pt>
                <c:pt idx="6">
                  <c:v>553.92087272727258</c:v>
                </c:pt>
                <c:pt idx="7">
                  <c:v>754.4066980392156</c:v>
                </c:pt>
                <c:pt idx="8">
                  <c:v>2120.3495905882355</c:v>
                </c:pt>
                <c:pt idx="9">
                  <c:v>1827.4302368728897</c:v>
                </c:pt>
                <c:pt idx="10">
                  <c:v>1614.2097813915841</c:v>
                </c:pt>
                <c:pt idx="11">
                  <c:v>1182.6648083720929</c:v>
                </c:pt>
                <c:pt idx="12">
                  <c:v>3377.7121766470227</c:v>
                </c:pt>
                <c:pt idx="13">
                  <c:v>2908.8830356149738</c:v>
                </c:pt>
                <c:pt idx="14">
                  <c:v>1412.5816924618321</c:v>
                </c:pt>
                <c:pt idx="15">
                  <c:v>642.27624729458887</c:v>
                </c:pt>
                <c:pt idx="16">
                  <c:v>1616.7849101565732</c:v>
                </c:pt>
                <c:pt idx="17">
                  <c:v>1218.5799839416054</c:v>
                </c:pt>
                <c:pt idx="18">
                  <c:v>257.86700695530726</c:v>
                </c:pt>
                <c:pt idx="19">
                  <c:v>842.97839427618123</c:v>
                </c:pt>
                <c:pt idx="20">
                  <c:v>1223.4342523664409</c:v>
                </c:pt>
                <c:pt idx="21">
                  <c:v>1271.9577179381895</c:v>
                </c:pt>
                <c:pt idx="22">
                  <c:v>634.97066169912546</c:v>
                </c:pt>
                <c:pt idx="23">
                  <c:v>757.39708332706766</c:v>
                </c:pt>
                <c:pt idx="24">
                  <c:v>332.29241843391799</c:v>
                </c:pt>
                <c:pt idx="25">
                  <c:v>802.88434478455508</c:v>
                </c:pt>
                <c:pt idx="26">
                  <c:v>1319</c:v>
                </c:pt>
                <c:pt idx="27">
                  <c:v>1053</c:v>
                </c:pt>
                <c:pt idx="28">
                  <c:v>1334</c:v>
                </c:pt>
                <c:pt idx="29">
                  <c:v>1022</c:v>
                </c:pt>
                <c:pt idx="30">
                  <c:v>1434</c:v>
                </c:pt>
                <c:pt idx="31">
                  <c:v>2104</c:v>
                </c:pt>
                <c:pt idx="32">
                  <c:v>1724</c:v>
                </c:pt>
              </c:numCache>
            </c:numRef>
          </c:val>
        </c:ser>
        <c:ser>
          <c:idx val="1"/>
          <c:order val="2"/>
          <c:tx>
            <c:strRef>
              <c:f>#REF!</c:f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'Catch_Escapement Data'!$A$126:$A$158</c:f>
              <c:numCache>
                <c:formatCode>General</c:formatCode>
                <c:ptCount val="33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</c:numCache>
            </c:numRef>
          </c:cat>
          <c:val>
            <c:numRef>
              <c:f>'Catch_Escapement Data'!$B$126:$B$158</c:f>
              <c:numCache>
                <c:formatCode>_(* #,##0_);_(* \(#,##0\);_(* "-"??_);_(@_)</c:formatCode>
                <c:ptCount val="33"/>
                <c:pt idx="0">
                  <c:v>2757.8227129411762</c:v>
                </c:pt>
                <c:pt idx="1">
                  <c:v>1373.619409225608</c:v>
                </c:pt>
                <c:pt idx="2">
                  <c:v>1266.002262812432</c:v>
                </c:pt>
                <c:pt idx="3">
                  <c:v>867.94892823388955</c:v>
                </c:pt>
                <c:pt idx="4">
                  <c:v>1597.6548065454551</c:v>
                </c:pt>
                <c:pt idx="5">
                  <c:v>657.25781161538475</c:v>
                </c:pt>
                <c:pt idx="6">
                  <c:v>405.92055454545448</c:v>
                </c:pt>
                <c:pt idx="7">
                  <c:v>1216.7415215686278</c:v>
                </c:pt>
                <c:pt idx="8">
                  <c:v>1803.2502211764713</c:v>
                </c:pt>
                <c:pt idx="9">
                  <c:v>2103.3371628347909</c:v>
                </c:pt>
                <c:pt idx="10">
                  <c:v>1854.4718550844138</c:v>
                </c:pt>
                <c:pt idx="11">
                  <c:v>2227.1374611627898</c:v>
                </c:pt>
                <c:pt idx="12">
                  <c:v>4333.0464887241487</c:v>
                </c:pt>
                <c:pt idx="13">
                  <c:v>2018.3078434224599</c:v>
                </c:pt>
                <c:pt idx="14">
                  <c:v>1585.4382060305347</c:v>
                </c:pt>
                <c:pt idx="15">
                  <c:v>1321.3277620440876</c:v>
                </c:pt>
                <c:pt idx="16">
                  <c:v>1771.4823739124367</c:v>
                </c:pt>
                <c:pt idx="17">
                  <c:v>1756.6023003284683</c:v>
                </c:pt>
                <c:pt idx="18">
                  <c:v>488.56200189944082</c:v>
                </c:pt>
                <c:pt idx="19">
                  <c:v>696.43144301589678</c:v>
                </c:pt>
                <c:pt idx="20">
                  <c:v>891.5136973965391</c:v>
                </c:pt>
                <c:pt idx="21">
                  <c:v>894.44455078994667</c:v>
                </c:pt>
                <c:pt idx="22">
                  <c:v>1016.5876905103869</c:v>
                </c:pt>
                <c:pt idx="23">
                  <c:v>1162.8187437705315</c:v>
                </c:pt>
                <c:pt idx="24">
                  <c:v>702.58882001747122</c:v>
                </c:pt>
                <c:pt idx="25">
                  <c:v>1262.171751366167</c:v>
                </c:pt>
                <c:pt idx="26">
                  <c:v>716</c:v>
                </c:pt>
                <c:pt idx="27">
                  <c:v>1049</c:v>
                </c:pt>
                <c:pt idx="28">
                  <c:v>1205</c:v>
                </c:pt>
                <c:pt idx="29">
                  <c:v>778</c:v>
                </c:pt>
                <c:pt idx="30">
                  <c:v>821</c:v>
                </c:pt>
                <c:pt idx="31">
                  <c:v>1754</c:v>
                </c:pt>
                <c:pt idx="32">
                  <c:v>1873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71133184"/>
        <c:axId val="171143552"/>
      </c:barChart>
      <c:lineChart>
        <c:grouping val="standard"/>
        <c:varyColors val="0"/>
        <c:ser>
          <c:idx val="3"/>
          <c:order val="3"/>
          <c:tx>
            <c:strRef>
              <c:f/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'Catch_Escapement Data'!$A$126:$A$158</c:f>
              <c:numCache>
                <c:formatCode>General</c:formatCode>
                <c:ptCount val="33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</c:numCache>
            </c:numRef>
          </c:cat>
          <c:val>
            <c:numRef>
              <c:f>'Catch_Escapement Data'!$F$126:$F$158</c:f>
              <c:numCache>
                <c:formatCode>#,##0</c:formatCode>
                <c:ptCount val="33"/>
                <c:pt idx="0">
                  <c:v>1600</c:v>
                </c:pt>
                <c:pt idx="1">
                  <c:v>1600</c:v>
                </c:pt>
                <c:pt idx="2">
                  <c:v>1600</c:v>
                </c:pt>
                <c:pt idx="3">
                  <c:v>1600</c:v>
                </c:pt>
                <c:pt idx="4">
                  <c:v>1600</c:v>
                </c:pt>
                <c:pt idx="5">
                  <c:v>1600</c:v>
                </c:pt>
                <c:pt idx="6">
                  <c:v>1600</c:v>
                </c:pt>
                <c:pt idx="7">
                  <c:v>1600</c:v>
                </c:pt>
                <c:pt idx="8">
                  <c:v>1600</c:v>
                </c:pt>
                <c:pt idx="9">
                  <c:v>1600</c:v>
                </c:pt>
                <c:pt idx="10">
                  <c:v>1600</c:v>
                </c:pt>
                <c:pt idx="11">
                  <c:v>1600</c:v>
                </c:pt>
                <c:pt idx="12">
                  <c:v>1600</c:v>
                </c:pt>
                <c:pt idx="13">
                  <c:v>1600</c:v>
                </c:pt>
                <c:pt idx="14">
                  <c:v>1600</c:v>
                </c:pt>
                <c:pt idx="15">
                  <c:v>1600</c:v>
                </c:pt>
                <c:pt idx="16">
                  <c:v>1600</c:v>
                </c:pt>
                <c:pt idx="17">
                  <c:v>1600</c:v>
                </c:pt>
                <c:pt idx="18">
                  <c:v>1600</c:v>
                </c:pt>
                <c:pt idx="19">
                  <c:v>1600</c:v>
                </c:pt>
                <c:pt idx="20">
                  <c:v>1600</c:v>
                </c:pt>
                <c:pt idx="21">
                  <c:v>1600</c:v>
                </c:pt>
                <c:pt idx="22">
                  <c:v>1600</c:v>
                </c:pt>
                <c:pt idx="23">
                  <c:v>1600</c:v>
                </c:pt>
                <c:pt idx="24">
                  <c:v>1600</c:v>
                </c:pt>
                <c:pt idx="25">
                  <c:v>1600</c:v>
                </c:pt>
                <c:pt idx="26">
                  <c:v>1600</c:v>
                </c:pt>
                <c:pt idx="27">
                  <c:v>1600</c:v>
                </c:pt>
                <c:pt idx="28">
                  <c:v>1600</c:v>
                </c:pt>
                <c:pt idx="29">
                  <c:v>1600</c:v>
                </c:pt>
                <c:pt idx="30">
                  <c:v>1600</c:v>
                </c:pt>
                <c:pt idx="31">
                  <c:v>1600</c:v>
                </c:pt>
                <c:pt idx="32">
                  <c:v>1600</c:v>
                </c:pt>
              </c:numCache>
            </c:numRef>
          </c:val>
          <c:smooth val="0"/>
        </c:ser>
        <c:ser>
          <c:idx val="4"/>
          <c:order val="4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'Catch_Escapement Data'!$A$126:$A$158</c:f>
              <c:numCache>
                <c:formatCode>General</c:formatCode>
                <c:ptCount val="33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</c:numCache>
            </c:numRef>
          </c:cat>
          <c:val>
            <c:numRef>
              <c:f>'Catch_Escapement Data'!$E$126:$E$158</c:f>
              <c:numCache>
                <c:formatCode>#,##0</c:formatCode>
                <c:ptCount val="33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33184"/>
        <c:axId val="171143552"/>
      </c:lineChart>
      <c:catAx>
        <c:axId val="17113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763326708762049"/>
              <c:y val="0.9224637681159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1435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71143552"/>
        <c:scaling>
          <c:orientation val="minMax"/>
          <c:max val="95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Fish</a:t>
                </a:r>
              </a:p>
            </c:rich>
          </c:tx>
          <c:layout>
            <c:manualLayout>
              <c:xMode val="edge"/>
              <c:yMode val="edge"/>
              <c:x val="5.9319262408492868E-4"/>
              <c:y val="0.2098333903914184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1331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818317358892439"/>
          <c:y val="1.3966107497432385E-2"/>
          <c:w val="0.21168272496289403"/>
          <c:h val="0.27936094944653656"/>
        </c:manualLayout>
      </c:layout>
      <c:overlay val="1"/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82778630306987"/>
          <c:y val="2.083333927688558E-2"/>
          <c:w val="0.8588293795543932"/>
          <c:h val="0.796975578276725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#REF!</c:f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'Catch_Escapement Data'!$A$89:$A$120</c:f>
              <c:numCache>
                <c:formatCode>General</c:formatCode>
                <c:ptCount val="32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</c:numCache>
            </c:numRef>
          </c:cat>
          <c:val>
            <c:numRef>
              <c:f>'Catch_Escapement Data'!$D$89:$D$120</c:f>
              <c:numCache>
                <c:formatCode>#,##0</c:formatCode>
                <c:ptCount val="32"/>
                <c:pt idx="0">
                  <c:v>2655</c:v>
                </c:pt>
                <c:pt idx="1">
                  <c:v>1931</c:v>
                </c:pt>
                <c:pt idx="3">
                  <c:v>2324</c:v>
                </c:pt>
                <c:pt idx="4">
                  <c:v>1552</c:v>
                </c:pt>
                <c:pt idx="5">
                  <c:v>1694</c:v>
                </c:pt>
                <c:pt idx="6">
                  <c:v>3119</c:v>
                </c:pt>
                <c:pt idx="7">
                  <c:v>2176</c:v>
                </c:pt>
                <c:pt idx="8">
                  <c:v>2192</c:v>
                </c:pt>
                <c:pt idx="9">
                  <c:v>2761</c:v>
                </c:pt>
                <c:pt idx="10">
                  <c:v>3866</c:v>
                </c:pt>
                <c:pt idx="11">
                  <c:v>4202</c:v>
                </c:pt>
                <c:pt idx="12">
                  <c:v>3227</c:v>
                </c:pt>
                <c:pt idx="13">
                  <c:v>2446</c:v>
                </c:pt>
                <c:pt idx="14">
                  <c:v>2500</c:v>
                </c:pt>
                <c:pt idx="15">
                  <c:v>4718</c:v>
                </c:pt>
                <c:pt idx="16">
                  <c:v>7049</c:v>
                </c:pt>
                <c:pt idx="17">
                  <c:v>3800</c:v>
                </c:pt>
                <c:pt idx="18">
                  <c:v>2304</c:v>
                </c:pt>
                <c:pt idx="19">
                  <c:v>2209</c:v>
                </c:pt>
                <c:pt idx="20">
                  <c:v>7109</c:v>
                </c:pt>
                <c:pt idx="21">
                  <c:v>6789</c:v>
                </c:pt>
                <c:pt idx="22">
                  <c:v>3539</c:v>
                </c:pt>
                <c:pt idx="23">
                  <c:v>4257</c:v>
                </c:pt>
                <c:pt idx="24">
                  <c:v>4737</c:v>
                </c:pt>
                <c:pt idx="25">
                  <c:v>2567</c:v>
                </c:pt>
                <c:pt idx="26">
                  <c:v>5173</c:v>
                </c:pt>
                <c:pt idx="27">
                  <c:v>2181</c:v>
                </c:pt>
                <c:pt idx="28">
                  <c:v>1610</c:v>
                </c:pt>
                <c:pt idx="29">
                  <c:v>1908</c:v>
                </c:pt>
                <c:pt idx="30">
                  <c:v>2282</c:v>
                </c:pt>
                <c:pt idx="31">
                  <c:v>1573</c:v>
                </c:pt>
              </c:numCache>
            </c:numRef>
          </c:val>
        </c:ser>
        <c:ser>
          <c:idx val="0"/>
          <c:order val="1"/>
          <c:tx>
            <c:strRef>
              <c:f>#REF!</c:f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'Catch_Escapement Data'!$A$89:$A$120</c:f>
              <c:numCache>
                <c:formatCode>General</c:formatCode>
                <c:ptCount val="32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</c:numCache>
            </c:numRef>
          </c:cat>
          <c:val>
            <c:numRef>
              <c:f>'Catch_Escapement Data'!$C$89:$C$120</c:f>
              <c:numCache>
                <c:formatCode>#,##0</c:formatCode>
                <c:ptCount val="32"/>
                <c:pt idx="0">
                  <c:v>106</c:v>
                </c:pt>
                <c:pt idx="1">
                  <c:v>912</c:v>
                </c:pt>
                <c:pt idx="3">
                  <c:v>0</c:v>
                </c:pt>
                <c:pt idx="4">
                  <c:v>63</c:v>
                </c:pt>
                <c:pt idx="5">
                  <c:v>81</c:v>
                </c:pt>
                <c:pt idx="6">
                  <c:v>77</c:v>
                </c:pt>
                <c:pt idx="7">
                  <c:v>185</c:v>
                </c:pt>
                <c:pt idx="8">
                  <c:v>100</c:v>
                </c:pt>
                <c:pt idx="9">
                  <c:v>54</c:v>
                </c:pt>
                <c:pt idx="10">
                  <c:v>233</c:v>
                </c:pt>
                <c:pt idx="11">
                  <c:v>610</c:v>
                </c:pt>
                <c:pt idx="12">
                  <c:v>1404</c:v>
                </c:pt>
                <c:pt idx="13">
                  <c:v>759</c:v>
                </c:pt>
                <c:pt idx="14">
                  <c:v>281</c:v>
                </c:pt>
                <c:pt idx="15">
                  <c:v>351</c:v>
                </c:pt>
                <c:pt idx="16">
                  <c:v>1240</c:v>
                </c:pt>
                <c:pt idx="17">
                  <c:v>502</c:v>
                </c:pt>
                <c:pt idx="18">
                  <c:v>1141</c:v>
                </c:pt>
                <c:pt idx="19">
                  <c:v>595</c:v>
                </c:pt>
                <c:pt idx="20">
                  <c:v>2258</c:v>
                </c:pt>
                <c:pt idx="21">
                  <c:v>2274</c:v>
                </c:pt>
                <c:pt idx="22">
                  <c:v>843</c:v>
                </c:pt>
                <c:pt idx="23">
                  <c:v>732</c:v>
                </c:pt>
                <c:pt idx="24">
                  <c:v>1211</c:v>
                </c:pt>
                <c:pt idx="25">
                  <c:v>426</c:v>
                </c:pt>
                <c:pt idx="26">
                  <c:v>1324</c:v>
                </c:pt>
                <c:pt idx="27">
                  <c:v>341</c:v>
                </c:pt>
                <c:pt idx="28">
                  <c:v>714</c:v>
                </c:pt>
                <c:pt idx="29">
                  <c:v>6317</c:v>
                </c:pt>
                <c:pt idx="30">
                  <c:v>1054</c:v>
                </c:pt>
                <c:pt idx="31">
                  <c:v>2310</c:v>
                </c:pt>
              </c:numCache>
            </c:numRef>
          </c:val>
        </c:ser>
        <c:ser>
          <c:idx val="1"/>
          <c:order val="2"/>
          <c:tx>
            <c:strRef>
              <c:f>#REF!</c:f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'Catch_Escapement Data'!$A$89:$A$120</c:f>
              <c:numCache>
                <c:formatCode>General</c:formatCode>
                <c:ptCount val="32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</c:numCache>
            </c:numRef>
          </c:cat>
          <c:val>
            <c:numRef>
              <c:f>'Catch_Escapement Data'!$B$89:$B$120</c:f>
              <c:numCache>
                <c:formatCode>#,##0</c:formatCode>
                <c:ptCount val="32"/>
                <c:pt idx="0">
                  <c:v>1927</c:v>
                </c:pt>
                <c:pt idx="1">
                  <c:v>3344</c:v>
                </c:pt>
                <c:pt idx="3">
                  <c:v>2482</c:v>
                </c:pt>
                <c:pt idx="4">
                  <c:v>2483</c:v>
                </c:pt>
                <c:pt idx="5">
                  <c:v>1458</c:v>
                </c:pt>
                <c:pt idx="6">
                  <c:v>2816</c:v>
                </c:pt>
                <c:pt idx="7">
                  <c:v>3799</c:v>
                </c:pt>
                <c:pt idx="8">
                  <c:v>2982</c:v>
                </c:pt>
                <c:pt idx="9">
                  <c:v>3203</c:v>
                </c:pt>
                <c:pt idx="10">
                  <c:v>5252</c:v>
                </c:pt>
                <c:pt idx="11">
                  <c:v>7749</c:v>
                </c:pt>
                <c:pt idx="12">
                  <c:v>6856</c:v>
                </c:pt>
                <c:pt idx="13">
                  <c:v>3582</c:v>
                </c:pt>
                <c:pt idx="14">
                  <c:v>3083</c:v>
                </c:pt>
                <c:pt idx="15">
                  <c:v>4702</c:v>
                </c:pt>
                <c:pt idx="16">
                  <c:v>7835</c:v>
                </c:pt>
                <c:pt idx="17">
                  <c:v>5893</c:v>
                </c:pt>
                <c:pt idx="18">
                  <c:v>4604</c:v>
                </c:pt>
                <c:pt idx="19">
                  <c:v>5821</c:v>
                </c:pt>
                <c:pt idx="20">
                  <c:v>5751</c:v>
                </c:pt>
                <c:pt idx="21">
                  <c:v>4154</c:v>
                </c:pt>
                <c:pt idx="22">
                  <c:v>7722</c:v>
                </c:pt>
                <c:pt idx="23">
                  <c:v>5134</c:v>
                </c:pt>
                <c:pt idx="24">
                  <c:v>3866</c:v>
                </c:pt>
                <c:pt idx="25">
                  <c:v>5673</c:v>
                </c:pt>
                <c:pt idx="26">
                  <c:v>4563</c:v>
                </c:pt>
                <c:pt idx="27">
                  <c:v>4604</c:v>
                </c:pt>
                <c:pt idx="28">
                  <c:v>2149</c:v>
                </c:pt>
                <c:pt idx="29">
                  <c:v>2610</c:v>
                </c:pt>
                <c:pt idx="30">
                  <c:v>2884</c:v>
                </c:pt>
                <c:pt idx="31">
                  <c:v>3426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232194816"/>
        <c:axId val="232196736"/>
      </c:barChart>
      <c:lineChart>
        <c:grouping val="standard"/>
        <c:varyColors val="0"/>
        <c:ser>
          <c:idx val="3"/>
          <c:order val="3"/>
          <c:tx>
            <c:strRef>
              <c:f/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'Catch_Escapement Data'!$A$89:$A$120</c:f>
              <c:numCache>
                <c:formatCode>General</c:formatCode>
                <c:ptCount val="32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</c:numCache>
            </c:numRef>
          </c:cat>
          <c:val>
            <c:numRef>
              <c:f>'Catch_Escapement Data'!$F$89:$F$120</c:f>
              <c:numCache>
                <c:formatCode>#,##0</c:formatCode>
                <c:ptCount val="32"/>
                <c:pt idx="0">
                  <c:v>2900</c:v>
                </c:pt>
                <c:pt idx="1">
                  <c:v>2900</c:v>
                </c:pt>
                <c:pt idx="2">
                  <c:v>2900</c:v>
                </c:pt>
                <c:pt idx="3">
                  <c:v>2900</c:v>
                </c:pt>
                <c:pt idx="4">
                  <c:v>2900</c:v>
                </c:pt>
                <c:pt idx="5">
                  <c:v>2900</c:v>
                </c:pt>
                <c:pt idx="6">
                  <c:v>2900</c:v>
                </c:pt>
                <c:pt idx="7">
                  <c:v>2900</c:v>
                </c:pt>
                <c:pt idx="8">
                  <c:v>2900</c:v>
                </c:pt>
                <c:pt idx="9">
                  <c:v>2900</c:v>
                </c:pt>
                <c:pt idx="10">
                  <c:v>2900</c:v>
                </c:pt>
                <c:pt idx="11">
                  <c:v>2900</c:v>
                </c:pt>
                <c:pt idx="12">
                  <c:v>2900</c:v>
                </c:pt>
                <c:pt idx="13">
                  <c:v>2900</c:v>
                </c:pt>
                <c:pt idx="14">
                  <c:v>2900</c:v>
                </c:pt>
                <c:pt idx="15">
                  <c:v>2900</c:v>
                </c:pt>
                <c:pt idx="16">
                  <c:v>2900</c:v>
                </c:pt>
                <c:pt idx="17">
                  <c:v>2900</c:v>
                </c:pt>
                <c:pt idx="18">
                  <c:v>2900</c:v>
                </c:pt>
                <c:pt idx="19">
                  <c:v>2900</c:v>
                </c:pt>
                <c:pt idx="20">
                  <c:v>2900</c:v>
                </c:pt>
                <c:pt idx="21">
                  <c:v>2900</c:v>
                </c:pt>
                <c:pt idx="22">
                  <c:v>2900</c:v>
                </c:pt>
                <c:pt idx="23">
                  <c:v>2900</c:v>
                </c:pt>
                <c:pt idx="24">
                  <c:v>2900</c:v>
                </c:pt>
                <c:pt idx="25">
                  <c:v>2900</c:v>
                </c:pt>
                <c:pt idx="26">
                  <c:v>2900</c:v>
                </c:pt>
                <c:pt idx="27">
                  <c:v>2900</c:v>
                </c:pt>
                <c:pt idx="28">
                  <c:v>2900</c:v>
                </c:pt>
                <c:pt idx="29">
                  <c:v>2900</c:v>
                </c:pt>
                <c:pt idx="30">
                  <c:v>2900</c:v>
                </c:pt>
                <c:pt idx="31">
                  <c:v>2900</c:v>
                </c:pt>
              </c:numCache>
            </c:numRef>
          </c:val>
          <c:smooth val="0"/>
        </c:ser>
        <c:ser>
          <c:idx val="4"/>
          <c:order val="4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'Catch_Escapement Data'!$A$89:$A$120</c:f>
              <c:numCache>
                <c:formatCode>General</c:formatCode>
                <c:ptCount val="32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</c:numCache>
            </c:numRef>
          </c:cat>
          <c:val>
            <c:numRef>
              <c:f>'Catch_Escapement Data'!$E$89:$E$120</c:f>
              <c:numCache>
                <c:formatCode>#,##0</c:formatCode>
                <c:ptCount val="32"/>
                <c:pt idx="0">
                  <c:v>1300</c:v>
                </c:pt>
                <c:pt idx="1">
                  <c:v>1300</c:v>
                </c:pt>
                <c:pt idx="2">
                  <c:v>1300</c:v>
                </c:pt>
                <c:pt idx="3">
                  <c:v>1300</c:v>
                </c:pt>
                <c:pt idx="4">
                  <c:v>1300</c:v>
                </c:pt>
                <c:pt idx="5">
                  <c:v>1300</c:v>
                </c:pt>
                <c:pt idx="6">
                  <c:v>1300</c:v>
                </c:pt>
                <c:pt idx="7">
                  <c:v>1300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1300</c:v>
                </c:pt>
                <c:pt idx="13">
                  <c:v>1300</c:v>
                </c:pt>
                <c:pt idx="14">
                  <c:v>1300</c:v>
                </c:pt>
                <c:pt idx="15">
                  <c:v>1300</c:v>
                </c:pt>
                <c:pt idx="16">
                  <c:v>1300</c:v>
                </c:pt>
                <c:pt idx="17">
                  <c:v>1300</c:v>
                </c:pt>
                <c:pt idx="18">
                  <c:v>1300</c:v>
                </c:pt>
                <c:pt idx="19">
                  <c:v>1300</c:v>
                </c:pt>
                <c:pt idx="20">
                  <c:v>1300</c:v>
                </c:pt>
                <c:pt idx="21">
                  <c:v>1300</c:v>
                </c:pt>
                <c:pt idx="22">
                  <c:v>1300</c:v>
                </c:pt>
                <c:pt idx="23">
                  <c:v>1300</c:v>
                </c:pt>
                <c:pt idx="24">
                  <c:v>1300</c:v>
                </c:pt>
                <c:pt idx="25">
                  <c:v>1300</c:v>
                </c:pt>
                <c:pt idx="26">
                  <c:v>1300</c:v>
                </c:pt>
                <c:pt idx="27">
                  <c:v>1300</c:v>
                </c:pt>
                <c:pt idx="28">
                  <c:v>1300</c:v>
                </c:pt>
                <c:pt idx="29">
                  <c:v>1300</c:v>
                </c:pt>
                <c:pt idx="30">
                  <c:v>1300</c:v>
                </c:pt>
                <c:pt idx="31">
                  <c:v>1300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194816"/>
        <c:axId val="232196736"/>
      </c:lineChart>
      <c:catAx>
        <c:axId val="23219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763326708762049"/>
              <c:y val="0.922252367910532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196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2196736"/>
        <c:scaling>
          <c:orientation val="minMax"/>
          <c:max val="165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Fish</a:t>
                </a:r>
              </a:p>
            </c:rich>
          </c:tx>
          <c:layout>
            <c:manualLayout>
              <c:xMode val="edge"/>
              <c:yMode val="edge"/>
              <c:x val="5.9319262408492868E-4"/>
              <c:y val="0.209833675681844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194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6053248136315229"/>
          <c:y val="3.5705237932214993E-2"/>
          <c:w val="0.21168272496289403"/>
          <c:h val="0.27936094944653656"/>
        </c:manualLayout>
      </c:layout>
      <c:overlay val="1"/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82778630306987"/>
          <c:y val="2.0833339276885597E-2"/>
          <c:w val="0.85882937955439365"/>
          <c:h val="0.77205354003646742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#REF!</c:f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'Catch_Escapement Data'!$A$89:$A$120</c:f>
              <c:numCache>
                <c:formatCode>General</c:formatCode>
                <c:ptCount val="32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</c:numCache>
            </c:numRef>
          </c:cat>
          <c:val>
            <c:numRef>
              <c:f>'Catch_Escapement Data'!$D$89:$D$120</c:f>
              <c:numCache>
                <c:formatCode>#,##0</c:formatCode>
                <c:ptCount val="32"/>
                <c:pt idx="0">
                  <c:v>2655</c:v>
                </c:pt>
                <c:pt idx="1">
                  <c:v>1931</c:v>
                </c:pt>
                <c:pt idx="3">
                  <c:v>2324</c:v>
                </c:pt>
                <c:pt idx="4">
                  <c:v>1552</c:v>
                </c:pt>
                <c:pt idx="5">
                  <c:v>1694</c:v>
                </c:pt>
                <c:pt idx="6">
                  <c:v>3119</c:v>
                </c:pt>
                <c:pt idx="7">
                  <c:v>2176</c:v>
                </c:pt>
                <c:pt idx="8">
                  <c:v>2192</c:v>
                </c:pt>
                <c:pt idx="9">
                  <c:v>2761</c:v>
                </c:pt>
                <c:pt idx="10">
                  <c:v>3866</c:v>
                </c:pt>
                <c:pt idx="11">
                  <c:v>4202</c:v>
                </c:pt>
                <c:pt idx="12">
                  <c:v>3227</c:v>
                </c:pt>
                <c:pt idx="13">
                  <c:v>2446</c:v>
                </c:pt>
                <c:pt idx="14">
                  <c:v>2500</c:v>
                </c:pt>
                <c:pt idx="15">
                  <c:v>4718</c:v>
                </c:pt>
                <c:pt idx="16">
                  <c:v>7049</c:v>
                </c:pt>
                <c:pt idx="17">
                  <c:v>3800</c:v>
                </c:pt>
                <c:pt idx="18">
                  <c:v>2304</c:v>
                </c:pt>
                <c:pt idx="19">
                  <c:v>2209</c:v>
                </c:pt>
                <c:pt idx="20">
                  <c:v>7109</c:v>
                </c:pt>
                <c:pt idx="21">
                  <c:v>6789</c:v>
                </c:pt>
                <c:pt idx="22">
                  <c:v>3539</c:v>
                </c:pt>
                <c:pt idx="23">
                  <c:v>4257</c:v>
                </c:pt>
                <c:pt idx="24">
                  <c:v>4737</c:v>
                </c:pt>
                <c:pt idx="25">
                  <c:v>2567</c:v>
                </c:pt>
                <c:pt idx="26">
                  <c:v>5173</c:v>
                </c:pt>
                <c:pt idx="27">
                  <c:v>2181</c:v>
                </c:pt>
                <c:pt idx="28">
                  <c:v>1610</c:v>
                </c:pt>
                <c:pt idx="29">
                  <c:v>1908</c:v>
                </c:pt>
                <c:pt idx="30">
                  <c:v>2282</c:v>
                </c:pt>
                <c:pt idx="31">
                  <c:v>1573</c:v>
                </c:pt>
              </c:numCache>
            </c:numRef>
          </c:val>
        </c:ser>
        <c:ser>
          <c:idx val="0"/>
          <c:order val="1"/>
          <c:tx>
            <c:strRef>
              <c:f>#REF!</c:f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'Catch_Escapement Data'!$A$89:$A$120</c:f>
              <c:numCache>
                <c:formatCode>General</c:formatCode>
                <c:ptCount val="32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</c:numCache>
            </c:numRef>
          </c:cat>
          <c:val>
            <c:numRef>
              <c:f>'Catch_Escapement Data'!$C$89:$C$120</c:f>
              <c:numCache>
                <c:formatCode>#,##0</c:formatCode>
                <c:ptCount val="32"/>
                <c:pt idx="0">
                  <c:v>106</c:v>
                </c:pt>
                <c:pt idx="1">
                  <c:v>912</c:v>
                </c:pt>
                <c:pt idx="3">
                  <c:v>0</c:v>
                </c:pt>
                <c:pt idx="4">
                  <c:v>63</c:v>
                </c:pt>
                <c:pt idx="5">
                  <c:v>81</c:v>
                </c:pt>
                <c:pt idx="6">
                  <c:v>77</c:v>
                </c:pt>
                <c:pt idx="7">
                  <c:v>185</c:v>
                </c:pt>
                <c:pt idx="8">
                  <c:v>100</c:v>
                </c:pt>
                <c:pt idx="9">
                  <c:v>54</c:v>
                </c:pt>
                <c:pt idx="10">
                  <c:v>233</c:v>
                </c:pt>
                <c:pt idx="11">
                  <c:v>610</c:v>
                </c:pt>
                <c:pt idx="12">
                  <c:v>1404</c:v>
                </c:pt>
                <c:pt idx="13">
                  <c:v>759</c:v>
                </c:pt>
                <c:pt idx="14">
                  <c:v>281</c:v>
                </c:pt>
                <c:pt idx="15">
                  <c:v>351</c:v>
                </c:pt>
                <c:pt idx="16">
                  <c:v>1240</c:v>
                </c:pt>
                <c:pt idx="17">
                  <c:v>502</c:v>
                </c:pt>
                <c:pt idx="18">
                  <c:v>1141</c:v>
                </c:pt>
                <c:pt idx="19">
                  <c:v>595</c:v>
                </c:pt>
                <c:pt idx="20">
                  <c:v>2258</c:v>
                </c:pt>
                <c:pt idx="21">
                  <c:v>2274</c:v>
                </c:pt>
                <c:pt idx="22">
                  <c:v>843</c:v>
                </c:pt>
                <c:pt idx="23">
                  <c:v>732</c:v>
                </c:pt>
                <c:pt idx="24">
                  <c:v>1211</c:v>
                </c:pt>
                <c:pt idx="25">
                  <c:v>426</c:v>
                </c:pt>
                <c:pt idx="26">
                  <c:v>1324</c:v>
                </c:pt>
                <c:pt idx="27">
                  <c:v>341</c:v>
                </c:pt>
                <c:pt idx="28">
                  <c:v>714</c:v>
                </c:pt>
                <c:pt idx="29">
                  <c:v>6317</c:v>
                </c:pt>
                <c:pt idx="30">
                  <c:v>1054</c:v>
                </c:pt>
                <c:pt idx="31">
                  <c:v>2310</c:v>
                </c:pt>
              </c:numCache>
            </c:numRef>
          </c:val>
        </c:ser>
        <c:ser>
          <c:idx val="1"/>
          <c:order val="2"/>
          <c:tx>
            <c:strRef>
              <c:f>#REF!</c:f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'Catch_Escapement Data'!$A$89:$A$120</c:f>
              <c:numCache>
                <c:formatCode>General</c:formatCode>
                <c:ptCount val="32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</c:numCache>
            </c:numRef>
          </c:cat>
          <c:val>
            <c:numRef>
              <c:f>'Catch_Escapement Data'!$B$89:$B$120</c:f>
              <c:numCache>
                <c:formatCode>#,##0</c:formatCode>
                <c:ptCount val="32"/>
                <c:pt idx="0">
                  <c:v>1927</c:v>
                </c:pt>
                <c:pt idx="1">
                  <c:v>3344</c:v>
                </c:pt>
                <c:pt idx="3">
                  <c:v>2482</c:v>
                </c:pt>
                <c:pt idx="4">
                  <c:v>2483</c:v>
                </c:pt>
                <c:pt idx="5">
                  <c:v>1458</c:v>
                </c:pt>
                <c:pt idx="6">
                  <c:v>2816</c:v>
                </c:pt>
                <c:pt idx="7">
                  <c:v>3799</c:v>
                </c:pt>
                <c:pt idx="8">
                  <c:v>2982</c:v>
                </c:pt>
                <c:pt idx="9">
                  <c:v>3203</c:v>
                </c:pt>
                <c:pt idx="10">
                  <c:v>5252</c:v>
                </c:pt>
                <c:pt idx="11">
                  <c:v>7749</c:v>
                </c:pt>
                <c:pt idx="12">
                  <c:v>6856</c:v>
                </c:pt>
                <c:pt idx="13">
                  <c:v>3582</c:v>
                </c:pt>
                <c:pt idx="14">
                  <c:v>3083</c:v>
                </c:pt>
                <c:pt idx="15">
                  <c:v>4702</c:v>
                </c:pt>
                <c:pt idx="16">
                  <c:v>7835</c:v>
                </c:pt>
                <c:pt idx="17">
                  <c:v>5893</c:v>
                </c:pt>
                <c:pt idx="18">
                  <c:v>4604</c:v>
                </c:pt>
                <c:pt idx="19">
                  <c:v>5821</c:v>
                </c:pt>
                <c:pt idx="20">
                  <c:v>5751</c:v>
                </c:pt>
                <c:pt idx="21">
                  <c:v>4154</c:v>
                </c:pt>
                <c:pt idx="22">
                  <c:v>7722</c:v>
                </c:pt>
                <c:pt idx="23">
                  <c:v>5134</c:v>
                </c:pt>
                <c:pt idx="24">
                  <c:v>3866</c:v>
                </c:pt>
                <c:pt idx="25">
                  <c:v>5673</c:v>
                </c:pt>
                <c:pt idx="26">
                  <c:v>4563</c:v>
                </c:pt>
                <c:pt idx="27">
                  <c:v>4604</c:v>
                </c:pt>
                <c:pt idx="28">
                  <c:v>2149</c:v>
                </c:pt>
                <c:pt idx="29">
                  <c:v>2610</c:v>
                </c:pt>
                <c:pt idx="30">
                  <c:v>2884</c:v>
                </c:pt>
                <c:pt idx="31">
                  <c:v>3426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232237312"/>
        <c:axId val="232243584"/>
      </c:barChart>
      <c:lineChart>
        <c:grouping val="standard"/>
        <c:varyColors val="0"/>
        <c:ser>
          <c:idx val="3"/>
          <c:order val="3"/>
          <c:tx>
            <c:strRef>
              <c:f/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'Catch_Escapement Data'!$A$89:$A$120</c:f>
              <c:numCache>
                <c:formatCode>General</c:formatCode>
                <c:ptCount val="32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</c:numCache>
            </c:numRef>
          </c:cat>
          <c:val>
            <c:numRef>
              <c:f>'Catch_Escapement Data'!$F$89:$F$120</c:f>
              <c:numCache>
                <c:formatCode>#,##0</c:formatCode>
                <c:ptCount val="32"/>
                <c:pt idx="0">
                  <c:v>2900</c:v>
                </c:pt>
                <c:pt idx="1">
                  <c:v>2900</c:v>
                </c:pt>
                <c:pt idx="2">
                  <c:v>2900</c:v>
                </c:pt>
                <c:pt idx="3">
                  <c:v>2900</c:v>
                </c:pt>
                <c:pt idx="4">
                  <c:v>2900</c:v>
                </c:pt>
                <c:pt idx="5">
                  <c:v>2900</c:v>
                </c:pt>
                <c:pt idx="6">
                  <c:v>2900</c:v>
                </c:pt>
                <c:pt idx="7">
                  <c:v>2900</c:v>
                </c:pt>
                <c:pt idx="8">
                  <c:v>2900</c:v>
                </c:pt>
                <c:pt idx="9">
                  <c:v>2900</c:v>
                </c:pt>
                <c:pt idx="10">
                  <c:v>2900</c:v>
                </c:pt>
                <c:pt idx="11">
                  <c:v>2900</c:v>
                </c:pt>
                <c:pt idx="12">
                  <c:v>2900</c:v>
                </c:pt>
                <c:pt idx="13">
                  <c:v>2900</c:v>
                </c:pt>
                <c:pt idx="14">
                  <c:v>2900</c:v>
                </c:pt>
                <c:pt idx="15">
                  <c:v>2900</c:v>
                </c:pt>
                <c:pt idx="16">
                  <c:v>2900</c:v>
                </c:pt>
                <c:pt idx="17">
                  <c:v>2900</c:v>
                </c:pt>
                <c:pt idx="18">
                  <c:v>2900</c:v>
                </c:pt>
                <c:pt idx="19">
                  <c:v>2900</c:v>
                </c:pt>
                <c:pt idx="20">
                  <c:v>2900</c:v>
                </c:pt>
                <c:pt idx="21">
                  <c:v>2900</c:v>
                </c:pt>
                <c:pt idx="22">
                  <c:v>2900</c:v>
                </c:pt>
                <c:pt idx="23">
                  <c:v>2900</c:v>
                </c:pt>
                <c:pt idx="24">
                  <c:v>2900</c:v>
                </c:pt>
                <c:pt idx="25">
                  <c:v>2900</c:v>
                </c:pt>
                <c:pt idx="26">
                  <c:v>2900</c:v>
                </c:pt>
                <c:pt idx="27">
                  <c:v>2900</c:v>
                </c:pt>
                <c:pt idx="28">
                  <c:v>2900</c:v>
                </c:pt>
                <c:pt idx="29">
                  <c:v>2900</c:v>
                </c:pt>
                <c:pt idx="30">
                  <c:v>2900</c:v>
                </c:pt>
                <c:pt idx="31">
                  <c:v>2900</c:v>
                </c:pt>
              </c:numCache>
            </c:numRef>
          </c:val>
          <c:smooth val="0"/>
        </c:ser>
        <c:ser>
          <c:idx val="4"/>
          <c:order val="4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'Catch_Escapement Data'!$A$89:$A$120</c:f>
              <c:numCache>
                <c:formatCode>General</c:formatCode>
                <c:ptCount val="32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</c:numCache>
            </c:numRef>
          </c:cat>
          <c:val>
            <c:numRef>
              <c:f>'Catch_Escapement Data'!$E$89:$E$120</c:f>
              <c:numCache>
                <c:formatCode>#,##0</c:formatCode>
                <c:ptCount val="32"/>
                <c:pt idx="0">
                  <c:v>1300</c:v>
                </c:pt>
                <c:pt idx="1">
                  <c:v>1300</c:v>
                </c:pt>
                <c:pt idx="2">
                  <c:v>1300</c:v>
                </c:pt>
                <c:pt idx="3">
                  <c:v>1300</c:v>
                </c:pt>
                <c:pt idx="4">
                  <c:v>1300</c:v>
                </c:pt>
                <c:pt idx="5">
                  <c:v>1300</c:v>
                </c:pt>
                <c:pt idx="6">
                  <c:v>1300</c:v>
                </c:pt>
                <c:pt idx="7">
                  <c:v>1300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1300</c:v>
                </c:pt>
                <c:pt idx="13">
                  <c:v>1300</c:v>
                </c:pt>
                <c:pt idx="14">
                  <c:v>1300</c:v>
                </c:pt>
                <c:pt idx="15">
                  <c:v>1300</c:v>
                </c:pt>
                <c:pt idx="16">
                  <c:v>1300</c:v>
                </c:pt>
                <c:pt idx="17">
                  <c:v>1300</c:v>
                </c:pt>
                <c:pt idx="18">
                  <c:v>1300</c:v>
                </c:pt>
                <c:pt idx="19">
                  <c:v>1300</c:v>
                </c:pt>
                <c:pt idx="20">
                  <c:v>1300</c:v>
                </c:pt>
                <c:pt idx="21">
                  <c:v>1300</c:v>
                </c:pt>
                <c:pt idx="22">
                  <c:v>1300</c:v>
                </c:pt>
                <c:pt idx="23">
                  <c:v>1300</c:v>
                </c:pt>
                <c:pt idx="24">
                  <c:v>1300</c:v>
                </c:pt>
                <c:pt idx="25">
                  <c:v>1300</c:v>
                </c:pt>
                <c:pt idx="26">
                  <c:v>1300</c:v>
                </c:pt>
                <c:pt idx="27">
                  <c:v>1300</c:v>
                </c:pt>
                <c:pt idx="28">
                  <c:v>1300</c:v>
                </c:pt>
                <c:pt idx="29">
                  <c:v>1300</c:v>
                </c:pt>
                <c:pt idx="30">
                  <c:v>1300</c:v>
                </c:pt>
                <c:pt idx="31">
                  <c:v>1300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237312"/>
        <c:axId val="232243584"/>
      </c:lineChart>
      <c:catAx>
        <c:axId val="23223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763327430961083"/>
              <c:y val="0.907359307359307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2435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2243584"/>
        <c:scaling>
          <c:orientation val="minMax"/>
          <c:max val="165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Fish</a:t>
                </a:r>
              </a:p>
            </c:rich>
          </c:tx>
          <c:layout>
            <c:manualLayout>
              <c:xMode val="edge"/>
              <c:yMode val="edge"/>
              <c:x val="5.9325120245136821E-4"/>
              <c:y val="0.163266182636261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2373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6053246932650167"/>
          <c:y val="3.5705082319255552E-2"/>
          <c:w val="0.21168267842117822"/>
          <c:h val="0.27936087534512727"/>
        </c:manualLayout>
      </c:layout>
      <c:overlay val="1"/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82778630306987"/>
          <c:y val="2.083333927688558E-2"/>
          <c:w val="0.8588293795543932"/>
          <c:h val="0.796975578276725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#REF!</c:f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'Catch_Escapement Data'!$A$5:$A$39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'Catch_Escapement Data'!$D$5:$D$39</c:f>
              <c:numCache>
                <c:formatCode>#,##0</c:formatCode>
                <c:ptCount val="35"/>
                <c:pt idx="0">
                  <c:v>698</c:v>
                </c:pt>
                <c:pt idx="1">
                  <c:v>646</c:v>
                </c:pt>
                <c:pt idx="2">
                  <c:v>447</c:v>
                </c:pt>
                <c:pt idx="3">
                  <c:v>694</c:v>
                </c:pt>
                <c:pt idx="4">
                  <c:v>651</c:v>
                </c:pt>
                <c:pt idx="5">
                  <c:v>942</c:v>
                </c:pt>
                <c:pt idx="6">
                  <c:v>454</c:v>
                </c:pt>
                <c:pt idx="7">
                  <c:v>668</c:v>
                </c:pt>
                <c:pt idx="8">
                  <c:v>756</c:v>
                </c:pt>
                <c:pt idx="9">
                  <c:v>502</c:v>
                </c:pt>
                <c:pt idx="10">
                  <c:v>697</c:v>
                </c:pt>
                <c:pt idx="11">
                  <c:v>808</c:v>
                </c:pt>
                <c:pt idx="12">
                  <c:v>1020</c:v>
                </c:pt>
                <c:pt idx="13">
                  <c:v>859</c:v>
                </c:pt>
                <c:pt idx="14">
                  <c:v>1437</c:v>
                </c:pt>
                <c:pt idx="15">
                  <c:v>460</c:v>
                </c:pt>
                <c:pt idx="16">
                  <c:v>515</c:v>
                </c:pt>
                <c:pt idx="17">
                  <c:v>609</c:v>
                </c:pt>
                <c:pt idx="18">
                  <c:v>862</c:v>
                </c:pt>
                <c:pt idx="19">
                  <c:v>845</c:v>
                </c:pt>
                <c:pt idx="20">
                  <c:v>683</c:v>
                </c:pt>
                <c:pt idx="21">
                  <c:v>865</c:v>
                </c:pt>
                <c:pt idx="22">
                  <c:v>1176</c:v>
                </c:pt>
                <c:pt idx="23">
                  <c:v>585</c:v>
                </c:pt>
                <c:pt idx="24">
                  <c:v>416</c:v>
                </c:pt>
                <c:pt idx="25">
                  <c:v>450</c:v>
                </c:pt>
                <c:pt idx="26">
                  <c:v>581</c:v>
                </c:pt>
                <c:pt idx="27">
                  <c:v>352</c:v>
                </c:pt>
                <c:pt idx="28">
                  <c:v>600</c:v>
                </c:pt>
                <c:pt idx="29">
                  <c:v>360</c:v>
                </c:pt>
                <c:pt idx="30">
                  <c:v>417</c:v>
                </c:pt>
                <c:pt idx="31">
                  <c:v>517</c:v>
                </c:pt>
                <c:pt idx="32">
                  <c:v>837</c:v>
                </c:pt>
                <c:pt idx="33">
                  <c:v>736</c:v>
                </c:pt>
                <c:pt idx="34">
                  <c:v>1533</c:v>
                </c:pt>
              </c:numCache>
            </c:numRef>
          </c:val>
        </c:ser>
        <c:ser>
          <c:idx val="0"/>
          <c:order val="1"/>
          <c:tx>
            <c:strRef>
              <c:f>#REF!</c:f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'Catch_Escapement Data'!$A$5:$A$39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'Catch_Escapement Data'!$C$5:$C$39</c:f>
              <c:numCache>
                <c:formatCode>#,##0</c:formatCode>
                <c:ptCount val="35"/>
                <c:pt idx="0">
                  <c:v>53</c:v>
                </c:pt>
                <c:pt idx="1">
                  <c:v>50</c:v>
                </c:pt>
                <c:pt idx="2">
                  <c:v>143</c:v>
                </c:pt>
                <c:pt idx="3">
                  <c:v>160</c:v>
                </c:pt>
                <c:pt idx="4">
                  <c:v>72</c:v>
                </c:pt>
                <c:pt idx="5">
                  <c:v>147</c:v>
                </c:pt>
                <c:pt idx="6">
                  <c:v>99</c:v>
                </c:pt>
                <c:pt idx="7">
                  <c:v>73</c:v>
                </c:pt>
                <c:pt idx="8">
                  <c:v>139</c:v>
                </c:pt>
                <c:pt idx="9">
                  <c:v>71</c:v>
                </c:pt>
                <c:pt idx="10">
                  <c:v>150</c:v>
                </c:pt>
                <c:pt idx="11">
                  <c:v>171</c:v>
                </c:pt>
                <c:pt idx="12">
                  <c:v>252</c:v>
                </c:pt>
                <c:pt idx="13">
                  <c:v>119</c:v>
                </c:pt>
                <c:pt idx="14">
                  <c:v>554</c:v>
                </c:pt>
                <c:pt idx="15">
                  <c:v>96</c:v>
                </c:pt>
                <c:pt idx="16">
                  <c:v>180</c:v>
                </c:pt>
                <c:pt idx="17">
                  <c:v>54</c:v>
                </c:pt>
                <c:pt idx="18">
                  <c:v>114</c:v>
                </c:pt>
                <c:pt idx="19">
                  <c:v>105</c:v>
                </c:pt>
                <c:pt idx="20">
                  <c:v>58</c:v>
                </c:pt>
                <c:pt idx="21">
                  <c:v>106</c:v>
                </c:pt>
                <c:pt idx="22">
                  <c:v>136</c:v>
                </c:pt>
                <c:pt idx="23">
                  <c:v>108</c:v>
                </c:pt>
                <c:pt idx="24">
                  <c:v>133</c:v>
                </c:pt>
                <c:pt idx="25">
                  <c:v>37</c:v>
                </c:pt>
                <c:pt idx="26">
                  <c:v>103</c:v>
                </c:pt>
                <c:pt idx="27">
                  <c:v>50</c:v>
                </c:pt>
                <c:pt idx="28">
                  <c:v>85</c:v>
                </c:pt>
                <c:pt idx="29">
                  <c:v>54</c:v>
                </c:pt>
                <c:pt idx="30">
                  <c:v>156</c:v>
                </c:pt>
                <c:pt idx="31">
                  <c:v>140</c:v>
                </c:pt>
                <c:pt idx="32">
                  <c:v>28</c:v>
                </c:pt>
                <c:pt idx="33">
                  <c:v>124</c:v>
                </c:pt>
                <c:pt idx="34">
                  <c:v>128</c:v>
                </c:pt>
              </c:numCache>
            </c:numRef>
          </c:val>
        </c:ser>
        <c:ser>
          <c:idx val="1"/>
          <c:order val="4"/>
          <c:tx>
            <c:strRef>
              <c:f/>
            </c:strRef>
          </c:tx>
          <c:spPr>
            <a:solidFill>
              <a:schemeClr val="bg1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'Catch_Escapement Data'!$B$5:$B$39</c:f>
              <c:numCache>
                <c:formatCode>#,##0</c:formatCode>
                <c:ptCount val="35"/>
                <c:pt idx="0">
                  <c:v>117</c:v>
                </c:pt>
                <c:pt idx="1">
                  <c:v>280</c:v>
                </c:pt>
                <c:pt idx="2">
                  <c:v>149</c:v>
                </c:pt>
                <c:pt idx="3">
                  <c:v>385</c:v>
                </c:pt>
                <c:pt idx="4">
                  <c:v>372</c:v>
                </c:pt>
                <c:pt idx="5">
                  <c:v>594</c:v>
                </c:pt>
                <c:pt idx="6">
                  <c:v>421</c:v>
                </c:pt>
                <c:pt idx="7">
                  <c:v>438</c:v>
                </c:pt>
                <c:pt idx="8">
                  <c:v>306</c:v>
                </c:pt>
                <c:pt idx="9">
                  <c:v>533</c:v>
                </c:pt>
                <c:pt idx="10">
                  <c:v>635</c:v>
                </c:pt>
                <c:pt idx="11">
                  <c:v>200</c:v>
                </c:pt>
                <c:pt idx="12">
                  <c:v>603</c:v>
                </c:pt>
                <c:pt idx="13">
                  <c:v>611</c:v>
                </c:pt>
                <c:pt idx="14">
                  <c:v>1064</c:v>
                </c:pt>
                <c:pt idx="15">
                  <c:v>264</c:v>
                </c:pt>
                <c:pt idx="16">
                  <c:v>446</c:v>
                </c:pt>
                <c:pt idx="17">
                  <c:v>94</c:v>
                </c:pt>
                <c:pt idx="18">
                  <c:v>437</c:v>
                </c:pt>
                <c:pt idx="19">
                  <c:v>485</c:v>
                </c:pt>
                <c:pt idx="20">
                  <c:v>228</c:v>
                </c:pt>
                <c:pt idx="21">
                  <c:v>435</c:v>
                </c:pt>
                <c:pt idx="22">
                  <c:v>288</c:v>
                </c:pt>
                <c:pt idx="23">
                  <c:v>211</c:v>
                </c:pt>
                <c:pt idx="24">
                  <c:v>199</c:v>
                </c:pt>
                <c:pt idx="25">
                  <c:v>240</c:v>
                </c:pt>
                <c:pt idx="26">
                  <c:v>196</c:v>
                </c:pt>
                <c:pt idx="27">
                  <c:v>134</c:v>
                </c:pt>
                <c:pt idx="28">
                  <c:v>292</c:v>
                </c:pt>
                <c:pt idx="29">
                  <c:v>179</c:v>
                </c:pt>
                <c:pt idx="30">
                  <c:v>194</c:v>
                </c:pt>
                <c:pt idx="31">
                  <c:v>137</c:v>
                </c:pt>
                <c:pt idx="32">
                  <c:v>212</c:v>
                </c:pt>
                <c:pt idx="33">
                  <c:v>406</c:v>
                </c:pt>
                <c:pt idx="34">
                  <c:v>265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233459072"/>
        <c:axId val="233465344"/>
      </c:barChart>
      <c:lineChart>
        <c:grouping val="standard"/>
        <c:varyColors val="0"/>
        <c:ser>
          <c:idx val="3"/>
          <c:order val="2"/>
          <c:tx>
            <c:strRef>
              <c:f/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'Catch_Escapement Data'!$A$5:$A$39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'Catch_Escapement Data'!$F$5:$F$39</c:f>
              <c:numCache>
                <c:formatCode>#,##0</c:formatCode>
                <c:ptCount val="35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</c:numCache>
            </c:numRef>
          </c:val>
          <c:smooth val="0"/>
        </c:ser>
        <c:ser>
          <c:idx val="4"/>
          <c:order val="3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'Catch_Escapement Data'!$A$5:$A$39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'Catch_Escapement Data'!$E$5:$E$39</c:f>
              <c:numCache>
                <c:formatCode>#,##0</c:formatCode>
                <c:ptCount val="3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459072"/>
        <c:axId val="233465344"/>
      </c:lineChart>
      <c:catAx>
        <c:axId val="23345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763326708762049"/>
              <c:y val="0.920297951582867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4653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3465344"/>
        <c:scaling>
          <c:orientation val="minMax"/>
          <c:max val="3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Fish</a:t>
                </a:r>
              </a:p>
            </c:rich>
          </c:tx>
          <c:layout>
            <c:manualLayout>
              <c:xMode val="edge"/>
              <c:yMode val="edge"/>
              <c:x val="5.9319262408492868E-4"/>
              <c:y val="0.209833575272364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459072"/>
        <c:crosses val="autoZero"/>
        <c:crossBetween val="between"/>
        <c:majorUnit val="500"/>
      </c:valAx>
      <c:spPr>
        <a:noFill/>
        <a:ln w="25400">
          <a:noFill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75478168264110757"/>
          <c:y val="2.4835554773530402E-2"/>
          <c:w val="0.21168272496289398"/>
          <c:h val="0.2871643279226968"/>
        </c:manualLayout>
      </c:layout>
      <c:overlay val="1"/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21469151799064"/>
          <c:y val="2.4164128481074538E-2"/>
          <c:w val="0.81573806438752117"/>
          <c:h val="0.77112796680231488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#REF!</c:f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'Taku Table'!$A$6:$A$35</c:f>
              <c:numCache>
                <c:formatCode>General_)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'Taku Table'!$H$6:$H$35</c:f>
              <c:numCache>
                <c:formatCode>#,##0</c:formatCode>
                <c:ptCount val="30"/>
                <c:pt idx="0">
                  <c:v>55457</c:v>
                </c:pt>
                <c:pt idx="1">
                  <c:v>39450</c:v>
                </c:pt>
                <c:pt idx="2">
                  <c:v>56808</c:v>
                </c:pt>
                <c:pt idx="3">
                  <c:v>72196</c:v>
                </c:pt>
                <c:pt idx="4">
                  <c:v>127484</c:v>
                </c:pt>
                <c:pt idx="5">
                  <c:v>83641</c:v>
                </c:pt>
                <c:pt idx="6">
                  <c:v>119305</c:v>
                </c:pt>
                <c:pt idx="7">
                  <c:v>96249.999999999985</c:v>
                </c:pt>
                <c:pt idx="8">
                  <c:v>55613</c:v>
                </c:pt>
                <c:pt idx="9">
                  <c:v>44568</c:v>
                </c:pt>
                <c:pt idx="10">
                  <c:v>32318</c:v>
                </c:pt>
                <c:pt idx="11">
                  <c:v>61296</c:v>
                </c:pt>
                <c:pt idx="12">
                  <c:v>60724</c:v>
                </c:pt>
                <c:pt idx="13">
                  <c:v>64668</c:v>
                </c:pt>
                <c:pt idx="14">
                  <c:v>104371.99999999997</c:v>
                </c:pt>
                <c:pt idx="15">
                  <c:v>219292</c:v>
                </c:pt>
                <c:pt idx="16">
                  <c:v>183053.03669724771</c:v>
                </c:pt>
                <c:pt idx="17">
                  <c:v>129207</c:v>
                </c:pt>
                <c:pt idx="18">
                  <c:v>135424</c:v>
                </c:pt>
                <c:pt idx="19">
                  <c:v>122250.14000000001</c:v>
                </c:pt>
                <c:pt idx="20">
                  <c:v>74186</c:v>
                </c:pt>
                <c:pt idx="21">
                  <c:v>95134.60000000002</c:v>
                </c:pt>
                <c:pt idx="22">
                  <c:v>103709.6024206197</c:v>
                </c:pt>
                <c:pt idx="23">
                  <c:v>126572</c:v>
                </c:pt>
                <c:pt idx="24">
                  <c:v>70647.289999999994</c:v>
                </c:pt>
                <c:pt idx="25">
                  <c:v>70643.321689548044</c:v>
                </c:pt>
                <c:pt idx="26">
                  <c:v>67879.173096830607</c:v>
                </c:pt>
                <c:pt idx="27">
                  <c:v>123947</c:v>
                </c:pt>
                <c:pt idx="28">
                  <c:v>59864.69</c:v>
                </c:pt>
                <c:pt idx="29">
                  <c:v>87504</c:v>
                </c:pt>
              </c:numCache>
            </c:numRef>
          </c:val>
        </c:ser>
        <c:ser>
          <c:idx val="4"/>
          <c:order val="1"/>
          <c:tx>
            <c:strRef>
              <c:f/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'Taku Table'!$A$6:$A$35</c:f>
              <c:numCache>
                <c:formatCode>General_)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'Taku Table'!#REF!</c:f>
            </c:numRef>
          </c:val>
        </c:ser>
        <c:ser>
          <c:idx val="0"/>
          <c:order val="2"/>
          <c:tx>
            <c:strRef>
              <c:f/>
            </c:strRef>
          </c:tx>
          <c:spPr>
            <a:solidFill>
              <a:schemeClr val="bg1">
                <a:lumMod val="85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'Taku Table'!$A$6:$A$35</c:f>
              <c:numCache>
                <c:formatCode>General_)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'Taku Table'!$O$6:$O$35</c:f>
              <c:numCache>
                <c:formatCode>General_)</c:formatCode>
                <c:ptCount val="30"/>
              </c:numCache>
            </c:numRef>
          </c:val>
        </c:ser>
        <c:ser>
          <c:idx val="1"/>
          <c:order val="3"/>
          <c:tx>
            <c:strRef>
              <c:f/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'Taku Table'!$A$6:$A$35</c:f>
              <c:numCache>
                <c:formatCode>General_)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'Taku Table'!$B$6:$B$35</c:f>
              <c:numCache>
                <c:formatCode>#,##0</c:formatCode>
                <c:ptCount val="30"/>
                <c:pt idx="5">
                  <c:v>41713</c:v>
                </c:pt>
                <c:pt idx="6">
                  <c:v>78371</c:v>
                </c:pt>
                <c:pt idx="7">
                  <c:v>97039</c:v>
                </c:pt>
                <c:pt idx="8">
                  <c:v>45041</c:v>
                </c:pt>
                <c:pt idx="9">
                  <c:v>24779</c:v>
                </c:pt>
                <c:pt idx="10">
                  <c:v>8822</c:v>
                </c:pt>
                <c:pt idx="11">
                  <c:v>28827</c:v>
                </c:pt>
                <c:pt idx="12">
                  <c:v>36231</c:v>
                </c:pt>
                <c:pt idx="13">
                  <c:v>21236</c:v>
                </c:pt>
                <c:pt idx="14">
                  <c:v>38326</c:v>
                </c:pt>
                <c:pt idx="15">
                  <c:v>39053</c:v>
                </c:pt>
                <c:pt idx="16">
                  <c:v>36433</c:v>
                </c:pt>
                <c:pt idx="17">
                  <c:v>62002</c:v>
                </c:pt>
                <c:pt idx="18">
                  <c:v>46521</c:v>
                </c:pt>
                <c:pt idx="19">
                  <c:v>49394</c:v>
                </c:pt>
                <c:pt idx="20">
                  <c:v>23519</c:v>
                </c:pt>
                <c:pt idx="21">
                  <c:v>47996.923700581407</c:v>
                </c:pt>
                <c:pt idx="22">
                  <c:v>51748.07419336708</c:v>
                </c:pt>
                <c:pt idx="23">
                  <c:v>34553.563312988241</c:v>
                </c:pt>
                <c:pt idx="24">
                  <c:v>23825.245316706063</c:v>
                </c:pt>
                <c:pt idx="25">
                  <c:v>14647.586530633618</c:v>
                </c:pt>
                <c:pt idx="26">
                  <c:v>34849.481399449214</c:v>
                </c:pt>
                <c:pt idx="27">
                  <c:v>12118</c:v>
                </c:pt>
                <c:pt idx="28">
                  <c:v>16355.093115063042</c:v>
                </c:pt>
                <c:pt idx="29">
                  <c:v>9801.0815198392684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233502592"/>
        <c:axId val="233521152"/>
      </c:barChart>
      <c:lineChart>
        <c:grouping val="standard"/>
        <c:varyColors val="0"/>
        <c:ser>
          <c:idx val="3"/>
          <c:order val="4"/>
          <c:tx>
            <c:strRef>
              <c:f/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'Taku Table'!$A$6:$A$35</c:f>
              <c:numCache>
                <c:formatCode>General_)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'Taku Table'!$K$6:$K$35</c:f>
              <c:numCache>
                <c:formatCode>#,##0</c:formatCode>
                <c:ptCount val="30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  <c:pt idx="11">
                  <c:v>50000</c:v>
                </c:pt>
                <c:pt idx="12">
                  <c:v>50000</c:v>
                </c:pt>
                <c:pt idx="13">
                  <c:v>50000</c:v>
                </c:pt>
                <c:pt idx="14">
                  <c:v>50000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  <c:pt idx="23">
                  <c:v>50000</c:v>
                </c:pt>
                <c:pt idx="24">
                  <c:v>50000</c:v>
                </c:pt>
                <c:pt idx="25">
                  <c:v>50000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502592"/>
        <c:axId val="233521152"/>
      </c:lineChart>
      <c:catAx>
        <c:axId val="23350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2336954716103523"/>
              <c:y val="0.912742099898063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5211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3521152"/>
        <c:scaling>
          <c:orientation val="minMax"/>
          <c:max val="45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Fish</a:t>
                </a:r>
              </a:p>
            </c:rich>
          </c:tx>
          <c:layout>
            <c:manualLayout>
              <c:xMode val="edge"/>
              <c:yMode val="edge"/>
              <c:x val="1.5748031496062992E-3"/>
              <c:y val="0.177817910375881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50259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7637795275590551"/>
          <c:y val="8.967227720388162E-4"/>
          <c:w val="0.82152230971128615"/>
          <c:h val="0.195671137438095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82778630306987"/>
          <c:y val="2.0833339276885597E-2"/>
          <c:w val="0.85882937955439365"/>
          <c:h val="0.796975578276725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#REF!</c:f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'Catch_Escapement Data'!$A$89:$A$120</c:f>
              <c:numCache>
                <c:formatCode>General</c:formatCode>
                <c:ptCount val="32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</c:numCache>
            </c:numRef>
          </c:cat>
          <c:val>
            <c:numRef>
              <c:f>'Catch_Escapement Data'!$D$89:$D$121</c:f>
              <c:numCache>
                <c:formatCode>#,##0</c:formatCode>
                <c:ptCount val="33"/>
                <c:pt idx="0">
                  <c:v>2655</c:v>
                </c:pt>
                <c:pt idx="1">
                  <c:v>1931</c:v>
                </c:pt>
                <c:pt idx="3">
                  <c:v>2324</c:v>
                </c:pt>
                <c:pt idx="4">
                  <c:v>1552</c:v>
                </c:pt>
                <c:pt idx="5">
                  <c:v>1694</c:v>
                </c:pt>
                <c:pt idx="6">
                  <c:v>3119</c:v>
                </c:pt>
                <c:pt idx="7">
                  <c:v>2176</c:v>
                </c:pt>
                <c:pt idx="8">
                  <c:v>2192</c:v>
                </c:pt>
                <c:pt idx="9">
                  <c:v>2761</c:v>
                </c:pt>
                <c:pt idx="10">
                  <c:v>3866</c:v>
                </c:pt>
                <c:pt idx="11">
                  <c:v>4202</c:v>
                </c:pt>
                <c:pt idx="12">
                  <c:v>3227</c:v>
                </c:pt>
                <c:pt idx="13">
                  <c:v>2446</c:v>
                </c:pt>
                <c:pt idx="14">
                  <c:v>2500</c:v>
                </c:pt>
                <c:pt idx="15">
                  <c:v>4718</c:v>
                </c:pt>
                <c:pt idx="16">
                  <c:v>7049</c:v>
                </c:pt>
                <c:pt idx="17">
                  <c:v>3800</c:v>
                </c:pt>
                <c:pt idx="18">
                  <c:v>2304</c:v>
                </c:pt>
                <c:pt idx="19">
                  <c:v>2209</c:v>
                </c:pt>
                <c:pt idx="20">
                  <c:v>7109</c:v>
                </c:pt>
                <c:pt idx="21">
                  <c:v>6789</c:v>
                </c:pt>
                <c:pt idx="22">
                  <c:v>3539</c:v>
                </c:pt>
                <c:pt idx="23">
                  <c:v>4257</c:v>
                </c:pt>
                <c:pt idx="24">
                  <c:v>4737</c:v>
                </c:pt>
                <c:pt idx="25">
                  <c:v>2567</c:v>
                </c:pt>
                <c:pt idx="26">
                  <c:v>5173</c:v>
                </c:pt>
                <c:pt idx="27">
                  <c:v>2181</c:v>
                </c:pt>
                <c:pt idx="28">
                  <c:v>1610</c:v>
                </c:pt>
                <c:pt idx="29">
                  <c:v>1908</c:v>
                </c:pt>
                <c:pt idx="30">
                  <c:v>2282</c:v>
                </c:pt>
                <c:pt idx="31">
                  <c:v>1573</c:v>
                </c:pt>
                <c:pt idx="32">
                  <c:v>3025</c:v>
                </c:pt>
              </c:numCache>
            </c:numRef>
          </c:val>
        </c:ser>
        <c:ser>
          <c:idx val="0"/>
          <c:order val="1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'Catch_Escapement Data'!$A$89:$A$121</c:f>
              <c:numCache>
                <c:formatCode>General</c:formatCode>
                <c:ptCount val="33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</c:numCache>
            </c:numRef>
          </c:cat>
          <c:val>
            <c:numRef>
              <c:f>'Catch_Escapement Data'!#REF!</c:f>
            </c:numRef>
          </c:val>
        </c:ser>
        <c:ser>
          <c:idx val="5"/>
          <c:order val="2"/>
          <c:tx>
            <c:strRef>
              <c:f/>
            </c:strRef>
          </c:tx>
          <c:spPr>
            <a:solidFill>
              <a:srgbClr val="3FCDFF"/>
            </a:solidFill>
            <a:ln w="12700">
              <a:solidFill>
                <a:schemeClr val="tx1"/>
              </a:solidFill>
            </a:ln>
          </c:spPr>
          <c:invertIfNegative val="0"/>
          <c:val>
            <c:numRef>
              <c:f>'Catch_Escapement Data'!#REF!</c:f>
            </c:numRef>
          </c:val>
        </c:ser>
        <c:ser>
          <c:idx val="1"/>
          <c:order val="3"/>
          <c:tx>
            <c:strRef>
              <c:f>#REF!</c:f>
            </c:strRef>
          </c:tx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'Catch_Escapement Data'!$A$89:$A$121</c:f>
              <c:numCache>
                <c:formatCode>General</c:formatCode>
                <c:ptCount val="33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</c:numCache>
            </c:numRef>
          </c:cat>
          <c:val>
            <c:numRef>
              <c:f>'Catch_Escapement Data'!#REF!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610112"/>
        <c:axId val="171612032"/>
      </c:barChart>
      <c:lineChart>
        <c:grouping val="standard"/>
        <c:varyColors val="0"/>
        <c:ser>
          <c:idx val="3"/>
          <c:order val="4"/>
          <c:tx>
            <c:strRef>
              <c:f/>
            </c:strRef>
          </c:tx>
          <c:spPr>
            <a:ln w="3175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'Catch_Escapement Data'!$A$89:$A$121</c:f>
              <c:numCache>
                <c:formatCode>General</c:formatCode>
                <c:ptCount val="33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</c:numCache>
            </c:numRef>
          </c:cat>
          <c:val>
            <c:numRef>
              <c:f>'Catch_Escapement Data'!$F$89:$F$121</c:f>
              <c:numCache>
                <c:formatCode>#,##0</c:formatCode>
                <c:ptCount val="33"/>
                <c:pt idx="0">
                  <c:v>2900</c:v>
                </c:pt>
                <c:pt idx="1">
                  <c:v>2900</c:v>
                </c:pt>
                <c:pt idx="2">
                  <c:v>2900</c:v>
                </c:pt>
                <c:pt idx="3">
                  <c:v>2900</c:v>
                </c:pt>
                <c:pt idx="4">
                  <c:v>2900</c:v>
                </c:pt>
                <c:pt idx="5">
                  <c:v>2900</c:v>
                </c:pt>
                <c:pt idx="6">
                  <c:v>2900</c:v>
                </c:pt>
                <c:pt idx="7">
                  <c:v>2900</c:v>
                </c:pt>
                <c:pt idx="8">
                  <c:v>2900</c:v>
                </c:pt>
                <c:pt idx="9">
                  <c:v>2900</c:v>
                </c:pt>
                <c:pt idx="10">
                  <c:v>2900</c:v>
                </c:pt>
                <c:pt idx="11">
                  <c:v>2900</c:v>
                </c:pt>
                <c:pt idx="12">
                  <c:v>2900</c:v>
                </c:pt>
                <c:pt idx="13">
                  <c:v>2900</c:v>
                </c:pt>
                <c:pt idx="14">
                  <c:v>2900</c:v>
                </c:pt>
                <c:pt idx="15">
                  <c:v>2900</c:v>
                </c:pt>
                <c:pt idx="16">
                  <c:v>2900</c:v>
                </c:pt>
                <c:pt idx="17">
                  <c:v>2900</c:v>
                </c:pt>
                <c:pt idx="18">
                  <c:v>2900</c:v>
                </c:pt>
                <c:pt idx="19">
                  <c:v>2900</c:v>
                </c:pt>
                <c:pt idx="20">
                  <c:v>2900</c:v>
                </c:pt>
                <c:pt idx="21">
                  <c:v>2900</c:v>
                </c:pt>
                <c:pt idx="22">
                  <c:v>2900</c:v>
                </c:pt>
                <c:pt idx="23">
                  <c:v>2900</c:v>
                </c:pt>
                <c:pt idx="24">
                  <c:v>2900</c:v>
                </c:pt>
                <c:pt idx="25">
                  <c:v>2900</c:v>
                </c:pt>
                <c:pt idx="26">
                  <c:v>2900</c:v>
                </c:pt>
                <c:pt idx="27">
                  <c:v>2900</c:v>
                </c:pt>
                <c:pt idx="28">
                  <c:v>2900</c:v>
                </c:pt>
                <c:pt idx="29">
                  <c:v>2900</c:v>
                </c:pt>
                <c:pt idx="30">
                  <c:v>2900</c:v>
                </c:pt>
                <c:pt idx="31">
                  <c:v>2900</c:v>
                </c:pt>
                <c:pt idx="32">
                  <c:v>2900</c:v>
                </c:pt>
              </c:numCache>
            </c:numRef>
          </c:val>
          <c:smooth val="0"/>
        </c:ser>
        <c:ser>
          <c:idx val="4"/>
          <c:order val="5"/>
          <c:spPr>
            <a:ln w="3175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'Catch_Escapement Data'!$A$89:$A$121</c:f>
              <c:numCache>
                <c:formatCode>General</c:formatCode>
                <c:ptCount val="33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</c:numCache>
            </c:numRef>
          </c:cat>
          <c:val>
            <c:numRef>
              <c:f>'Catch_Escapement Data'!$E$89:$E$121</c:f>
              <c:numCache>
                <c:formatCode>#,##0</c:formatCode>
                <c:ptCount val="33"/>
                <c:pt idx="0">
                  <c:v>1300</c:v>
                </c:pt>
                <c:pt idx="1">
                  <c:v>1300</c:v>
                </c:pt>
                <c:pt idx="2">
                  <c:v>1300</c:v>
                </c:pt>
                <c:pt idx="3">
                  <c:v>1300</c:v>
                </c:pt>
                <c:pt idx="4">
                  <c:v>1300</c:v>
                </c:pt>
                <c:pt idx="5">
                  <c:v>1300</c:v>
                </c:pt>
                <c:pt idx="6">
                  <c:v>1300</c:v>
                </c:pt>
                <c:pt idx="7">
                  <c:v>1300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1300</c:v>
                </c:pt>
                <c:pt idx="13">
                  <c:v>1300</c:v>
                </c:pt>
                <c:pt idx="14">
                  <c:v>1300</c:v>
                </c:pt>
                <c:pt idx="15">
                  <c:v>1300</c:v>
                </c:pt>
                <c:pt idx="16">
                  <c:v>1300</c:v>
                </c:pt>
                <c:pt idx="17">
                  <c:v>1300</c:v>
                </c:pt>
                <c:pt idx="18">
                  <c:v>1300</c:v>
                </c:pt>
                <c:pt idx="19">
                  <c:v>1300</c:v>
                </c:pt>
                <c:pt idx="20">
                  <c:v>1300</c:v>
                </c:pt>
                <c:pt idx="21">
                  <c:v>1300</c:v>
                </c:pt>
                <c:pt idx="22">
                  <c:v>1300</c:v>
                </c:pt>
                <c:pt idx="23">
                  <c:v>1300</c:v>
                </c:pt>
                <c:pt idx="24">
                  <c:v>1300</c:v>
                </c:pt>
                <c:pt idx="25">
                  <c:v>1300</c:v>
                </c:pt>
                <c:pt idx="26">
                  <c:v>1300</c:v>
                </c:pt>
                <c:pt idx="27">
                  <c:v>1300</c:v>
                </c:pt>
                <c:pt idx="28">
                  <c:v>1300</c:v>
                </c:pt>
                <c:pt idx="29">
                  <c:v>1300</c:v>
                </c:pt>
                <c:pt idx="30">
                  <c:v>1300</c:v>
                </c:pt>
                <c:pt idx="31">
                  <c:v>1300</c:v>
                </c:pt>
                <c:pt idx="32">
                  <c:v>1300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10112"/>
        <c:axId val="171612032"/>
      </c:lineChart>
      <c:catAx>
        <c:axId val="17161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763328150860124"/>
              <c:y val="0.922463763458139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6120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71612032"/>
        <c:scaling>
          <c:orientation val="minMax"/>
          <c:max val="165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Fish</a:t>
                </a:r>
              </a:p>
            </c:rich>
          </c:tx>
          <c:layout>
            <c:manualLayout>
              <c:xMode val="edge"/>
              <c:yMode val="edge"/>
              <c:x val="5.9314241770734067E-4"/>
              <c:y val="0.209833413680432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6101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16053245732818427"/>
          <c:y val="3.5705179709679145E-2"/>
          <c:w val="0.21100857615727969"/>
          <c:h val="0.26225721784776906"/>
        </c:manualLayout>
      </c:layout>
      <c:overlay val="1"/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/>
              <a:t>Chilkat River</a:t>
            </a:r>
          </a:p>
        </c:rich>
      </c:tx>
      <c:layout>
        <c:manualLayout>
          <c:xMode val="edge"/>
          <c:yMode val="edge"/>
          <c:x val="0.49068961379827519"/>
          <c:y val="6.317449542945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83742645122319"/>
          <c:y val="7.4425279711775261E-2"/>
          <c:w val="0.84931003282709316"/>
          <c:h val="0.86655458765204518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#REF!</c:f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ChilkatTable!$A$6:$A$35</c:f>
              <c:numCache>
                <c:formatCode>0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ChilkatTable!$O$6:$O$35</c:f>
              <c:numCache>
                <c:formatCode>#,##0</c:formatCode>
                <c:ptCount val="30"/>
                <c:pt idx="0">
                  <c:v>37432.148331849698</c:v>
                </c:pt>
                <c:pt idx="1">
                  <c:v>29495.053088079232</c:v>
                </c:pt>
                <c:pt idx="2">
                  <c:v>48833.314804892871</c:v>
                </c:pt>
                <c:pt idx="3">
                  <c:v>79807</c:v>
                </c:pt>
                <c:pt idx="4">
                  <c:v>84516.611642352465</c:v>
                </c:pt>
                <c:pt idx="5">
                  <c:v>77588.469183807058</c:v>
                </c:pt>
                <c:pt idx="6">
                  <c:v>58216.575707485921</c:v>
                </c:pt>
                <c:pt idx="7">
                  <c:v>194425.20171286893</c:v>
                </c:pt>
                <c:pt idx="8">
                  <c:v>56736.778289155831</c:v>
                </c:pt>
                <c:pt idx="9">
                  <c:v>37331.253053327193</c:v>
                </c:pt>
                <c:pt idx="10">
                  <c:v>43519.496802707559</c:v>
                </c:pt>
                <c:pt idx="11">
                  <c:v>50758</c:v>
                </c:pt>
                <c:pt idx="12">
                  <c:v>57140.359403245857</c:v>
                </c:pt>
                <c:pt idx="13">
                  <c:v>84843</c:v>
                </c:pt>
                <c:pt idx="14">
                  <c:v>107697</c:v>
                </c:pt>
                <c:pt idx="15">
                  <c:v>204925</c:v>
                </c:pt>
                <c:pt idx="16">
                  <c:v>133109</c:v>
                </c:pt>
                <c:pt idx="17">
                  <c:v>67053</c:v>
                </c:pt>
                <c:pt idx="18">
                  <c:v>34575</c:v>
                </c:pt>
                <c:pt idx="19">
                  <c:v>79050</c:v>
                </c:pt>
                <c:pt idx="20">
                  <c:v>24770</c:v>
                </c:pt>
                <c:pt idx="21">
                  <c:v>56369</c:v>
                </c:pt>
                <c:pt idx="22">
                  <c:v>47911</c:v>
                </c:pt>
                <c:pt idx="23">
                  <c:v>84909</c:v>
                </c:pt>
                <c:pt idx="24">
                  <c:v>61099</c:v>
                </c:pt>
                <c:pt idx="25">
                  <c:v>36961</c:v>
                </c:pt>
                <c:pt idx="26">
                  <c:v>51324</c:v>
                </c:pt>
                <c:pt idx="27">
                  <c:v>130200</c:v>
                </c:pt>
                <c:pt idx="28">
                  <c:v>47372</c:v>
                </c:pt>
                <c:pt idx="29">
                  <c:v>25599</c:v>
                </c:pt>
              </c:numCache>
            </c:numRef>
          </c:val>
        </c:ser>
        <c:ser>
          <c:idx val="0"/>
          <c:order val="1"/>
          <c:tx>
            <c:strRef>
              <c:f/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ChilkatTable!$A$6:$A$35</c:f>
              <c:numCache>
                <c:formatCode>0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ChilkatTable!$N$6:$N$35</c:f>
              <c:numCache>
                <c:formatCode>General_)</c:formatCode>
                <c:ptCount val="30"/>
                <c:pt idx="13" formatCode="#,##0">
                  <c:v>20347</c:v>
                </c:pt>
                <c:pt idx="14" formatCode="#,##0">
                  <c:v>17703</c:v>
                </c:pt>
                <c:pt idx="15" formatCode="#,##0">
                  <c:v>73335</c:v>
                </c:pt>
                <c:pt idx="16" formatCode="#,##0">
                  <c:v>34376</c:v>
                </c:pt>
                <c:pt idx="17" formatCode="#,##0">
                  <c:v>45369</c:v>
                </c:pt>
                <c:pt idx="18" formatCode="#,##0">
                  <c:v>13216</c:v>
                </c:pt>
                <c:pt idx="19" formatCode="#,##0">
                  <c:v>29157</c:v>
                </c:pt>
                <c:pt idx="20" formatCode="#,##0">
                  <c:v>4193</c:v>
                </c:pt>
                <c:pt idx="21" formatCode="#,##0">
                  <c:v>30773</c:v>
                </c:pt>
                <c:pt idx="22" formatCode="#,##0">
                  <c:v>18254</c:v>
                </c:pt>
                <c:pt idx="23" formatCode="#,##0">
                  <c:v>40405</c:v>
                </c:pt>
                <c:pt idx="24" formatCode="#,##0">
                  <c:v>17292</c:v>
                </c:pt>
                <c:pt idx="25" formatCode="#,##0">
                  <c:v>16715</c:v>
                </c:pt>
                <c:pt idx="26" formatCode="#,##0">
                  <c:v>44794</c:v>
                </c:pt>
                <c:pt idx="27" formatCode="#,##0">
                  <c:v>15453</c:v>
                </c:pt>
                <c:pt idx="28" formatCode="#,##0">
                  <c:v>13886</c:v>
                </c:pt>
                <c:pt idx="29" formatCode="#,##0">
                  <c:v>11774.885840307243</c:v>
                </c:pt>
              </c:numCache>
            </c:numRef>
          </c:val>
        </c:ser>
        <c:ser>
          <c:idx val="1"/>
          <c:order val="2"/>
          <c:tx>
            <c:strRef>
              <c:f/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ChilkatTable!$A$6:$A$35</c:f>
              <c:numCache>
                <c:formatCode>0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ChilkatTable!$M$6:$M$35</c:f>
              <c:numCache>
                <c:formatCode>General_)</c:formatCode>
                <c:ptCount val="30"/>
                <c:pt idx="13" formatCode="#,##0">
                  <c:v>19988</c:v>
                </c:pt>
                <c:pt idx="14" formatCode="#,##0">
                  <c:v>30465</c:v>
                </c:pt>
                <c:pt idx="15" formatCode="#,##0">
                  <c:v>61724</c:v>
                </c:pt>
                <c:pt idx="16" formatCode="#,##0">
                  <c:v>51629</c:v>
                </c:pt>
                <c:pt idx="17" formatCode="#,##0">
                  <c:v>82827</c:v>
                </c:pt>
                <c:pt idx="18" formatCode="#,##0">
                  <c:v>17409</c:v>
                </c:pt>
                <c:pt idx="19" formatCode="#,##0">
                  <c:v>37077</c:v>
                </c:pt>
                <c:pt idx="20" formatCode="#,##0">
                  <c:v>9307</c:v>
                </c:pt>
                <c:pt idx="21" formatCode="#,##0">
                  <c:v>20999</c:v>
                </c:pt>
                <c:pt idx="22" formatCode="#,##0">
                  <c:v>11931</c:v>
                </c:pt>
                <c:pt idx="23" formatCode="#,##0">
                  <c:v>29028</c:v>
                </c:pt>
                <c:pt idx="24" formatCode="#,##0">
                  <c:v>19329</c:v>
                </c:pt>
                <c:pt idx="25" formatCode="#,##0">
                  <c:v>11421</c:v>
                </c:pt>
                <c:pt idx="26" formatCode="#,##0">
                  <c:v>25419</c:v>
                </c:pt>
                <c:pt idx="27" formatCode="#,##0">
                  <c:v>10792</c:v>
                </c:pt>
                <c:pt idx="28" formatCode="#,##0">
                  <c:v>10558</c:v>
                </c:pt>
                <c:pt idx="29" formatCode="#,##0">
                  <c:v>2412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220952448"/>
        <c:axId val="220953984"/>
      </c:barChart>
      <c:lineChart>
        <c:grouping val="standard"/>
        <c:varyColors val="0"/>
        <c:ser>
          <c:idx val="3"/>
          <c:order val="3"/>
          <c:tx>
            <c:strRef>
              <c:f/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ChilkatTable!$A$6:$A$35</c:f>
              <c:numCache>
                <c:formatCode>0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ChilkatTable!$P$6:$P$35</c:f>
              <c:numCache>
                <c:formatCode>General_)</c:formatCode>
                <c:ptCount val="30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/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ChilkatTable!$A$6:$A$35</c:f>
              <c:numCache>
                <c:formatCode>0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ChilkatTable!$Q$6:$Q$35</c:f>
              <c:numCache>
                <c:formatCode>General_)</c:formatCode>
                <c:ptCount val="30"/>
                <c:pt idx="0">
                  <c:v>70000</c:v>
                </c:pt>
                <c:pt idx="1">
                  <c:v>70000</c:v>
                </c:pt>
                <c:pt idx="2">
                  <c:v>70000</c:v>
                </c:pt>
                <c:pt idx="3">
                  <c:v>70000</c:v>
                </c:pt>
                <c:pt idx="4">
                  <c:v>70000</c:v>
                </c:pt>
                <c:pt idx="5">
                  <c:v>70000</c:v>
                </c:pt>
                <c:pt idx="6">
                  <c:v>70000</c:v>
                </c:pt>
                <c:pt idx="7">
                  <c:v>70000</c:v>
                </c:pt>
                <c:pt idx="8">
                  <c:v>70000</c:v>
                </c:pt>
                <c:pt idx="9">
                  <c:v>70000</c:v>
                </c:pt>
                <c:pt idx="10">
                  <c:v>70000</c:v>
                </c:pt>
                <c:pt idx="11">
                  <c:v>70000</c:v>
                </c:pt>
                <c:pt idx="12">
                  <c:v>70000</c:v>
                </c:pt>
                <c:pt idx="13">
                  <c:v>70000</c:v>
                </c:pt>
                <c:pt idx="14">
                  <c:v>70000</c:v>
                </c:pt>
                <c:pt idx="15">
                  <c:v>70000</c:v>
                </c:pt>
                <c:pt idx="16">
                  <c:v>70000</c:v>
                </c:pt>
                <c:pt idx="17">
                  <c:v>70000</c:v>
                </c:pt>
                <c:pt idx="18">
                  <c:v>70000</c:v>
                </c:pt>
                <c:pt idx="19">
                  <c:v>70000</c:v>
                </c:pt>
                <c:pt idx="20">
                  <c:v>70000</c:v>
                </c:pt>
                <c:pt idx="21">
                  <c:v>70000</c:v>
                </c:pt>
                <c:pt idx="22">
                  <c:v>70000</c:v>
                </c:pt>
                <c:pt idx="23">
                  <c:v>70000</c:v>
                </c:pt>
                <c:pt idx="24">
                  <c:v>70000</c:v>
                </c:pt>
                <c:pt idx="25">
                  <c:v>70000</c:v>
                </c:pt>
                <c:pt idx="26">
                  <c:v>70000</c:v>
                </c:pt>
                <c:pt idx="27">
                  <c:v>70000</c:v>
                </c:pt>
                <c:pt idx="28">
                  <c:v>70000</c:v>
                </c:pt>
                <c:pt idx="29">
                  <c:v>70000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952448"/>
        <c:axId val="220953984"/>
      </c:lineChart>
      <c:catAx>
        <c:axId val="220952448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00" b="0" i="0" u="none" strike="noStrike" baseline="0">
                <a:solidFill>
                  <a:schemeClr val="bg1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9539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20953984"/>
        <c:scaling>
          <c:orientation val="minMax"/>
          <c:max val="40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0" baseline="0"/>
                  <a:t>No. of Coho Salmon</a:t>
                </a:r>
              </a:p>
            </c:rich>
          </c:tx>
          <c:layout>
            <c:manualLayout>
              <c:xMode val="edge"/>
              <c:yMode val="edge"/>
              <c:x val="7.6340457442819644E-5"/>
              <c:y val="0.124753371345823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952448"/>
        <c:crosses val="autoZero"/>
        <c:crossBetween val="between"/>
        <c:majorUnit val="10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Berners  &amp; Chilkat Rivers and Hugh Smith Lake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Coho SalmonTotal Run Size</a:t>
            </a:r>
          </a:p>
        </c:rich>
      </c:tx>
      <c:layout>
        <c:manualLayout>
          <c:xMode val="edge"/>
          <c:yMode val="edge"/>
          <c:x val="0.18275968992248062"/>
          <c:y val="2.9563932002956393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414783617164139"/>
          <c:y val="8.3508330859972932E-2"/>
          <c:w val="0.73745907342977524"/>
          <c:h val="0.77656278552764035"/>
        </c:manualLayout>
      </c:layout>
      <c:lineChart>
        <c:grouping val="standard"/>
        <c:varyColors val="0"/>
        <c:ser>
          <c:idx val="0"/>
          <c:order val="0"/>
          <c:tx>
            <c:v>Berners River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'Catch_Escapement Data'!$A$52:$A$86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'Catch_Escapement Data'!$G$52:$G$86</c:f>
              <c:numCache>
                <c:formatCode>#,##0</c:formatCode>
                <c:ptCount val="35"/>
                <c:pt idx="0">
                  <c:v>32609.466443750003</c:v>
                </c:pt>
                <c:pt idx="1">
                  <c:v>34414.496114285736</c:v>
                </c:pt>
                <c:pt idx="3">
                  <c:v>24336.406934285711</c:v>
                </c:pt>
                <c:pt idx="4">
                  <c:v>24687.243790666638</c:v>
                </c:pt>
                <c:pt idx="5">
                  <c:v>13954.139353870971</c:v>
                </c:pt>
                <c:pt idx="6">
                  <c:v>15148.339939375004</c:v>
                </c:pt>
                <c:pt idx="7">
                  <c:v>19756.31947621622</c:v>
                </c:pt>
                <c:pt idx="8">
                  <c:v>33960.630254994823</c:v>
                </c:pt>
                <c:pt idx="9">
                  <c:v>34986.804854161077</c:v>
                </c:pt>
                <c:pt idx="10">
                  <c:v>45994.775120772909</c:v>
                </c:pt>
                <c:pt idx="11">
                  <c:v>49605.621649948298</c:v>
                </c:pt>
                <c:pt idx="12">
                  <c:v>73368.88840100923</c:v>
                </c:pt>
                <c:pt idx="13">
                  <c:v>28815.150686949062</c:v>
                </c:pt>
                <c:pt idx="14">
                  <c:v>23653.698673798015</c:v>
                </c:pt>
                <c:pt idx="15">
                  <c:v>15284.193293887598</c:v>
                </c:pt>
                <c:pt idx="16">
                  <c:v>23137.138818002408</c:v>
                </c:pt>
                <c:pt idx="17">
                  <c:v>33145.161085633677</c:v>
                </c:pt>
                <c:pt idx="18">
                  <c:v>21464.712363482147</c:v>
                </c:pt>
                <c:pt idx="19">
                  <c:v>32152.75112682458</c:v>
                </c:pt>
                <c:pt idx="20">
                  <c:v>49818.421037951979</c:v>
                </c:pt>
                <c:pt idx="21">
                  <c:v>29111.021630484258</c:v>
                </c:pt>
                <c:pt idx="22">
                  <c:v>33174.003930812047</c:v>
                </c:pt>
                <c:pt idx="23">
                  <c:v>12757.874942477867</c:v>
                </c:pt>
                <c:pt idx="24">
                  <c:v>15822.204102688618</c:v>
                </c:pt>
                <c:pt idx="25">
                  <c:v>8721.5504169317664</c:v>
                </c:pt>
                <c:pt idx="26">
                  <c:v>14366.759212206873</c:v>
                </c:pt>
                <c:pt idx="27">
                  <c:v>9317.4461149367089</c:v>
                </c:pt>
                <c:pt idx="28">
                  <c:v>21816.53139184419</c:v>
                </c:pt>
                <c:pt idx="29">
                  <c:v>12029.060059090903</c:v>
                </c:pt>
                <c:pt idx="30">
                  <c:v>8530.5066227316747</c:v>
                </c:pt>
                <c:pt idx="31">
                  <c:v>21067.581021634618</c:v>
                </c:pt>
                <c:pt idx="32">
                  <c:v>26648.29454920346</c:v>
                </c:pt>
                <c:pt idx="33">
                  <c:v>15649</c:v>
                </c:pt>
                <c:pt idx="34">
                  <c:v>9948.2170047798718</c:v>
                </c:pt>
              </c:numCache>
            </c:numRef>
          </c:val>
          <c:smooth val="0"/>
        </c:ser>
        <c:ser>
          <c:idx val="2"/>
          <c:order val="2"/>
          <c:tx>
            <c:v>Chilkat x 0.15</c:v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val>
            <c:numRef>
              <c:f>'Catch_Escapement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251392"/>
        <c:axId val="234253312"/>
      </c:lineChart>
      <c:lineChart>
        <c:grouping val="standard"/>
        <c:varyColors val="0"/>
        <c:ser>
          <c:idx val="1"/>
          <c:order val="1"/>
          <c:tx>
            <c:v>Hugh Smith Lake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'Catch_Escapement Data'!$G$126:$G$160</c:f>
              <c:numCache>
                <c:formatCode>#,##0</c:formatCode>
                <c:ptCount val="35"/>
                <c:pt idx="0">
                  <c:v>6132.3981005882351</c:v>
                </c:pt>
                <c:pt idx="1">
                  <c:v>3874.6376055912779</c:v>
                </c:pt>
                <c:pt idx="2">
                  <c:v>4023.6618032601609</c:v>
                </c:pt>
                <c:pt idx="3">
                  <c:v>2440.06340221957</c:v>
                </c:pt>
                <c:pt idx="4">
                  <c:v>4365.2427951680838</c:v>
                </c:pt>
                <c:pt idx="5">
                  <c:v>2243.7333250769234</c:v>
                </c:pt>
                <c:pt idx="6">
                  <c:v>1472.8414272727271</c:v>
                </c:pt>
                <c:pt idx="7">
                  <c:v>2404.1482196078432</c:v>
                </c:pt>
                <c:pt idx="8">
                  <c:v>4793.5998117647068</c:v>
                </c:pt>
                <c:pt idx="9">
                  <c:v>5766.7673997076809</c:v>
                </c:pt>
                <c:pt idx="10">
                  <c:v>4894.6816364759979</c:v>
                </c:pt>
                <c:pt idx="11">
                  <c:v>4241.8022695348827</c:v>
                </c:pt>
                <c:pt idx="12">
                  <c:v>9463.7586653711714</c:v>
                </c:pt>
                <c:pt idx="13">
                  <c:v>6708.1908790374337</c:v>
                </c:pt>
                <c:pt idx="14">
                  <c:v>3948.0198984923668</c:v>
                </c:pt>
                <c:pt idx="15">
                  <c:v>2695.6040093386764</c:v>
                </c:pt>
                <c:pt idx="16">
                  <c:v>4371.2672840690102</c:v>
                </c:pt>
                <c:pt idx="17">
                  <c:v>4221.182284270074</c:v>
                </c:pt>
                <c:pt idx="18">
                  <c:v>1346.4290088547482</c:v>
                </c:pt>
                <c:pt idx="19">
                  <c:v>3119.409837292078</c:v>
                </c:pt>
                <c:pt idx="20">
                  <c:v>5405.94794976298</c:v>
                </c:pt>
                <c:pt idx="21">
                  <c:v>3676.4022687281363</c:v>
                </c:pt>
                <c:pt idx="22">
                  <c:v>2491.5583522095121</c:v>
                </c:pt>
                <c:pt idx="23">
                  <c:v>3652.2158270975992</c:v>
                </c:pt>
                <c:pt idx="24">
                  <c:v>1925.8812384513892</c:v>
                </c:pt>
                <c:pt idx="25">
                  <c:v>3309.0560961507222</c:v>
                </c:pt>
                <c:pt idx="26">
                  <c:v>3776</c:v>
                </c:pt>
                <c:pt idx="27">
                  <c:v>4383</c:v>
                </c:pt>
                <c:pt idx="28">
                  <c:v>5417</c:v>
                </c:pt>
                <c:pt idx="29">
                  <c:v>3937</c:v>
                </c:pt>
                <c:pt idx="30">
                  <c:v>4163</c:v>
                </c:pt>
                <c:pt idx="31">
                  <c:v>6906</c:v>
                </c:pt>
                <c:pt idx="32">
                  <c:v>7707</c:v>
                </c:pt>
                <c:pt idx="33">
                  <c:v>1954</c:v>
                </c:pt>
                <c:pt idx="34">
                  <c:v>2466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255488"/>
        <c:axId val="234257024"/>
      </c:lineChart>
      <c:catAx>
        <c:axId val="23425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253312"/>
        <c:crosses val="autoZero"/>
        <c:auto val="1"/>
        <c:lblAlgn val="ctr"/>
        <c:lblOffset val="100"/>
        <c:noMultiLvlLbl val="0"/>
      </c:catAx>
      <c:valAx>
        <c:axId val="234253312"/>
        <c:scaling>
          <c:orientation val="minMax"/>
          <c:max val="75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Berners -Chilkat (Number of Fish)</a:t>
                </a:r>
              </a:p>
            </c:rich>
          </c:tx>
          <c:layout>
            <c:manualLayout>
              <c:xMode val="edge"/>
              <c:yMode val="edge"/>
              <c:x val="1.2033612077560073E-3"/>
              <c:y val="0.17266174322444727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251392"/>
        <c:crosses val="autoZero"/>
        <c:crossBetween val="between"/>
        <c:majorUnit val="5000"/>
      </c:valAx>
      <c:catAx>
        <c:axId val="234255488"/>
        <c:scaling>
          <c:orientation val="minMax"/>
        </c:scaling>
        <c:delete val="1"/>
        <c:axPos val="b"/>
        <c:majorTickMark val="out"/>
        <c:minorTickMark val="none"/>
        <c:tickLblPos val="nextTo"/>
        <c:crossAx val="234257024"/>
        <c:crosses val="autoZero"/>
        <c:auto val="1"/>
        <c:lblAlgn val="ctr"/>
        <c:lblOffset val="100"/>
        <c:noMultiLvlLbl val="0"/>
      </c:catAx>
      <c:valAx>
        <c:axId val="2342570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Hugh Smith Lake (Number of Fish)</a:t>
                </a:r>
              </a:p>
            </c:rich>
          </c:tx>
          <c:layout>
            <c:manualLayout>
              <c:xMode val="edge"/>
              <c:yMode val="edge"/>
              <c:x val="0.96051679586563299"/>
              <c:y val="0.14745115840564274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25548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49152267594457671"/>
          <c:y val="0.12782769116166467"/>
          <c:w val="0.29950395735416796"/>
          <c:h val="0.19054210241458178"/>
        </c:manualLayout>
      </c:layout>
      <c:overlay val="0"/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Ford Arm Creek</a:t>
            </a:r>
          </a:p>
        </c:rich>
      </c:tx>
      <c:layout>
        <c:manualLayout>
          <c:xMode val="edge"/>
          <c:yMode val="edge"/>
          <c:x val="0.39972622393261936"/>
          <c:y val="2.67268554781437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684245061472578"/>
          <c:y val="0.10294540548160382"/>
          <c:w val="0.72956282909683579"/>
          <c:h val="0.74944949016922757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#REF!</c:f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'Catch_Escapement Data'!#REF!</c:f>
            </c:multiLvlStrRef>
          </c:cat>
          <c:val>
            <c:numRef>
              <c:f>'Catch_Escapement Data'!$D$89:$D$123</c:f>
              <c:numCache>
                <c:formatCode>#,##0</c:formatCode>
                <c:ptCount val="35"/>
                <c:pt idx="0">
                  <c:v>2655</c:v>
                </c:pt>
                <c:pt idx="1">
                  <c:v>1931</c:v>
                </c:pt>
                <c:pt idx="3">
                  <c:v>2324</c:v>
                </c:pt>
                <c:pt idx="4">
                  <c:v>1552</c:v>
                </c:pt>
                <c:pt idx="5">
                  <c:v>1694</c:v>
                </c:pt>
                <c:pt idx="6">
                  <c:v>3119</c:v>
                </c:pt>
                <c:pt idx="7">
                  <c:v>2176</c:v>
                </c:pt>
                <c:pt idx="8">
                  <c:v>2192</c:v>
                </c:pt>
                <c:pt idx="9">
                  <c:v>2761</c:v>
                </c:pt>
                <c:pt idx="10">
                  <c:v>3866</c:v>
                </c:pt>
                <c:pt idx="11">
                  <c:v>4202</c:v>
                </c:pt>
                <c:pt idx="12">
                  <c:v>3227</c:v>
                </c:pt>
                <c:pt idx="13">
                  <c:v>2446</c:v>
                </c:pt>
                <c:pt idx="14">
                  <c:v>2500</c:v>
                </c:pt>
                <c:pt idx="15">
                  <c:v>4718</c:v>
                </c:pt>
                <c:pt idx="16">
                  <c:v>7049</c:v>
                </c:pt>
                <c:pt idx="17">
                  <c:v>3800</c:v>
                </c:pt>
                <c:pt idx="18">
                  <c:v>2304</c:v>
                </c:pt>
                <c:pt idx="19">
                  <c:v>2209</c:v>
                </c:pt>
                <c:pt idx="20">
                  <c:v>7109</c:v>
                </c:pt>
                <c:pt idx="21">
                  <c:v>6789</c:v>
                </c:pt>
                <c:pt idx="22">
                  <c:v>3539</c:v>
                </c:pt>
                <c:pt idx="23">
                  <c:v>4257</c:v>
                </c:pt>
                <c:pt idx="24">
                  <c:v>4737</c:v>
                </c:pt>
                <c:pt idx="25">
                  <c:v>2567</c:v>
                </c:pt>
                <c:pt idx="26">
                  <c:v>5173</c:v>
                </c:pt>
                <c:pt idx="27">
                  <c:v>2181</c:v>
                </c:pt>
                <c:pt idx="28">
                  <c:v>1610</c:v>
                </c:pt>
                <c:pt idx="29">
                  <c:v>1908</c:v>
                </c:pt>
                <c:pt idx="30">
                  <c:v>2282</c:v>
                </c:pt>
                <c:pt idx="31">
                  <c:v>1573</c:v>
                </c:pt>
                <c:pt idx="32">
                  <c:v>3025</c:v>
                </c:pt>
                <c:pt idx="33">
                  <c:v>3281</c:v>
                </c:pt>
              </c:numCache>
            </c:numRef>
          </c:val>
        </c:ser>
        <c:ser>
          <c:idx val="0"/>
          <c:order val="1"/>
          <c:tx>
            <c:strRef>
              <c:f>#REF!</c:f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'Catch_Escapement Data'!$A$89:$A$123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'Catch_Escapement Data'!$C$89:$C$123</c:f>
              <c:numCache>
                <c:formatCode>#,##0</c:formatCode>
                <c:ptCount val="35"/>
                <c:pt idx="0">
                  <c:v>106</c:v>
                </c:pt>
                <c:pt idx="1">
                  <c:v>912</c:v>
                </c:pt>
                <c:pt idx="3">
                  <c:v>0</c:v>
                </c:pt>
                <c:pt idx="4">
                  <c:v>63</c:v>
                </c:pt>
                <c:pt idx="5">
                  <c:v>81</c:v>
                </c:pt>
                <c:pt idx="6">
                  <c:v>77</c:v>
                </c:pt>
                <c:pt idx="7">
                  <c:v>185</c:v>
                </c:pt>
                <c:pt idx="8">
                  <c:v>100</c:v>
                </c:pt>
                <c:pt idx="9">
                  <c:v>54</c:v>
                </c:pt>
                <c:pt idx="10">
                  <c:v>233</c:v>
                </c:pt>
                <c:pt idx="11">
                  <c:v>610</c:v>
                </c:pt>
                <c:pt idx="12">
                  <c:v>1404</c:v>
                </c:pt>
                <c:pt idx="13">
                  <c:v>759</c:v>
                </c:pt>
                <c:pt idx="14">
                  <c:v>281</c:v>
                </c:pt>
                <c:pt idx="15">
                  <c:v>351</c:v>
                </c:pt>
                <c:pt idx="16">
                  <c:v>1240</c:v>
                </c:pt>
                <c:pt idx="17">
                  <c:v>502</c:v>
                </c:pt>
                <c:pt idx="18">
                  <c:v>1141</c:v>
                </c:pt>
                <c:pt idx="19">
                  <c:v>595</c:v>
                </c:pt>
                <c:pt idx="20">
                  <c:v>2258</c:v>
                </c:pt>
                <c:pt idx="21">
                  <c:v>2274</c:v>
                </c:pt>
                <c:pt idx="22">
                  <c:v>843</c:v>
                </c:pt>
                <c:pt idx="23">
                  <c:v>732</c:v>
                </c:pt>
                <c:pt idx="24">
                  <c:v>1211</c:v>
                </c:pt>
                <c:pt idx="25">
                  <c:v>426</c:v>
                </c:pt>
                <c:pt idx="26">
                  <c:v>1324</c:v>
                </c:pt>
                <c:pt idx="27">
                  <c:v>341</c:v>
                </c:pt>
                <c:pt idx="28">
                  <c:v>714</c:v>
                </c:pt>
                <c:pt idx="29">
                  <c:v>6317</c:v>
                </c:pt>
                <c:pt idx="30">
                  <c:v>1054</c:v>
                </c:pt>
                <c:pt idx="31">
                  <c:v>2310</c:v>
                </c:pt>
                <c:pt idx="32">
                  <c:v>2804</c:v>
                </c:pt>
                <c:pt idx="33">
                  <c:v>498</c:v>
                </c:pt>
              </c:numCache>
            </c:numRef>
          </c:val>
        </c:ser>
        <c:ser>
          <c:idx val="1"/>
          <c:order val="2"/>
          <c:tx>
            <c:strRef>
              <c:f>#REF!</c:f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'Catch_Escapement Data'!$A$89:$A$123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'Catch_Escapement Data'!$B$89:$B$123</c:f>
              <c:numCache>
                <c:formatCode>#,##0</c:formatCode>
                <c:ptCount val="35"/>
                <c:pt idx="0">
                  <c:v>1927</c:v>
                </c:pt>
                <c:pt idx="1">
                  <c:v>3344</c:v>
                </c:pt>
                <c:pt idx="3">
                  <c:v>2482</c:v>
                </c:pt>
                <c:pt idx="4">
                  <c:v>2483</c:v>
                </c:pt>
                <c:pt idx="5">
                  <c:v>1458</c:v>
                </c:pt>
                <c:pt idx="6">
                  <c:v>2816</c:v>
                </c:pt>
                <c:pt idx="7">
                  <c:v>3799</c:v>
                </c:pt>
                <c:pt idx="8">
                  <c:v>2982</c:v>
                </c:pt>
                <c:pt idx="9">
                  <c:v>3203</c:v>
                </c:pt>
                <c:pt idx="10">
                  <c:v>5252</c:v>
                </c:pt>
                <c:pt idx="11">
                  <c:v>7749</c:v>
                </c:pt>
                <c:pt idx="12">
                  <c:v>6856</c:v>
                </c:pt>
                <c:pt idx="13">
                  <c:v>3582</c:v>
                </c:pt>
                <c:pt idx="14">
                  <c:v>3083</c:v>
                </c:pt>
                <c:pt idx="15">
                  <c:v>4702</c:v>
                </c:pt>
                <c:pt idx="16">
                  <c:v>7835</c:v>
                </c:pt>
                <c:pt idx="17">
                  <c:v>5893</c:v>
                </c:pt>
                <c:pt idx="18">
                  <c:v>4604</c:v>
                </c:pt>
                <c:pt idx="19">
                  <c:v>5821</c:v>
                </c:pt>
                <c:pt idx="20">
                  <c:v>5751</c:v>
                </c:pt>
                <c:pt idx="21">
                  <c:v>4154</c:v>
                </c:pt>
                <c:pt idx="22">
                  <c:v>7722</c:v>
                </c:pt>
                <c:pt idx="23">
                  <c:v>5134</c:v>
                </c:pt>
                <c:pt idx="24">
                  <c:v>3866</c:v>
                </c:pt>
                <c:pt idx="25">
                  <c:v>5673</c:v>
                </c:pt>
                <c:pt idx="26">
                  <c:v>4563</c:v>
                </c:pt>
                <c:pt idx="27">
                  <c:v>4604</c:v>
                </c:pt>
                <c:pt idx="28">
                  <c:v>2149</c:v>
                </c:pt>
                <c:pt idx="29">
                  <c:v>2610</c:v>
                </c:pt>
                <c:pt idx="30">
                  <c:v>2884</c:v>
                </c:pt>
                <c:pt idx="31">
                  <c:v>3426</c:v>
                </c:pt>
                <c:pt idx="32">
                  <c:v>4927</c:v>
                </c:pt>
                <c:pt idx="33">
                  <c:v>3078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234556032"/>
        <c:axId val="234566400"/>
      </c:barChart>
      <c:lineChart>
        <c:grouping val="standard"/>
        <c:varyColors val="0"/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'Catch_Escapement Data'!$A$89:$A$123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'Catch_Escapement Data'!$F$89:$F$122</c:f>
              <c:numCache>
                <c:formatCode>#,##0</c:formatCode>
                <c:ptCount val="34"/>
                <c:pt idx="0">
                  <c:v>2900</c:v>
                </c:pt>
                <c:pt idx="1">
                  <c:v>2900</c:v>
                </c:pt>
                <c:pt idx="2">
                  <c:v>2900</c:v>
                </c:pt>
                <c:pt idx="3">
                  <c:v>2900</c:v>
                </c:pt>
                <c:pt idx="4">
                  <c:v>2900</c:v>
                </c:pt>
                <c:pt idx="5">
                  <c:v>2900</c:v>
                </c:pt>
                <c:pt idx="6">
                  <c:v>2900</c:v>
                </c:pt>
                <c:pt idx="7">
                  <c:v>2900</c:v>
                </c:pt>
                <c:pt idx="8">
                  <c:v>2900</c:v>
                </c:pt>
                <c:pt idx="9">
                  <c:v>2900</c:v>
                </c:pt>
                <c:pt idx="10">
                  <c:v>2900</c:v>
                </c:pt>
                <c:pt idx="11">
                  <c:v>2900</c:v>
                </c:pt>
                <c:pt idx="12">
                  <c:v>2900</c:v>
                </c:pt>
                <c:pt idx="13">
                  <c:v>2900</c:v>
                </c:pt>
                <c:pt idx="14">
                  <c:v>2900</c:v>
                </c:pt>
                <c:pt idx="15">
                  <c:v>2900</c:v>
                </c:pt>
                <c:pt idx="16">
                  <c:v>2900</c:v>
                </c:pt>
                <c:pt idx="17">
                  <c:v>2900</c:v>
                </c:pt>
                <c:pt idx="18">
                  <c:v>2900</c:v>
                </c:pt>
                <c:pt idx="19">
                  <c:v>2900</c:v>
                </c:pt>
                <c:pt idx="20">
                  <c:v>2900</c:v>
                </c:pt>
                <c:pt idx="21">
                  <c:v>2900</c:v>
                </c:pt>
                <c:pt idx="22">
                  <c:v>2900</c:v>
                </c:pt>
                <c:pt idx="23">
                  <c:v>2900</c:v>
                </c:pt>
                <c:pt idx="24">
                  <c:v>2900</c:v>
                </c:pt>
                <c:pt idx="25">
                  <c:v>2900</c:v>
                </c:pt>
                <c:pt idx="26">
                  <c:v>2900</c:v>
                </c:pt>
                <c:pt idx="27">
                  <c:v>2900</c:v>
                </c:pt>
                <c:pt idx="28">
                  <c:v>2900</c:v>
                </c:pt>
                <c:pt idx="29">
                  <c:v>2900</c:v>
                </c:pt>
                <c:pt idx="30">
                  <c:v>2900</c:v>
                </c:pt>
                <c:pt idx="31">
                  <c:v>2900</c:v>
                </c:pt>
                <c:pt idx="32">
                  <c:v>2900</c:v>
                </c:pt>
                <c:pt idx="33">
                  <c:v>2900</c:v>
                </c:pt>
              </c:numCache>
            </c:numRef>
          </c:val>
          <c:smooth val="0"/>
        </c:ser>
        <c:ser>
          <c:idx val="4"/>
          <c:order val="4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'Catch_Escapement Data'!$A$89:$A$123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'Catch_Escapement Data'!$E$89:$E$122</c:f>
              <c:numCache>
                <c:formatCode>#,##0</c:formatCode>
                <c:ptCount val="34"/>
                <c:pt idx="0">
                  <c:v>1300</c:v>
                </c:pt>
                <c:pt idx="1">
                  <c:v>1300</c:v>
                </c:pt>
                <c:pt idx="2">
                  <c:v>1300</c:v>
                </c:pt>
                <c:pt idx="3">
                  <c:v>1300</c:v>
                </c:pt>
                <c:pt idx="4">
                  <c:v>1300</c:v>
                </c:pt>
                <c:pt idx="5">
                  <c:v>1300</c:v>
                </c:pt>
                <c:pt idx="6">
                  <c:v>1300</c:v>
                </c:pt>
                <c:pt idx="7">
                  <c:v>1300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1300</c:v>
                </c:pt>
                <c:pt idx="13">
                  <c:v>1300</c:v>
                </c:pt>
                <c:pt idx="14">
                  <c:v>1300</c:v>
                </c:pt>
                <c:pt idx="15">
                  <c:v>1300</c:v>
                </c:pt>
                <c:pt idx="16">
                  <c:v>1300</c:v>
                </c:pt>
                <c:pt idx="17">
                  <c:v>1300</c:v>
                </c:pt>
                <c:pt idx="18">
                  <c:v>1300</c:v>
                </c:pt>
                <c:pt idx="19">
                  <c:v>1300</c:v>
                </c:pt>
                <c:pt idx="20">
                  <c:v>1300</c:v>
                </c:pt>
                <c:pt idx="21">
                  <c:v>1300</c:v>
                </c:pt>
                <c:pt idx="22">
                  <c:v>1300</c:v>
                </c:pt>
                <c:pt idx="23">
                  <c:v>1300</c:v>
                </c:pt>
                <c:pt idx="24">
                  <c:v>1300</c:v>
                </c:pt>
                <c:pt idx="25">
                  <c:v>1300</c:v>
                </c:pt>
                <c:pt idx="26">
                  <c:v>1300</c:v>
                </c:pt>
                <c:pt idx="27">
                  <c:v>1300</c:v>
                </c:pt>
                <c:pt idx="28">
                  <c:v>1300</c:v>
                </c:pt>
                <c:pt idx="29">
                  <c:v>1300</c:v>
                </c:pt>
                <c:pt idx="30">
                  <c:v>1300</c:v>
                </c:pt>
                <c:pt idx="31">
                  <c:v>1300</c:v>
                </c:pt>
                <c:pt idx="32">
                  <c:v>1300</c:v>
                </c:pt>
                <c:pt idx="33">
                  <c:v>1300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556032"/>
        <c:axId val="234566400"/>
      </c:lineChart>
      <c:catAx>
        <c:axId val="23455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633879366365378"/>
              <c:y val="0.9493891797556719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56640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34566400"/>
        <c:scaling>
          <c:orientation val="minMax"/>
          <c:max val="165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Coho Salmon</a:t>
                </a:r>
              </a:p>
            </c:rich>
          </c:tx>
          <c:layout>
            <c:manualLayout>
              <c:xMode val="edge"/>
              <c:yMode val="edge"/>
              <c:x val="3.2893637491455048E-3"/>
              <c:y val="0.3000816259224141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556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verticalDpi="300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163328"/>
        <c:axId val="224164864"/>
      </c:barChart>
      <c:catAx>
        <c:axId val="224163328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4164864"/>
        <c:crosses val="autoZero"/>
        <c:auto val="1"/>
        <c:lblAlgn val="ctr"/>
        <c:lblOffset val="100"/>
        <c:tickMarkSkip val="1"/>
        <c:noMultiLvlLbl val="0"/>
      </c:catAx>
      <c:valAx>
        <c:axId val="224164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4163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Taku</a:t>
            </a:r>
          </a:p>
        </c:rich>
      </c:tx>
      <c:layout>
        <c:manualLayout>
          <c:xMode val="edge"/>
          <c:yMode val="edge"/>
          <c:x val="0.46192944191835172"/>
          <c:y val="2.63155815200519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81220853353096"/>
          <c:y val="1.7942583732057416E-2"/>
          <c:w val="0.73350344709639603"/>
          <c:h val="0.9126794258373205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8.4664790220798675E-2"/>
                  <c:y val="0.3430502706300467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'Taku Table'!$X$12:$X$20</c:f>
              <c:numCache>
                <c:formatCode>General_)</c:formatCode>
                <c:ptCount val="9"/>
              </c:numCache>
            </c:numRef>
          </c:xVal>
          <c:yVal>
            <c:numRef>
              <c:f>'Taku Table'!$T$12:$T$20</c:f>
              <c:numCache>
                <c:formatCode>General_)</c:formatCode>
                <c:ptCount val="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47680"/>
        <c:axId val="170786816"/>
      </c:scatterChart>
      <c:valAx>
        <c:axId val="10264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Coho Run Size</a:t>
                </a:r>
              </a:p>
            </c:rich>
          </c:tx>
          <c:layout>
            <c:manualLayout>
              <c:xMode val="edge"/>
              <c:yMode val="edge"/>
              <c:x val="0.4695437014035217"/>
              <c:y val="0.9629186351706037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786816"/>
        <c:crosses val="autoZero"/>
        <c:crossBetween val="midCat"/>
      </c:valAx>
      <c:valAx>
        <c:axId val="170786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Chinook Run Size</a:t>
                </a:r>
              </a:p>
            </c:rich>
          </c:tx>
          <c:layout>
            <c:manualLayout>
              <c:xMode val="edge"/>
              <c:yMode val="edge"/>
              <c:x val="2.0304609811097558E-2"/>
              <c:y val="0.423445037112296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6476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353999891108865"/>
          <c:y val="4.6925640494855654E-2"/>
          <c:w val="0.74336347428397598"/>
          <c:h val="0.82038964589282126"/>
        </c:manualLayout>
      </c:layout>
      <c:scatterChart>
        <c:scatterStyle val="lineMarker"/>
        <c:varyColors val="0"/>
        <c:ser>
          <c:idx val="0"/>
          <c:order val="0"/>
          <c:tx>
            <c:v>1992-2001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38100">
                <a:solidFill>
                  <a:srgbClr val="00CCFF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4.7840202401252398E-2"/>
                  <c:y val="0.4115476298102316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'Taku Table'!$AW$11:$AW$20</c:f>
              <c:numCache>
                <c:formatCode>General_)</c:formatCode>
                <c:ptCount val="10"/>
              </c:numCache>
            </c:numRef>
          </c:xVal>
          <c:yVal>
            <c:numRef>
              <c:f>'Taku Table'!$AX$11:$AX$20</c:f>
              <c:numCache>
                <c:formatCode>General_)</c:formatCode>
                <c:ptCount val="10"/>
              </c:numCache>
            </c:numRef>
          </c:yVal>
          <c:smooth val="0"/>
        </c:ser>
        <c:ser>
          <c:idx val="1"/>
          <c:order val="1"/>
          <c:tx>
            <c:v>2002-2003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00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dLbls>
            <c:dLbl>
              <c:idx val="0"/>
              <c:tx>
                <c:strRef>
                  <c:f>'Taku Table'!$A$21</c:f>
                  <c:strCache>
                    <c:ptCount val="1"/>
                    <c:pt idx="0">
                      <c:v>2002 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FFFF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tx>
                <c:strRef>
                  <c:f>'Taku Table'!$A$22</c:f>
                  <c:strCache>
                    <c:ptCount val="1"/>
                    <c:pt idx="0">
                      <c:v>2003 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FFFF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'Taku Table'!$AW$21:$AW$22</c:f>
              <c:numCache>
                <c:formatCode>General_)</c:formatCode>
                <c:ptCount val="2"/>
              </c:numCache>
            </c:numRef>
          </c:xVal>
          <c:yVal>
            <c:numRef>
              <c:f>'Taku Table'!$AX$21:$AX$22</c:f>
              <c:numCache>
                <c:formatCode>General_)</c:formatCode>
                <c:ptCount val="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69440"/>
        <c:axId val="171594496"/>
      </c:scatterChart>
      <c:valAx>
        <c:axId val="17146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Taku Inlet Cum. CPUE</a:t>
                </a:r>
              </a:p>
            </c:rich>
          </c:tx>
          <c:layout>
            <c:manualLayout>
              <c:xMode val="edge"/>
              <c:yMode val="edge"/>
              <c:x val="0.42123930968805889"/>
              <c:y val="0.928803875399819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594496"/>
        <c:crosses val="autoZero"/>
        <c:crossBetween val="midCat"/>
      </c:valAx>
      <c:valAx>
        <c:axId val="17159449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Taku Estimated Inside Run Size</a:t>
                </a:r>
              </a:p>
            </c:rich>
          </c:tx>
          <c:layout>
            <c:manualLayout>
              <c:xMode val="edge"/>
              <c:yMode val="edge"/>
              <c:x val="2.831858407079646E-2"/>
              <c:y val="0.289644445569705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4694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318021201413428"/>
          <c:y val="4.6849794629848604E-2"/>
          <c:w val="0.72968197879858654"/>
          <c:h val="0.82067916110217554"/>
        </c:manualLayout>
      </c:layout>
      <c:scatterChart>
        <c:scatterStyle val="lineMarker"/>
        <c:varyColors val="0"/>
        <c:ser>
          <c:idx val="0"/>
          <c:order val="0"/>
          <c:tx>
            <c:v>1992-2001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38100">
                <a:solidFill>
                  <a:srgbClr val="00CCFF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3.0251987052855089E-2"/>
                  <c:y val="0.4113528408463901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'Taku Table'!$AZ$11:$AZ$20</c:f>
              <c:numCache>
                <c:formatCode>General_)</c:formatCode>
                <c:ptCount val="10"/>
              </c:numCache>
            </c:numRef>
          </c:xVal>
          <c:yVal>
            <c:numRef>
              <c:f>'Taku Table'!$AX$11:$AX$20</c:f>
              <c:numCache>
                <c:formatCode>General_)</c:formatCode>
                <c:ptCount val="10"/>
              </c:numCache>
            </c:numRef>
          </c:yVal>
          <c:smooth val="0"/>
        </c:ser>
        <c:ser>
          <c:idx val="1"/>
          <c:order val="1"/>
          <c:tx>
            <c:v>2002-2003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00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dLbls>
            <c:dLbl>
              <c:idx val="0"/>
              <c:tx>
                <c:strRef>
                  <c:f>'Taku Table'!$A$21</c:f>
                  <c:strCache>
                    <c:ptCount val="1"/>
                    <c:pt idx="0">
                      <c:v>2002 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FFFF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tx>
                <c:strRef>
                  <c:f>'Taku Table'!$A$22</c:f>
                  <c:strCache>
                    <c:ptCount val="1"/>
                    <c:pt idx="0">
                      <c:v>2003 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FFFF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'Taku Table'!$AZ$21:$AZ$22</c:f>
              <c:numCache>
                <c:formatCode>General_)</c:formatCode>
                <c:ptCount val="2"/>
              </c:numCache>
            </c:numRef>
          </c:xVal>
          <c:yVal>
            <c:numRef>
              <c:f>'Taku Table'!$AX$21:$AX$22</c:f>
              <c:numCache>
                <c:formatCode>General_)</c:formatCode>
                <c:ptCount val="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365056"/>
        <c:axId val="234587264"/>
      </c:scatterChart>
      <c:valAx>
        <c:axId val="23236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Berners Inside Estimated Run Size</a:t>
                </a:r>
              </a:p>
            </c:rich>
          </c:tx>
          <c:layout>
            <c:manualLayout>
              <c:xMode val="edge"/>
              <c:yMode val="edge"/>
              <c:x val="0.32862190812720848"/>
              <c:y val="0.928918465836931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587264"/>
        <c:crosses val="autoZero"/>
        <c:crossBetween val="midCat"/>
      </c:valAx>
      <c:valAx>
        <c:axId val="23458726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Taku Estimated Inside Run Size</a:t>
                </a:r>
              </a:p>
            </c:rich>
          </c:tx>
          <c:layout>
            <c:manualLayout>
              <c:xMode val="edge"/>
              <c:yMode val="edge"/>
              <c:x val="2.8268551236749116E-2"/>
              <c:y val="0.290791973583947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3650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081272084805653"/>
          <c:y val="4.6849794629848604E-2"/>
          <c:w val="0.75618374558303891"/>
          <c:h val="0.82067916110217554"/>
        </c:manualLayout>
      </c:layout>
      <c:scatterChart>
        <c:scatterStyle val="lineMarker"/>
        <c:varyColors val="0"/>
        <c:ser>
          <c:idx val="0"/>
          <c:order val="0"/>
          <c:tx>
            <c:v>1992-2001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38100">
                <a:solidFill>
                  <a:srgbClr val="00CCFF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3.4262819621045604E-2"/>
                  <c:y val="0.4111036147201971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'Taku Table'!$AW$11:$AW$22</c:f>
              <c:numCache>
                <c:formatCode>General_)</c:formatCode>
                <c:ptCount val="12"/>
              </c:numCache>
            </c:numRef>
          </c:xVal>
          <c:yVal>
            <c:numRef>
              <c:f>'Taku Table'!$AZ$11:$AZ$22</c:f>
              <c:numCache>
                <c:formatCode>General_)</c:formatCode>
                <c:ptCount val="12"/>
              </c:numCache>
            </c:numRef>
          </c:yVal>
          <c:smooth val="0"/>
        </c:ser>
        <c:ser>
          <c:idx val="1"/>
          <c:order val="1"/>
          <c:tx>
            <c:v>2002-2003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00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dLbls>
            <c:dLbl>
              <c:idx val="0"/>
              <c:tx>
                <c:strRef>
                  <c:f>'Taku Table'!$A$21</c:f>
                  <c:strCache>
                    <c:ptCount val="1"/>
                    <c:pt idx="0">
                      <c:v>2002 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FFFF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tx>
                <c:strRef>
                  <c:f>'Taku Table'!$A$22</c:f>
                  <c:strCache>
                    <c:ptCount val="1"/>
                    <c:pt idx="0">
                      <c:v>2003 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FFFF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'Taku Table'!$AW$21:$AW$22</c:f>
              <c:numCache>
                <c:formatCode>General_)</c:formatCode>
                <c:ptCount val="2"/>
              </c:numCache>
            </c:numRef>
          </c:xVal>
          <c:yVal>
            <c:numRef>
              <c:f>'Taku Table'!$AZ$21:$AZ$22</c:f>
              <c:numCache>
                <c:formatCode>General_)</c:formatCode>
                <c:ptCount val="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605952"/>
        <c:axId val="234608128"/>
      </c:scatterChart>
      <c:valAx>
        <c:axId val="23460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Taku Inlet Cum. CPUE</a:t>
                </a:r>
              </a:p>
            </c:rich>
          </c:tx>
          <c:layout>
            <c:manualLayout>
              <c:xMode val="edge"/>
              <c:yMode val="edge"/>
              <c:x val="0.41519434628975266"/>
              <c:y val="0.928918465836931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608128"/>
        <c:crosses val="autoZero"/>
        <c:crossBetween val="midCat"/>
      </c:valAx>
      <c:valAx>
        <c:axId val="23460812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Taku Estimated Inside Run Size</a:t>
                </a:r>
              </a:p>
            </c:rich>
          </c:tx>
          <c:layout>
            <c:manualLayout>
              <c:xMode val="edge"/>
              <c:yMode val="edge"/>
              <c:x val="2.8268551236749116E-2"/>
              <c:y val="0.290791973583947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6059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Troll Fishery Exploitation Rate</a:t>
            </a:r>
          </a:p>
        </c:rich>
      </c:tx>
      <c:layout>
        <c:manualLayout>
          <c:xMode val="edge"/>
          <c:yMode val="edge"/>
          <c:x val="0.28516539599216761"/>
          <c:y val="4.5977011494252873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948840769903762"/>
          <c:y val="5.1400554097404488E-2"/>
          <c:w val="0.87626159230096234"/>
          <c:h val="0.71816236763508012"/>
        </c:manualLayout>
      </c:layout>
      <c:lineChart>
        <c:grouping val="standard"/>
        <c:varyColors val="0"/>
        <c:ser>
          <c:idx val="1"/>
          <c:order val="0"/>
          <c:tx>
            <c:v>Auke Creek</c:v>
          </c:tx>
          <c:spPr>
            <a:ln w="22225">
              <a:solidFill>
                <a:schemeClr val="tx1"/>
              </a:solidFill>
              <a:prstDash val="dash"/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'Taku Table'!$CC$11:$CC$35</c:f>
              <c:numCache>
                <c:formatCode>General_)</c:formatCode>
                <c:ptCount val="25"/>
              </c:numCache>
            </c:numRef>
          </c:cat>
          <c:val>
            <c:numRef>
              <c:f>'Taku Table'!$CE$11:$CE$35</c:f>
              <c:numCache>
                <c:formatCode>General_)</c:formatCode>
                <c:ptCount val="25"/>
              </c:numCache>
            </c:numRef>
          </c:val>
          <c:smooth val="0"/>
        </c:ser>
        <c:ser>
          <c:idx val="0"/>
          <c:order val="1"/>
          <c:tx>
            <c:v>Taku River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'Taku Table'!$CC$11:$CC$35</c:f>
              <c:numCache>
                <c:formatCode>General_)</c:formatCode>
                <c:ptCount val="25"/>
              </c:numCache>
            </c:numRef>
          </c:cat>
          <c:val>
            <c:numRef>
              <c:f>'Taku Table'!$CD$11:$CD$35</c:f>
              <c:numCache>
                <c:formatCode>General_)</c:formatCode>
                <c:ptCount val="2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351424"/>
        <c:axId val="171361792"/>
      </c:lineChart>
      <c:catAx>
        <c:axId val="17135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_)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1361792"/>
        <c:crosses val="autoZero"/>
        <c:auto val="1"/>
        <c:lblAlgn val="ctr"/>
        <c:lblOffset val="100"/>
        <c:noMultiLvlLbl val="0"/>
      </c:catAx>
      <c:valAx>
        <c:axId val="171361792"/>
        <c:scaling>
          <c:orientation val="minMax"/>
          <c:max val="4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Troll Exploitation Rate (%)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1351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979752530933628"/>
          <c:y val="0.54137858629740254"/>
          <c:w val="0.2366799983335417"/>
          <c:h val="0.17743144175943526"/>
        </c:manualLayout>
      </c:layout>
      <c:overlay val="0"/>
      <c:txPr>
        <a:bodyPr/>
        <a:lstStyle/>
        <a:p>
          <a:pPr>
            <a:defRPr sz="92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Taku-Auke Cr. Ratio (Troll Exploitation Rate)</a:t>
            </a:r>
          </a:p>
        </c:rich>
      </c:tx>
      <c:layout>
        <c:manualLayout>
          <c:xMode val="edge"/>
          <c:yMode val="edge"/>
          <c:x val="0.20844581927259093"/>
          <c:y val="4.137971259339708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948840769903756"/>
          <c:y val="5.1400554097404488E-2"/>
          <c:w val="0.87626159230096234"/>
          <c:h val="0.71816236763508012"/>
        </c:manualLayout>
      </c:layout>
      <c:lineChart>
        <c:grouping val="standard"/>
        <c:varyColors val="0"/>
        <c:ser>
          <c:idx val="0"/>
          <c:order val="0"/>
          <c:tx>
            <c:v>Annual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'Taku Table'!$CC$11:$CC$35</c:f>
              <c:numCache>
                <c:formatCode>General_)</c:formatCode>
                <c:ptCount val="25"/>
              </c:numCache>
            </c:numRef>
          </c:cat>
          <c:val>
            <c:numRef>
              <c:f>'Taku Table'!$CF$11:$CF$35</c:f>
              <c:numCache>
                <c:formatCode>General_)</c:formatCode>
                <c:ptCount val="25"/>
              </c:numCache>
            </c:numRef>
          </c:val>
          <c:smooth val="0"/>
        </c:ser>
        <c:ser>
          <c:idx val="1"/>
          <c:order val="1"/>
          <c:tx>
            <c:v>5-year symmetrical average trend (excluding 1997)</c:v>
          </c:tx>
          <c:spPr>
            <a:ln w="22225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'Taku Table'!$CC$11:$CC$35</c:f>
              <c:numCache>
                <c:formatCode>General_)</c:formatCode>
                <c:ptCount val="25"/>
              </c:numCache>
            </c:numRef>
          </c:cat>
          <c:val>
            <c:numRef>
              <c:f>'Taku Table'!$CH$11:$CH$35</c:f>
              <c:numCache>
                <c:formatCode>General_)</c:formatCode>
                <c:ptCount val="2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375232"/>
        <c:axId val="232538880"/>
      </c:lineChart>
      <c:catAx>
        <c:axId val="17137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_)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2538880"/>
        <c:crosses val="autoZero"/>
        <c:auto val="1"/>
        <c:lblAlgn val="ctr"/>
        <c:lblOffset val="100"/>
        <c:noMultiLvlLbl val="0"/>
      </c:catAx>
      <c:valAx>
        <c:axId val="232538880"/>
        <c:scaling>
          <c:orientation val="minMax"/>
          <c:min val="0"/>
        </c:scaling>
        <c:delete val="0"/>
        <c:axPos val="l"/>
        <c:majorGridlines>
          <c:spPr>
            <a:ln w="6350"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Taku R.-Auke Cr. Ratio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1375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514144065325166"/>
          <c:y val="0.60574652306392729"/>
          <c:w val="0.80017206182560507"/>
          <c:h val="0.15444253376373929"/>
        </c:manualLayout>
      </c:layout>
      <c:overlay val="0"/>
      <c:txPr>
        <a:bodyPr/>
        <a:lstStyle/>
        <a:p>
          <a:pPr>
            <a:defRPr sz="92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61140545553502"/>
          <c:y val="8.4415584415584416E-2"/>
          <c:w val="0.73784847318602398"/>
          <c:h val="0.6006493506493511"/>
        </c:manualLayout>
      </c:layout>
      <c:lineChart>
        <c:grouping val="standard"/>
        <c:varyColors val="0"/>
        <c:ser>
          <c:idx val="1"/>
          <c:order val="1"/>
          <c:tx>
            <c:v>Taku Inside Run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'Taku Table'!$A$11:$A$22</c:f>
              <c:numCache>
                <c:formatCode>General_)</c:formatCode>
                <c:ptCount val="12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</c:numCache>
            </c:numRef>
          </c:cat>
          <c:val>
            <c:numRef>
              <c:f>'Taku Table'!$AX$11:$AX$22</c:f>
              <c:numCache>
                <c:formatCode>General_)</c:formatCode>
                <c:ptCount val="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565760"/>
        <c:axId val="232567936"/>
      </c:lineChart>
      <c:lineChart>
        <c:grouping val="standard"/>
        <c:varyColors val="0"/>
        <c:ser>
          <c:idx val="0"/>
          <c:order val="0"/>
          <c:tx>
            <c:v>Cumulative CPUE</c:v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none"/>
          </c:marker>
          <c:val>
            <c:numRef>
              <c:f>'Taku Table'!$AW$11:$AW$22</c:f>
              <c:numCache>
                <c:formatCode>General_)</c:formatCode>
                <c:ptCount val="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569856"/>
        <c:axId val="232575744"/>
      </c:lineChart>
      <c:catAx>
        <c:axId val="23256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1388980023330422"/>
              <c:y val="0.785714516454673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567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2567936"/>
        <c:scaling>
          <c:orientation val="minMax"/>
          <c:max val="275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Inside Run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285714516454673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565760"/>
        <c:crosses val="autoZero"/>
        <c:crossBetween val="between"/>
      </c:valAx>
      <c:catAx>
        <c:axId val="232569856"/>
        <c:scaling>
          <c:orientation val="minMax"/>
        </c:scaling>
        <c:delete val="1"/>
        <c:axPos val="b"/>
        <c:majorTickMark val="out"/>
        <c:minorTickMark val="none"/>
        <c:tickLblPos val="nextTo"/>
        <c:crossAx val="232575744"/>
        <c:crosses val="autoZero"/>
        <c:auto val="1"/>
        <c:lblAlgn val="ctr"/>
        <c:lblOffset val="100"/>
        <c:noMultiLvlLbl val="0"/>
      </c:catAx>
      <c:valAx>
        <c:axId val="232575744"/>
        <c:scaling>
          <c:orientation val="minMax"/>
          <c:max val="800"/>
          <c:min val="0"/>
        </c:scaling>
        <c:delete val="0"/>
        <c:axPos val="r"/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569856"/>
        <c:crosses val="max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25000036453776608"/>
          <c:y val="0.89935069654754696"/>
          <c:w val="0.5850703557888598"/>
          <c:h val="8.11689884918231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/>
              <a:t>Berners River</a:t>
            </a:r>
          </a:p>
        </c:rich>
      </c:tx>
      <c:layout>
        <c:manualLayout>
          <c:xMode val="edge"/>
          <c:yMode val="edge"/>
          <c:x val="0.49367087661050912"/>
          <c:y val="7.34126984126984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38856376904382"/>
          <c:y val="3.3404186450346068E-2"/>
          <c:w val="0.84496987805197676"/>
          <c:h val="0.66852236826569578"/>
        </c:manualLayout>
      </c:layout>
      <c:barChart>
        <c:barDir val="col"/>
        <c:grouping val="stacked"/>
        <c:varyColors val="0"/>
        <c:ser>
          <c:idx val="2"/>
          <c:order val="0"/>
          <c:tx>
            <c:v>Escapement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'Catch_Escapement Data'!$A$57:$A$86</c:f>
              <c:numCache>
                <c:formatCode>General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'Catch_Escapement Data'!$I$57:$I$86</c:f>
              <c:numCache>
                <c:formatCode>General_)</c:formatCode>
                <c:ptCount val="30"/>
                <c:pt idx="2" formatCode="#,##0">
                  <c:v>9320</c:v>
                </c:pt>
                <c:pt idx="3" formatCode="#,##0">
                  <c:v>13715</c:v>
                </c:pt>
                <c:pt idx="4" formatCode="#,##0">
                  <c:v>14311</c:v>
                </c:pt>
                <c:pt idx="5" formatCode="#,##0">
                  <c:v>18991</c:v>
                </c:pt>
                <c:pt idx="6" formatCode="#,##0">
                  <c:v>19450</c:v>
                </c:pt>
                <c:pt idx="7" formatCode="#,##0">
                  <c:v>19760</c:v>
                </c:pt>
                <c:pt idx="8" formatCode="#,##0">
                  <c:v>6138</c:v>
                </c:pt>
                <c:pt idx="9" formatCode="#,##0">
                  <c:v>7509</c:v>
                </c:pt>
                <c:pt idx="10" formatCode="#,##0">
                  <c:v>12474</c:v>
                </c:pt>
                <c:pt idx="11" formatCode="#,##0">
                  <c:v>8443</c:v>
                </c:pt>
                <c:pt idx="12" formatCode="#,##0">
                  <c:v>12313</c:v>
                </c:pt>
                <c:pt idx="13" formatCode="#,##0">
                  <c:v>13219</c:v>
                </c:pt>
                <c:pt idx="14" formatCode="#,##0">
                  <c:v>23943</c:v>
                </c:pt>
                <c:pt idx="15" formatCode="#,##0">
                  <c:v>34382</c:v>
                </c:pt>
                <c:pt idx="16" formatCode="#,##0">
                  <c:v>12549</c:v>
                </c:pt>
                <c:pt idx="17" formatCode="#,##0">
                  <c:v>17936</c:v>
                </c:pt>
                <c:pt idx="18" formatCode="#,##0">
                  <c:v>6479</c:v>
                </c:pt>
                <c:pt idx="19" formatCode="#,##0">
                  <c:v>6789</c:v>
                </c:pt>
                <c:pt idx="20" formatCode="#,##0">
                  <c:v>4859</c:v>
                </c:pt>
                <c:pt idx="21" formatCode="#,##0">
                  <c:v>8527</c:v>
                </c:pt>
                <c:pt idx="22" formatCode="#,##0">
                  <c:v>5250</c:v>
                </c:pt>
                <c:pt idx="23" formatCode="#,##0">
                  <c:v>9334</c:v>
                </c:pt>
                <c:pt idx="24" formatCode="#,##0">
                  <c:v>7509</c:v>
                </c:pt>
                <c:pt idx="25" formatCode="#,##0">
                  <c:v>6802</c:v>
                </c:pt>
                <c:pt idx="26" formatCode="#,##0">
                  <c:v>7795</c:v>
                </c:pt>
                <c:pt idx="27" formatCode="#,##0">
                  <c:v>19214</c:v>
                </c:pt>
                <c:pt idx="28" formatCode="#,##0">
                  <c:v>12338</c:v>
                </c:pt>
                <c:pt idx="29" formatCode="#,##0">
                  <c:v>8357</c:v>
                </c:pt>
              </c:numCache>
            </c:numRef>
          </c:val>
        </c:ser>
        <c:ser>
          <c:idx val="0"/>
          <c:order val="1"/>
          <c:tx>
            <c:v>Other Fisheries</c:v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'Catch_Escapement Data'!$A$57:$A$86</c:f>
              <c:numCache>
                <c:formatCode>General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'Catch_Escapement Data'!$M$57:$M$86</c:f>
              <c:numCache>
                <c:formatCode>#,##0</c:formatCode>
                <c:ptCount val="30"/>
                <c:pt idx="2">
                  <c:v>1664.5295875675677</c:v>
                </c:pt>
                <c:pt idx="3">
                  <c:v>7903.7236924422314</c:v>
                </c:pt>
                <c:pt idx="4">
                  <c:v>17008.220035610553</c:v>
                </c:pt>
                <c:pt idx="5">
                  <c:v>15376.580432960342</c:v>
                </c:pt>
                <c:pt idx="6">
                  <c:v>14627.286861220649</c:v>
                </c:pt>
                <c:pt idx="7">
                  <c:v>30109.870411608859</c:v>
                </c:pt>
                <c:pt idx="8">
                  <c:v>15104.459928559276</c:v>
                </c:pt>
                <c:pt idx="9">
                  <c:v>7074.9686336538462</c:v>
                </c:pt>
                <c:pt idx="10">
                  <c:v>2781.3509854027516</c:v>
                </c:pt>
                <c:pt idx="11">
                  <c:v>5910.6912592145454</c:v>
                </c:pt>
                <c:pt idx="12">
                  <c:v>10348.749160845062</c:v>
                </c:pt>
                <c:pt idx="13">
                  <c:v>6004.0087996874972</c:v>
                </c:pt>
                <c:pt idx="14">
                  <c:v>4048.4054414634797</c:v>
                </c:pt>
                <c:pt idx="15">
                  <c:v>13468.621889380582</c:v>
                </c:pt>
                <c:pt idx="16">
                  <c:v>12178.241481890531</c:v>
                </c:pt>
                <c:pt idx="17">
                  <c:v>7932.1244014004769</c:v>
                </c:pt>
                <c:pt idx="18">
                  <c:v>2899.1893495575223</c:v>
                </c:pt>
                <c:pt idx="19">
                  <c:v>6270.6875726886228</c:v>
                </c:pt>
                <c:pt idx="20">
                  <c:v>1869.0850097283762</c:v>
                </c:pt>
                <c:pt idx="21">
                  <c:v>3618.5646731159577</c:v>
                </c:pt>
                <c:pt idx="22">
                  <c:v>2280.7571149367091</c:v>
                </c:pt>
                <c:pt idx="23">
                  <c:v>7845.4991998376936</c:v>
                </c:pt>
                <c:pt idx="24">
                  <c:v>2257.4466386363638</c:v>
                </c:pt>
                <c:pt idx="25">
                  <c:v>979.64220288319086</c:v>
                </c:pt>
                <c:pt idx="26">
                  <c:v>7266.9495325000007</c:v>
                </c:pt>
                <c:pt idx="27">
                  <c:v>6867.170445164742</c:v>
                </c:pt>
                <c:pt idx="28">
                  <c:v>2166</c:v>
                </c:pt>
                <c:pt idx="29">
                  <c:v>2295.8126686792439</c:v>
                </c:pt>
              </c:numCache>
            </c:numRef>
          </c:val>
        </c:ser>
        <c:ser>
          <c:idx val="1"/>
          <c:order val="2"/>
          <c:tx>
            <c:v>Troll Catch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'Catch_Escapement Data'!$A$57:$A$86</c:f>
              <c:numCache>
                <c:formatCode>General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'Catch_Escapement Data'!$L$57:$L$86</c:f>
              <c:numCache>
                <c:formatCode>#,##0</c:formatCode>
                <c:ptCount val="30"/>
                <c:pt idx="2">
                  <c:v>10582.789888648653</c:v>
                </c:pt>
                <c:pt idx="3">
                  <c:v>15006.906562552591</c:v>
                </c:pt>
                <c:pt idx="4">
                  <c:v>6448.5848185505256</c:v>
                </c:pt>
                <c:pt idx="5">
                  <c:v>15318.194687812569</c:v>
                </c:pt>
                <c:pt idx="6">
                  <c:v>19308.334788727647</c:v>
                </c:pt>
                <c:pt idx="7">
                  <c:v>27339.017989400378</c:v>
                </c:pt>
                <c:pt idx="8">
                  <c:v>8765.6907583897864</c:v>
                </c:pt>
                <c:pt idx="9">
                  <c:v>10528.730040144168</c:v>
                </c:pt>
                <c:pt idx="10">
                  <c:v>2452.8423084848455</c:v>
                </c:pt>
                <c:pt idx="11">
                  <c:v>10424.447558787861</c:v>
                </c:pt>
                <c:pt idx="12">
                  <c:v>12876.411924788617</c:v>
                </c:pt>
                <c:pt idx="13">
                  <c:v>4810.7035637946483</c:v>
                </c:pt>
                <c:pt idx="14">
                  <c:v>8814.3456853610987</c:v>
                </c:pt>
                <c:pt idx="15">
                  <c:v>8649.799148571401</c:v>
                </c:pt>
                <c:pt idx="16">
                  <c:v>6822.780148593728</c:v>
                </c:pt>
                <c:pt idx="17">
                  <c:v>10791.879529411573</c:v>
                </c:pt>
                <c:pt idx="18">
                  <c:v>4638.6855929203448</c:v>
                </c:pt>
                <c:pt idx="19">
                  <c:v>4081.5165299999962</c:v>
                </c:pt>
                <c:pt idx="20">
                  <c:v>2937.46540720339</c:v>
                </c:pt>
                <c:pt idx="21">
                  <c:v>3878.1945390909154</c:v>
                </c:pt>
                <c:pt idx="22">
                  <c:v>2806.6890000000003</c:v>
                </c:pt>
                <c:pt idx="23">
                  <c:v>6451.0321920064944</c:v>
                </c:pt>
                <c:pt idx="24">
                  <c:v>3721.6134204545397</c:v>
                </c:pt>
                <c:pt idx="25">
                  <c:v>2070.8644198484849</c:v>
                </c:pt>
                <c:pt idx="26">
                  <c:v>7520.6314891346174</c:v>
                </c:pt>
                <c:pt idx="27">
                  <c:v>4301.1241040387176</c:v>
                </c:pt>
                <c:pt idx="28">
                  <c:v>3543</c:v>
                </c:pt>
                <c:pt idx="29">
                  <c:v>919.40433610062894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71079168"/>
        <c:axId val="171081088"/>
      </c:barChart>
      <c:lineChart>
        <c:grouping val="standard"/>
        <c:varyColors val="0"/>
        <c:ser>
          <c:idx val="3"/>
          <c:order val="3"/>
          <c:tx>
            <c:v>Escapement Goal Bounds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ChilkatTable!$A$6:$A$35</c:f>
              <c:numCache>
                <c:formatCode>0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'Catch_Escapement Data'!$J$57:$J$86</c:f>
              <c:numCache>
                <c:formatCode>#,##0</c:formatCode>
                <c:ptCount val="30"/>
                <c:pt idx="2">
                  <c:v>4964.8708783198163</c:v>
                </c:pt>
                <c:pt idx="3">
                  <c:v>4964.8708783198163</c:v>
                </c:pt>
                <c:pt idx="4">
                  <c:v>4964.8708783198163</c:v>
                </c:pt>
                <c:pt idx="5">
                  <c:v>4964.8708783198163</c:v>
                </c:pt>
                <c:pt idx="6">
                  <c:v>4964.8708783198163</c:v>
                </c:pt>
                <c:pt idx="7">
                  <c:v>4964.8708783198163</c:v>
                </c:pt>
                <c:pt idx="8">
                  <c:v>4964.8708783198163</c:v>
                </c:pt>
                <c:pt idx="9">
                  <c:v>4964.8708783198163</c:v>
                </c:pt>
                <c:pt idx="10">
                  <c:v>4964.8708783198163</c:v>
                </c:pt>
                <c:pt idx="11">
                  <c:v>4964.8708783198163</c:v>
                </c:pt>
                <c:pt idx="12">
                  <c:v>4964.8708783198163</c:v>
                </c:pt>
                <c:pt idx="13">
                  <c:v>4964.8708783198163</c:v>
                </c:pt>
                <c:pt idx="14">
                  <c:v>4964.8708783198163</c:v>
                </c:pt>
                <c:pt idx="15">
                  <c:v>4964.8708783198163</c:v>
                </c:pt>
                <c:pt idx="16">
                  <c:v>4964.8708783198163</c:v>
                </c:pt>
                <c:pt idx="17">
                  <c:v>4964.8708783198163</c:v>
                </c:pt>
                <c:pt idx="18">
                  <c:v>4964.8708783198163</c:v>
                </c:pt>
                <c:pt idx="19">
                  <c:v>4964.8708783198163</c:v>
                </c:pt>
                <c:pt idx="20">
                  <c:v>4964.8708783198163</c:v>
                </c:pt>
                <c:pt idx="21">
                  <c:v>4964.8708783198163</c:v>
                </c:pt>
                <c:pt idx="22">
                  <c:v>4964.8708783198163</c:v>
                </c:pt>
                <c:pt idx="23">
                  <c:v>4964.8708783198163</c:v>
                </c:pt>
                <c:pt idx="24">
                  <c:v>4964.8708783198163</c:v>
                </c:pt>
                <c:pt idx="25">
                  <c:v>4964.8708783198163</c:v>
                </c:pt>
                <c:pt idx="26">
                  <c:v>4964.8708783198163</c:v>
                </c:pt>
                <c:pt idx="27">
                  <c:v>4964.8708783198163</c:v>
                </c:pt>
                <c:pt idx="28">
                  <c:v>4964.8708783198163</c:v>
                </c:pt>
                <c:pt idx="29">
                  <c:v>4964.8708783198163</c:v>
                </c:pt>
              </c:numCache>
            </c:numRef>
          </c:val>
          <c:smooth val="0"/>
        </c:ser>
        <c:ser>
          <c:idx val="4"/>
          <c:order val="4"/>
          <c:tx>
            <c:v>Upper Bound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ChilkatTable!$A$6:$A$35</c:f>
              <c:numCache>
                <c:formatCode>0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'Catch_Escapement Data'!$K$57:$K$86</c:f>
              <c:numCache>
                <c:formatCode>#,##0</c:formatCode>
                <c:ptCount val="30"/>
                <c:pt idx="2">
                  <c:v>11419.203020135577</c:v>
                </c:pt>
                <c:pt idx="3">
                  <c:v>11419.203020135577</c:v>
                </c:pt>
                <c:pt idx="4">
                  <c:v>11419.203020135577</c:v>
                </c:pt>
                <c:pt idx="5">
                  <c:v>11419.203020135577</c:v>
                </c:pt>
                <c:pt idx="6">
                  <c:v>11419.203020135577</c:v>
                </c:pt>
                <c:pt idx="7">
                  <c:v>11419.203020135577</c:v>
                </c:pt>
                <c:pt idx="8">
                  <c:v>11419.203020135577</c:v>
                </c:pt>
                <c:pt idx="9">
                  <c:v>11419.203020135577</c:v>
                </c:pt>
                <c:pt idx="10">
                  <c:v>11419.203020135577</c:v>
                </c:pt>
                <c:pt idx="11">
                  <c:v>11419.203020135577</c:v>
                </c:pt>
                <c:pt idx="12">
                  <c:v>11419.203020135577</c:v>
                </c:pt>
                <c:pt idx="13">
                  <c:v>11419.203020135577</c:v>
                </c:pt>
                <c:pt idx="14">
                  <c:v>11419.203020135577</c:v>
                </c:pt>
                <c:pt idx="15">
                  <c:v>11419.203020135577</c:v>
                </c:pt>
                <c:pt idx="16">
                  <c:v>11419.203020135577</c:v>
                </c:pt>
                <c:pt idx="17">
                  <c:v>11419.203020135577</c:v>
                </c:pt>
                <c:pt idx="18">
                  <c:v>11419.203020135577</c:v>
                </c:pt>
                <c:pt idx="19">
                  <c:v>11419.203020135577</c:v>
                </c:pt>
                <c:pt idx="20">
                  <c:v>11419.203020135577</c:v>
                </c:pt>
                <c:pt idx="21">
                  <c:v>11419.203020135577</c:v>
                </c:pt>
                <c:pt idx="22">
                  <c:v>11419.203020135577</c:v>
                </c:pt>
                <c:pt idx="23">
                  <c:v>11419.203020135577</c:v>
                </c:pt>
                <c:pt idx="24">
                  <c:v>11419.203020135577</c:v>
                </c:pt>
                <c:pt idx="25">
                  <c:v>11419.203020135577</c:v>
                </c:pt>
                <c:pt idx="26">
                  <c:v>11419.203020135577</c:v>
                </c:pt>
                <c:pt idx="27">
                  <c:v>11419.203020135577</c:v>
                </c:pt>
                <c:pt idx="28">
                  <c:v>11419.203020135577</c:v>
                </c:pt>
                <c:pt idx="29">
                  <c:v>11419.203020135577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079168"/>
        <c:axId val="171081088"/>
      </c:lineChart>
      <c:catAx>
        <c:axId val="17107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0" baseline="0"/>
                  <a:t>Year</a:t>
                </a:r>
              </a:p>
            </c:rich>
          </c:tx>
          <c:layout>
            <c:manualLayout>
              <c:xMode val="edge"/>
              <c:yMode val="edge"/>
              <c:x val="0.54177864519071872"/>
              <c:y val="0.828958255218097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0810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71081088"/>
        <c:scaling>
          <c:orientation val="minMax"/>
          <c:max val="77300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079168"/>
        <c:crosses val="autoZero"/>
        <c:crossBetween val="between"/>
        <c:majorUnit val="20000"/>
      </c:valAx>
      <c:spPr>
        <a:noFill/>
        <a:ln w="25400">
          <a:noFill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"/>
          <c:y val="0.93364235720534938"/>
          <c:w val="0.99495001159043139"/>
          <c:h val="6.353080864891891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numFmt formatCode="General" sourceLinked="0"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'Taku Table'!$CT$13:$CT$21</c:f>
              <c:numCache>
                <c:formatCode>General_)</c:formatCode>
                <c:ptCount val="9"/>
              </c:numCache>
            </c:numRef>
          </c:xVal>
          <c:yVal>
            <c:numRef>
              <c:f>'Taku Table'!$CS$13:$CS$21</c:f>
              <c:numCache>
                <c:formatCode>General_)</c:formatCode>
                <c:ptCount val="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624128"/>
        <c:axId val="234625664"/>
      </c:scatterChart>
      <c:valAx>
        <c:axId val="234624128"/>
        <c:scaling>
          <c:orientation val="minMax"/>
        </c:scaling>
        <c:delete val="0"/>
        <c:axPos val="b"/>
        <c:numFmt formatCode="General_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4625664"/>
        <c:crosses val="autoZero"/>
        <c:crossBetween val="midCat"/>
      </c:valAx>
      <c:valAx>
        <c:axId val="234625664"/>
        <c:scaling>
          <c:orientation val="minMax"/>
        </c:scaling>
        <c:delete val="0"/>
        <c:axPos val="l"/>
        <c:majorGridlines/>
        <c:numFmt formatCode="General_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462412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numFmt formatCode="General" sourceLinked="0"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'Taku Table'!$CV$13:$CV$20</c:f>
              <c:numCache>
                <c:formatCode>General_)</c:formatCode>
                <c:ptCount val="8"/>
              </c:numCache>
            </c:numRef>
          </c:xVal>
          <c:yVal>
            <c:numRef>
              <c:f>'Taku Table'!$CS$13:$CS$20</c:f>
              <c:numCache>
                <c:formatCode>General_)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667392"/>
        <c:axId val="234669184"/>
      </c:scatterChart>
      <c:valAx>
        <c:axId val="234667392"/>
        <c:scaling>
          <c:orientation val="minMax"/>
        </c:scaling>
        <c:delete val="0"/>
        <c:axPos val="b"/>
        <c:numFmt formatCode="General_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4669184"/>
        <c:crosses val="autoZero"/>
        <c:crossBetween val="midCat"/>
      </c:valAx>
      <c:valAx>
        <c:axId val="234669184"/>
        <c:scaling>
          <c:orientation val="minMax"/>
        </c:scaling>
        <c:delete val="0"/>
        <c:axPos val="l"/>
        <c:majorGridlines/>
        <c:numFmt formatCode="General_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466739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'Taku Table'!$DO$11:$DO$35</c:f>
              <c:numCache>
                <c:formatCode>General_)</c:formatCode>
                <c:ptCount val="25"/>
              </c:numCache>
            </c:numRef>
          </c:cat>
          <c:val>
            <c:numRef>
              <c:f>'Taku Table'!$DW$11:$DW$35</c:f>
              <c:numCache>
                <c:formatCode>General_)</c:formatCode>
                <c:ptCount val="2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681856"/>
        <c:axId val="234683392"/>
      </c:lineChart>
      <c:catAx>
        <c:axId val="234681856"/>
        <c:scaling>
          <c:orientation val="minMax"/>
        </c:scaling>
        <c:delete val="0"/>
        <c:axPos val="b"/>
        <c:numFmt formatCode="General_)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4683392"/>
        <c:crosses val="autoZero"/>
        <c:auto val="1"/>
        <c:lblAlgn val="ctr"/>
        <c:lblOffset val="100"/>
        <c:noMultiLvlLbl val="0"/>
      </c:catAx>
      <c:valAx>
        <c:axId val="234683392"/>
        <c:scaling>
          <c:orientation val="minMax"/>
        </c:scaling>
        <c:delete val="0"/>
        <c:axPos val="l"/>
        <c:majorGridlines/>
        <c:numFmt formatCode="General_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46818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97501101891421"/>
          <c:y val="2.8528570360258246E-2"/>
          <c:w val="0.81004771668934328"/>
          <c:h val="0.7492503478825718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#REF!</c:f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'Taku Table'!$A$6:$A$35</c:f>
              <c:numCache>
                <c:formatCode>General_)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'Taku Table'!$H$6:$H$35</c:f>
              <c:numCache>
                <c:formatCode>#,##0</c:formatCode>
                <c:ptCount val="30"/>
                <c:pt idx="0">
                  <c:v>55457</c:v>
                </c:pt>
                <c:pt idx="1">
                  <c:v>39450</c:v>
                </c:pt>
                <c:pt idx="2">
                  <c:v>56808</c:v>
                </c:pt>
                <c:pt idx="3">
                  <c:v>72196</c:v>
                </c:pt>
                <c:pt idx="4">
                  <c:v>127484</c:v>
                </c:pt>
                <c:pt idx="5">
                  <c:v>83641</c:v>
                </c:pt>
                <c:pt idx="6">
                  <c:v>119305</c:v>
                </c:pt>
                <c:pt idx="7">
                  <c:v>96249.999999999985</c:v>
                </c:pt>
                <c:pt idx="8">
                  <c:v>55613</c:v>
                </c:pt>
                <c:pt idx="9">
                  <c:v>44568</c:v>
                </c:pt>
                <c:pt idx="10">
                  <c:v>32318</c:v>
                </c:pt>
                <c:pt idx="11">
                  <c:v>61296</c:v>
                </c:pt>
                <c:pt idx="12">
                  <c:v>60724</c:v>
                </c:pt>
                <c:pt idx="13">
                  <c:v>64668</c:v>
                </c:pt>
                <c:pt idx="14">
                  <c:v>104371.99999999997</c:v>
                </c:pt>
                <c:pt idx="15">
                  <c:v>219292</c:v>
                </c:pt>
                <c:pt idx="16">
                  <c:v>183053.03669724771</c:v>
                </c:pt>
                <c:pt idx="17">
                  <c:v>129207</c:v>
                </c:pt>
                <c:pt idx="18">
                  <c:v>135424</c:v>
                </c:pt>
                <c:pt idx="19">
                  <c:v>122250.14000000001</c:v>
                </c:pt>
                <c:pt idx="20">
                  <c:v>74186</c:v>
                </c:pt>
                <c:pt idx="21">
                  <c:v>95134.60000000002</c:v>
                </c:pt>
                <c:pt idx="22">
                  <c:v>103709.6024206197</c:v>
                </c:pt>
                <c:pt idx="23">
                  <c:v>126572</c:v>
                </c:pt>
                <c:pt idx="24">
                  <c:v>70647.289999999994</c:v>
                </c:pt>
                <c:pt idx="25">
                  <c:v>70643.321689548044</c:v>
                </c:pt>
                <c:pt idx="26">
                  <c:v>67879.173096830607</c:v>
                </c:pt>
                <c:pt idx="27">
                  <c:v>123947</c:v>
                </c:pt>
                <c:pt idx="28">
                  <c:v>59864.69</c:v>
                </c:pt>
                <c:pt idx="29">
                  <c:v>87504</c:v>
                </c:pt>
              </c:numCache>
            </c:numRef>
          </c:val>
        </c:ser>
        <c:ser>
          <c:idx val="4"/>
          <c:order val="1"/>
          <c:tx>
            <c:strRef>
              <c:f/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'Taku Table'!$A$6:$A$35</c:f>
              <c:numCache>
                <c:formatCode>General_)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'Taku Table'!$F$6:$F$35</c:f>
              <c:numCache>
                <c:formatCode>#,##0</c:formatCode>
                <c:ptCount val="30"/>
                <c:pt idx="0">
                  <c:v>6519</c:v>
                </c:pt>
                <c:pt idx="1">
                  <c:v>3643</c:v>
                </c:pt>
                <c:pt idx="2">
                  <c:v>4033</c:v>
                </c:pt>
                <c:pt idx="3">
                  <c:v>3685</c:v>
                </c:pt>
                <c:pt idx="4">
                  <c:v>5439</c:v>
                </c:pt>
                <c:pt idx="5">
                  <c:v>5629</c:v>
                </c:pt>
                <c:pt idx="6">
                  <c:v>4659</c:v>
                </c:pt>
                <c:pt idx="7">
                  <c:v>14786</c:v>
                </c:pt>
                <c:pt idx="8">
                  <c:v>13835</c:v>
                </c:pt>
                <c:pt idx="9">
                  <c:v>5119</c:v>
                </c:pt>
                <c:pt idx="10">
                  <c:v>2717</c:v>
                </c:pt>
                <c:pt idx="11">
                  <c:v>5176</c:v>
                </c:pt>
                <c:pt idx="12">
                  <c:v>5619</c:v>
                </c:pt>
                <c:pt idx="13">
                  <c:v>5478</c:v>
                </c:pt>
                <c:pt idx="14">
                  <c:v>3121</c:v>
                </c:pt>
                <c:pt idx="15">
                  <c:v>3870</c:v>
                </c:pt>
                <c:pt idx="16">
                  <c:v>3702</c:v>
                </c:pt>
                <c:pt idx="17">
                  <c:v>9804</c:v>
                </c:pt>
                <c:pt idx="18">
                  <c:v>8393</c:v>
                </c:pt>
                <c:pt idx="19">
                  <c:v>11803</c:v>
                </c:pt>
                <c:pt idx="20">
                  <c:v>8133</c:v>
                </c:pt>
                <c:pt idx="21">
                  <c:v>4064</c:v>
                </c:pt>
                <c:pt idx="22">
                  <c:v>10006</c:v>
                </c:pt>
                <c:pt idx="23">
                  <c:v>14666</c:v>
                </c:pt>
                <c:pt idx="24">
                  <c:v>12702</c:v>
                </c:pt>
                <c:pt idx="25">
                  <c:v>14204</c:v>
                </c:pt>
                <c:pt idx="26">
                  <c:v>10613</c:v>
                </c:pt>
                <c:pt idx="27">
                  <c:v>16792</c:v>
                </c:pt>
                <c:pt idx="28">
                  <c:v>10434</c:v>
                </c:pt>
                <c:pt idx="29">
                  <c:v>11720</c:v>
                </c:pt>
              </c:numCache>
            </c:numRef>
          </c:val>
        </c:ser>
        <c:ser>
          <c:idx val="0"/>
          <c:order val="2"/>
          <c:tx>
            <c:strRef>
              <c:f/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'Taku Table'!$A$6:$A$35</c:f>
              <c:numCache>
                <c:formatCode>General_)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'Taku Table'!$O$6:$O$35</c:f>
              <c:numCache>
                <c:formatCode>General_)</c:formatCode>
                <c:ptCount val="30"/>
              </c:numCache>
            </c:numRef>
          </c:val>
        </c:ser>
        <c:ser>
          <c:idx val="1"/>
          <c:order val="3"/>
          <c:tx>
            <c:strRef>
              <c:f/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'Taku Table'!$A$6:$A$35</c:f>
              <c:numCache>
                <c:formatCode>General_)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'Taku Table'!$B$6:$B$35</c:f>
              <c:numCache>
                <c:formatCode>#,##0</c:formatCode>
                <c:ptCount val="30"/>
                <c:pt idx="5">
                  <c:v>41713</c:v>
                </c:pt>
                <c:pt idx="6">
                  <c:v>78371</c:v>
                </c:pt>
                <c:pt idx="7">
                  <c:v>97039</c:v>
                </c:pt>
                <c:pt idx="8">
                  <c:v>45041</c:v>
                </c:pt>
                <c:pt idx="9">
                  <c:v>24779</c:v>
                </c:pt>
                <c:pt idx="10">
                  <c:v>8822</c:v>
                </c:pt>
                <c:pt idx="11">
                  <c:v>28827</c:v>
                </c:pt>
                <c:pt idx="12">
                  <c:v>36231</c:v>
                </c:pt>
                <c:pt idx="13">
                  <c:v>21236</c:v>
                </c:pt>
                <c:pt idx="14">
                  <c:v>38326</c:v>
                </c:pt>
                <c:pt idx="15">
                  <c:v>39053</c:v>
                </c:pt>
                <c:pt idx="16">
                  <c:v>36433</c:v>
                </c:pt>
                <c:pt idx="17">
                  <c:v>62002</c:v>
                </c:pt>
                <c:pt idx="18">
                  <c:v>46521</c:v>
                </c:pt>
                <c:pt idx="19">
                  <c:v>49394</c:v>
                </c:pt>
                <c:pt idx="20">
                  <c:v>23519</c:v>
                </c:pt>
                <c:pt idx="21">
                  <c:v>47996.923700581407</c:v>
                </c:pt>
                <c:pt idx="22">
                  <c:v>51748.07419336708</c:v>
                </c:pt>
                <c:pt idx="23">
                  <c:v>34553.563312988241</c:v>
                </c:pt>
                <c:pt idx="24">
                  <c:v>23825.245316706063</c:v>
                </c:pt>
                <c:pt idx="25">
                  <c:v>14647.586530633618</c:v>
                </c:pt>
                <c:pt idx="26">
                  <c:v>34849.481399449214</c:v>
                </c:pt>
                <c:pt idx="27">
                  <c:v>12118</c:v>
                </c:pt>
                <c:pt idx="28">
                  <c:v>16355.093115063042</c:v>
                </c:pt>
                <c:pt idx="29">
                  <c:v>9801.0815198392684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221099136"/>
        <c:axId val="221101056"/>
      </c:barChart>
      <c:lineChart>
        <c:grouping val="standard"/>
        <c:varyColors val="0"/>
        <c:ser>
          <c:idx val="3"/>
          <c:order val="4"/>
          <c:tx>
            <c:strRef>
              <c:f/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'Taku Table'!$K$6:$K$35</c:f>
              <c:numCache>
                <c:formatCode>#,##0</c:formatCode>
                <c:ptCount val="30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  <c:pt idx="11">
                  <c:v>50000</c:v>
                </c:pt>
                <c:pt idx="12">
                  <c:v>50000</c:v>
                </c:pt>
                <c:pt idx="13">
                  <c:v>50000</c:v>
                </c:pt>
                <c:pt idx="14">
                  <c:v>50000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  <c:pt idx="23">
                  <c:v>50000</c:v>
                </c:pt>
                <c:pt idx="24">
                  <c:v>50000</c:v>
                </c:pt>
                <c:pt idx="25">
                  <c:v>50000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099136"/>
        <c:axId val="221101056"/>
      </c:lineChart>
      <c:catAx>
        <c:axId val="22109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4369489528094705"/>
              <c:y val="0.8508521119544740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1010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21101056"/>
        <c:scaling>
          <c:orientation val="minMax"/>
          <c:max val="35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Coho Salmon</a:t>
                </a:r>
              </a:p>
            </c:rich>
          </c:tx>
          <c:layout>
            <c:manualLayout>
              <c:xMode val="edge"/>
              <c:yMode val="edge"/>
              <c:x val="7.8492935635792772E-3"/>
              <c:y val="0.282282755196140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09913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7.5353218210361061E-2"/>
          <c:y val="0.8858871469895091"/>
          <c:w val="0.91679814748431165"/>
          <c:h val="0.1096097672475625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Auke Creek</a:t>
            </a:r>
          </a:p>
        </c:rich>
      </c:tx>
      <c:layout>
        <c:manualLayout>
          <c:xMode val="edge"/>
          <c:yMode val="edge"/>
          <c:x val="0.44875949716811714"/>
          <c:y val="9.7409311439375856E-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98394115209283"/>
          <c:y val="7.3864698536614537E-2"/>
          <c:w val="0.74366210802597044"/>
          <c:h val="0.78266704265272624"/>
        </c:manualLayout>
      </c:layout>
      <c:barChart>
        <c:barDir val="col"/>
        <c:grouping val="stacked"/>
        <c:varyColors val="0"/>
        <c:ser>
          <c:idx val="2"/>
          <c:order val="0"/>
          <c:tx>
            <c:v>Escapement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'Catch_Escapement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'Catch_Escapement Data'!$D$7:$D$41</c:f>
              <c:numCache>
                <c:formatCode>#,##0</c:formatCode>
                <c:ptCount val="35"/>
                <c:pt idx="0">
                  <c:v>447</c:v>
                </c:pt>
                <c:pt idx="1">
                  <c:v>694</c:v>
                </c:pt>
                <c:pt idx="2">
                  <c:v>651</c:v>
                </c:pt>
                <c:pt idx="3">
                  <c:v>942</c:v>
                </c:pt>
                <c:pt idx="4">
                  <c:v>454</c:v>
                </c:pt>
                <c:pt idx="5">
                  <c:v>668</c:v>
                </c:pt>
                <c:pt idx="6">
                  <c:v>756</c:v>
                </c:pt>
                <c:pt idx="7">
                  <c:v>502</c:v>
                </c:pt>
                <c:pt idx="8">
                  <c:v>697</c:v>
                </c:pt>
                <c:pt idx="9">
                  <c:v>808</c:v>
                </c:pt>
                <c:pt idx="10">
                  <c:v>1020</c:v>
                </c:pt>
                <c:pt idx="11">
                  <c:v>859</c:v>
                </c:pt>
                <c:pt idx="12">
                  <c:v>1437</c:v>
                </c:pt>
                <c:pt idx="13">
                  <c:v>460</c:v>
                </c:pt>
                <c:pt idx="14">
                  <c:v>515</c:v>
                </c:pt>
                <c:pt idx="15">
                  <c:v>609</c:v>
                </c:pt>
                <c:pt idx="16">
                  <c:v>862</c:v>
                </c:pt>
                <c:pt idx="17">
                  <c:v>845</c:v>
                </c:pt>
                <c:pt idx="18">
                  <c:v>683</c:v>
                </c:pt>
                <c:pt idx="19">
                  <c:v>865</c:v>
                </c:pt>
                <c:pt idx="20">
                  <c:v>1176</c:v>
                </c:pt>
                <c:pt idx="21">
                  <c:v>585</c:v>
                </c:pt>
                <c:pt idx="22">
                  <c:v>416</c:v>
                </c:pt>
                <c:pt idx="23">
                  <c:v>450</c:v>
                </c:pt>
                <c:pt idx="24">
                  <c:v>581</c:v>
                </c:pt>
                <c:pt idx="25">
                  <c:v>352</c:v>
                </c:pt>
                <c:pt idx="26">
                  <c:v>600</c:v>
                </c:pt>
                <c:pt idx="27">
                  <c:v>360</c:v>
                </c:pt>
                <c:pt idx="28">
                  <c:v>417</c:v>
                </c:pt>
                <c:pt idx="29">
                  <c:v>517</c:v>
                </c:pt>
                <c:pt idx="30">
                  <c:v>837</c:v>
                </c:pt>
                <c:pt idx="31">
                  <c:v>736</c:v>
                </c:pt>
                <c:pt idx="32">
                  <c:v>1533</c:v>
                </c:pt>
                <c:pt idx="33">
                  <c:v>517</c:v>
                </c:pt>
                <c:pt idx="34">
                  <c:v>204</c:v>
                </c:pt>
              </c:numCache>
            </c:numRef>
          </c:val>
        </c:ser>
        <c:ser>
          <c:idx val="0"/>
          <c:order val="1"/>
          <c:tx>
            <c:v>Other</c:v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'Catch_Escapement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'Catch_Escapement Data'!$C$7:$C$41</c:f>
              <c:numCache>
                <c:formatCode>#,##0</c:formatCode>
                <c:ptCount val="35"/>
                <c:pt idx="0">
                  <c:v>143</c:v>
                </c:pt>
                <c:pt idx="1">
                  <c:v>160</c:v>
                </c:pt>
                <c:pt idx="2">
                  <c:v>72</c:v>
                </c:pt>
                <c:pt idx="3">
                  <c:v>147</c:v>
                </c:pt>
                <c:pt idx="4">
                  <c:v>99</c:v>
                </c:pt>
                <c:pt idx="5">
                  <c:v>73</c:v>
                </c:pt>
                <c:pt idx="6">
                  <c:v>139</c:v>
                </c:pt>
                <c:pt idx="7">
                  <c:v>71</c:v>
                </c:pt>
                <c:pt idx="8">
                  <c:v>150</c:v>
                </c:pt>
                <c:pt idx="9">
                  <c:v>171</c:v>
                </c:pt>
                <c:pt idx="10">
                  <c:v>252</c:v>
                </c:pt>
                <c:pt idx="11">
                  <c:v>119</c:v>
                </c:pt>
                <c:pt idx="12">
                  <c:v>554</c:v>
                </c:pt>
                <c:pt idx="13">
                  <c:v>96</c:v>
                </c:pt>
                <c:pt idx="14">
                  <c:v>180</c:v>
                </c:pt>
                <c:pt idx="15">
                  <c:v>54</c:v>
                </c:pt>
                <c:pt idx="16">
                  <c:v>114</c:v>
                </c:pt>
                <c:pt idx="17">
                  <c:v>105</c:v>
                </c:pt>
                <c:pt idx="18">
                  <c:v>58</c:v>
                </c:pt>
                <c:pt idx="19">
                  <c:v>106</c:v>
                </c:pt>
                <c:pt idx="20">
                  <c:v>136</c:v>
                </c:pt>
                <c:pt idx="21">
                  <c:v>108</c:v>
                </c:pt>
                <c:pt idx="22">
                  <c:v>133</c:v>
                </c:pt>
                <c:pt idx="23">
                  <c:v>37</c:v>
                </c:pt>
                <c:pt idx="24">
                  <c:v>103</c:v>
                </c:pt>
                <c:pt idx="25">
                  <c:v>50</c:v>
                </c:pt>
                <c:pt idx="26">
                  <c:v>85</c:v>
                </c:pt>
                <c:pt idx="27">
                  <c:v>54</c:v>
                </c:pt>
                <c:pt idx="28">
                  <c:v>156</c:v>
                </c:pt>
                <c:pt idx="29">
                  <c:v>140</c:v>
                </c:pt>
                <c:pt idx="30">
                  <c:v>28</c:v>
                </c:pt>
                <c:pt idx="31">
                  <c:v>124</c:v>
                </c:pt>
                <c:pt idx="32">
                  <c:v>128</c:v>
                </c:pt>
                <c:pt idx="33">
                  <c:v>33</c:v>
                </c:pt>
                <c:pt idx="34">
                  <c:v>49</c:v>
                </c:pt>
              </c:numCache>
            </c:numRef>
          </c:val>
        </c:ser>
        <c:ser>
          <c:idx val="1"/>
          <c:order val="2"/>
          <c:tx>
            <c:v>Alaska Troll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'Catch_Escapement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'Catch_Escapement Data'!$B$7:$B$41</c:f>
              <c:numCache>
                <c:formatCode>#,##0</c:formatCode>
                <c:ptCount val="35"/>
                <c:pt idx="0">
                  <c:v>149</c:v>
                </c:pt>
                <c:pt idx="1">
                  <c:v>385</c:v>
                </c:pt>
                <c:pt idx="2">
                  <c:v>372</c:v>
                </c:pt>
                <c:pt idx="3">
                  <c:v>594</c:v>
                </c:pt>
                <c:pt idx="4">
                  <c:v>421</c:v>
                </c:pt>
                <c:pt idx="5">
                  <c:v>438</c:v>
                </c:pt>
                <c:pt idx="6">
                  <c:v>306</c:v>
                </c:pt>
                <c:pt idx="7">
                  <c:v>533</c:v>
                </c:pt>
                <c:pt idx="8">
                  <c:v>635</c:v>
                </c:pt>
                <c:pt idx="9">
                  <c:v>200</c:v>
                </c:pt>
                <c:pt idx="10">
                  <c:v>603</c:v>
                </c:pt>
                <c:pt idx="11">
                  <c:v>611</c:v>
                </c:pt>
                <c:pt idx="12">
                  <c:v>1064</c:v>
                </c:pt>
                <c:pt idx="13">
                  <c:v>264</c:v>
                </c:pt>
                <c:pt idx="14">
                  <c:v>446</c:v>
                </c:pt>
                <c:pt idx="15">
                  <c:v>94</c:v>
                </c:pt>
                <c:pt idx="16">
                  <c:v>437</c:v>
                </c:pt>
                <c:pt idx="17">
                  <c:v>485</c:v>
                </c:pt>
                <c:pt idx="18">
                  <c:v>228</c:v>
                </c:pt>
                <c:pt idx="19">
                  <c:v>435</c:v>
                </c:pt>
                <c:pt idx="20">
                  <c:v>288</c:v>
                </c:pt>
                <c:pt idx="21">
                  <c:v>211</c:v>
                </c:pt>
                <c:pt idx="22">
                  <c:v>199</c:v>
                </c:pt>
                <c:pt idx="23">
                  <c:v>240</c:v>
                </c:pt>
                <c:pt idx="24">
                  <c:v>196</c:v>
                </c:pt>
                <c:pt idx="25">
                  <c:v>134</c:v>
                </c:pt>
                <c:pt idx="26">
                  <c:v>292</c:v>
                </c:pt>
                <c:pt idx="27">
                  <c:v>179</c:v>
                </c:pt>
                <c:pt idx="28">
                  <c:v>194</c:v>
                </c:pt>
                <c:pt idx="29">
                  <c:v>137</c:v>
                </c:pt>
                <c:pt idx="30">
                  <c:v>212</c:v>
                </c:pt>
                <c:pt idx="31">
                  <c:v>406</c:v>
                </c:pt>
                <c:pt idx="32">
                  <c:v>265</c:v>
                </c:pt>
                <c:pt idx="33">
                  <c:v>140</c:v>
                </c:pt>
                <c:pt idx="34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65096064"/>
        <c:axId val="165097856"/>
      </c:barChart>
      <c:lineChart>
        <c:grouping val="standard"/>
        <c:varyColors val="0"/>
        <c:ser>
          <c:idx val="3"/>
          <c:order val="3"/>
          <c:tx>
            <c:v>Goal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'Catch_Escapement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'Catch_Escapement Data'!$F$7:$F$41</c:f>
              <c:numCache>
                <c:formatCode>#,##0</c:formatCode>
                <c:ptCount val="35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</c:numCache>
            </c:numRef>
          </c:val>
          <c:smooth val="0"/>
        </c:ser>
        <c:ser>
          <c:idx val="4"/>
          <c:order val="4"/>
          <c:tx>
            <c:v>Goal Bounds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'Catch_Escapement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'Catch_Escapement Data'!$E$7:$E$41</c:f>
              <c:numCache>
                <c:formatCode>#,##0</c:formatCode>
                <c:ptCount val="3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96064"/>
        <c:axId val="165097856"/>
      </c:lineChart>
      <c:catAx>
        <c:axId val="165096064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09785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65097856"/>
        <c:scaling>
          <c:orientation val="minMax"/>
          <c:max val="3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Coho Salmon</a:t>
                </a:r>
              </a:p>
            </c:rich>
          </c:tx>
          <c:layout>
            <c:manualLayout>
              <c:xMode val="edge"/>
              <c:yMode val="edge"/>
              <c:x val="3.3146843486669426E-3"/>
              <c:y val="0.2453369775059109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0960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4590274899848046"/>
          <c:y val="0.10289928634953689"/>
          <c:w val="0.36633754662246165"/>
          <c:h val="0.2670866141732283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Berners River</a:t>
            </a:r>
          </a:p>
        </c:rich>
      </c:tx>
      <c:layout>
        <c:manualLayout>
          <c:xMode val="edge"/>
          <c:yMode val="edge"/>
          <c:x val="0.4593645359547448"/>
          <c:y val="9.866141732283464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002356010614763"/>
          <c:y val="6.3118874846526549E-2"/>
          <c:w val="0.72140060364213288"/>
          <c:h val="0.79939742826264359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#REF!</c:f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'Catch_Escapement Data'!#REF!</c:f>
            </c:multiLvlStrRef>
          </c:cat>
          <c:val>
            <c:numRef>
              <c:f>'Catch_Escapement Data'!$D$52:$D$86</c:f>
              <c:numCache>
                <c:formatCode>#,##0</c:formatCode>
                <c:ptCount val="35"/>
                <c:pt idx="0">
                  <c:v>7505</c:v>
                </c:pt>
                <c:pt idx="1">
                  <c:v>9840</c:v>
                </c:pt>
                <c:pt idx="2">
                  <c:v>2825</c:v>
                </c:pt>
                <c:pt idx="3">
                  <c:v>6169</c:v>
                </c:pt>
                <c:pt idx="4">
                  <c:v>1752</c:v>
                </c:pt>
                <c:pt idx="5">
                  <c:v>3260</c:v>
                </c:pt>
                <c:pt idx="6">
                  <c:v>2724</c:v>
                </c:pt>
                <c:pt idx="7">
                  <c:v>7509</c:v>
                </c:pt>
                <c:pt idx="8">
                  <c:v>11050</c:v>
                </c:pt>
                <c:pt idx="9">
                  <c:v>11530</c:v>
                </c:pt>
                <c:pt idx="10">
                  <c:v>15300</c:v>
                </c:pt>
                <c:pt idx="11">
                  <c:v>15670</c:v>
                </c:pt>
                <c:pt idx="12">
                  <c:v>15920</c:v>
                </c:pt>
                <c:pt idx="13">
                  <c:v>4945</c:v>
                </c:pt>
                <c:pt idx="14">
                  <c:v>6050</c:v>
                </c:pt>
                <c:pt idx="15">
                  <c:v>10050</c:v>
                </c:pt>
                <c:pt idx="16">
                  <c:v>6802</c:v>
                </c:pt>
                <c:pt idx="17">
                  <c:v>9920</c:v>
                </c:pt>
                <c:pt idx="18">
                  <c:v>10650</c:v>
                </c:pt>
                <c:pt idx="19">
                  <c:v>19290</c:v>
                </c:pt>
                <c:pt idx="20">
                  <c:v>27700</c:v>
                </c:pt>
                <c:pt idx="21">
                  <c:v>10110</c:v>
                </c:pt>
                <c:pt idx="22">
                  <c:v>14450</c:v>
                </c:pt>
                <c:pt idx="23">
                  <c:v>5220</c:v>
                </c:pt>
                <c:pt idx="24">
                  <c:v>5470</c:v>
                </c:pt>
                <c:pt idx="25">
                  <c:v>3915</c:v>
                </c:pt>
                <c:pt idx="26">
                  <c:v>6870</c:v>
                </c:pt>
                <c:pt idx="27">
                  <c:v>4230</c:v>
                </c:pt>
                <c:pt idx="28">
                  <c:v>7520</c:v>
                </c:pt>
                <c:pt idx="29">
                  <c:v>6050</c:v>
                </c:pt>
                <c:pt idx="30">
                  <c:v>5480</c:v>
                </c:pt>
                <c:pt idx="31">
                  <c:v>6280</c:v>
                </c:pt>
                <c:pt idx="32">
                  <c:v>15480</c:v>
                </c:pt>
                <c:pt idx="33">
                  <c:v>9940</c:v>
                </c:pt>
                <c:pt idx="34">
                  <c:v>6733</c:v>
                </c:pt>
              </c:numCache>
            </c:numRef>
          </c:val>
        </c:ser>
        <c:ser>
          <c:idx val="0"/>
          <c:order val="1"/>
          <c:tx>
            <c:strRef>
              <c:f>#REF!</c:f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'Catch_Escapement Data'!#REF!</c:f>
            </c:multiLvlStrRef>
          </c:cat>
          <c:val>
            <c:numRef>
              <c:f>'Catch_Escapement Data'!$C$52:$C$86</c:f>
              <c:numCache>
                <c:formatCode>#,##0</c:formatCode>
                <c:ptCount val="35"/>
                <c:pt idx="0">
                  <c:v>10964.724093749999</c:v>
                </c:pt>
                <c:pt idx="1">
                  <c:v>7398.0341876190532</c:v>
                </c:pt>
                <c:pt idx="3">
                  <c:v>7305.9263485714255</c:v>
                </c:pt>
                <c:pt idx="4">
                  <c:v>9370.0138746666598</c:v>
                </c:pt>
                <c:pt idx="5">
                  <c:v>3483.3823206451616</c:v>
                </c:pt>
                <c:pt idx="6">
                  <c:v>6363.9396100000022</c:v>
                </c:pt>
                <c:pt idx="7">
                  <c:v>1664.5295875675677</c:v>
                </c:pt>
                <c:pt idx="8">
                  <c:v>7903.7236924422314</c:v>
                </c:pt>
                <c:pt idx="9">
                  <c:v>17008.220035610553</c:v>
                </c:pt>
                <c:pt idx="10">
                  <c:v>15376.580432960342</c:v>
                </c:pt>
                <c:pt idx="11">
                  <c:v>14627.286861220649</c:v>
                </c:pt>
                <c:pt idx="12">
                  <c:v>30109.870411608859</c:v>
                </c:pt>
                <c:pt idx="13">
                  <c:v>15104.459928559276</c:v>
                </c:pt>
                <c:pt idx="14">
                  <c:v>7074.9686336538462</c:v>
                </c:pt>
                <c:pt idx="15">
                  <c:v>2781.3509854027516</c:v>
                </c:pt>
                <c:pt idx="16">
                  <c:v>5910.6912592145454</c:v>
                </c:pt>
                <c:pt idx="17">
                  <c:v>10348.749160845062</c:v>
                </c:pt>
                <c:pt idx="18">
                  <c:v>6004.0087996874972</c:v>
                </c:pt>
                <c:pt idx="19">
                  <c:v>4048.4054414634797</c:v>
                </c:pt>
                <c:pt idx="20">
                  <c:v>13468.621889380582</c:v>
                </c:pt>
                <c:pt idx="21">
                  <c:v>12178.241481890531</c:v>
                </c:pt>
                <c:pt idx="22">
                  <c:v>7932.1244014004769</c:v>
                </c:pt>
                <c:pt idx="23">
                  <c:v>2899.1893495575223</c:v>
                </c:pt>
                <c:pt idx="24">
                  <c:v>6270.6875726886228</c:v>
                </c:pt>
                <c:pt idx="25">
                  <c:v>1869.0850097283762</c:v>
                </c:pt>
                <c:pt idx="26">
                  <c:v>3618.5646731159577</c:v>
                </c:pt>
                <c:pt idx="27">
                  <c:v>2280.7571149367091</c:v>
                </c:pt>
                <c:pt idx="28">
                  <c:v>7845.4991998376936</c:v>
                </c:pt>
                <c:pt idx="29">
                  <c:v>2257.4466386363638</c:v>
                </c:pt>
                <c:pt idx="30">
                  <c:v>979.64220288319086</c:v>
                </c:pt>
                <c:pt idx="31">
                  <c:v>7266.9495325000007</c:v>
                </c:pt>
                <c:pt idx="32">
                  <c:v>6867.170445164742</c:v>
                </c:pt>
                <c:pt idx="33">
                  <c:v>2166</c:v>
                </c:pt>
                <c:pt idx="34">
                  <c:v>2295.8126686792439</c:v>
                </c:pt>
              </c:numCache>
            </c:numRef>
          </c:val>
        </c:ser>
        <c:ser>
          <c:idx val="1"/>
          <c:order val="2"/>
          <c:tx>
            <c:strRef>
              <c:f>#REF!</c:f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'Catch_Escapement Data'!$A$52:$A$86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'Catch_Escapement Data'!$B$52:$B$86</c:f>
              <c:numCache>
                <c:formatCode>#,##0</c:formatCode>
                <c:ptCount val="35"/>
                <c:pt idx="0">
                  <c:v>14139.742350000006</c:v>
                </c:pt>
                <c:pt idx="1">
                  <c:v>17176.461926666681</c:v>
                </c:pt>
                <c:pt idx="3">
                  <c:v>10861.480585714284</c:v>
                </c:pt>
                <c:pt idx="4">
                  <c:v>13565.22991599998</c:v>
                </c:pt>
                <c:pt idx="5">
                  <c:v>7210.7570332258092</c:v>
                </c:pt>
                <c:pt idx="6">
                  <c:v>6060.4003293750011</c:v>
                </c:pt>
                <c:pt idx="7">
                  <c:v>10582.789888648653</c:v>
                </c:pt>
                <c:pt idx="8">
                  <c:v>15006.906562552591</c:v>
                </c:pt>
                <c:pt idx="9">
                  <c:v>6448.5848185505256</c:v>
                </c:pt>
                <c:pt idx="10">
                  <c:v>15318.194687812569</c:v>
                </c:pt>
                <c:pt idx="11">
                  <c:v>19308.334788727647</c:v>
                </c:pt>
                <c:pt idx="12">
                  <c:v>27339.017989400378</c:v>
                </c:pt>
                <c:pt idx="13">
                  <c:v>8765.6907583897864</c:v>
                </c:pt>
                <c:pt idx="14">
                  <c:v>10528.730040144168</c:v>
                </c:pt>
                <c:pt idx="15">
                  <c:v>2452.8423084848455</c:v>
                </c:pt>
                <c:pt idx="16">
                  <c:v>10424.447558787861</c:v>
                </c:pt>
                <c:pt idx="17">
                  <c:v>12876.411924788617</c:v>
                </c:pt>
                <c:pt idx="18">
                  <c:v>4810.7035637946483</c:v>
                </c:pt>
                <c:pt idx="19">
                  <c:v>8814.3456853610987</c:v>
                </c:pt>
                <c:pt idx="20">
                  <c:v>8649.799148571401</c:v>
                </c:pt>
                <c:pt idx="21">
                  <c:v>6822.780148593728</c:v>
                </c:pt>
                <c:pt idx="22">
                  <c:v>10791.879529411573</c:v>
                </c:pt>
                <c:pt idx="23">
                  <c:v>4638.6855929203448</c:v>
                </c:pt>
                <c:pt idx="24">
                  <c:v>4081.5165299999962</c:v>
                </c:pt>
                <c:pt idx="25">
                  <c:v>2937.46540720339</c:v>
                </c:pt>
                <c:pt idx="26">
                  <c:v>3878.1945390909154</c:v>
                </c:pt>
                <c:pt idx="27">
                  <c:v>2806.6890000000003</c:v>
                </c:pt>
                <c:pt idx="28">
                  <c:v>6451.0321920064944</c:v>
                </c:pt>
                <c:pt idx="29">
                  <c:v>3721.6134204545397</c:v>
                </c:pt>
                <c:pt idx="30">
                  <c:v>2070.8644198484849</c:v>
                </c:pt>
                <c:pt idx="31">
                  <c:v>7520.6314891346174</c:v>
                </c:pt>
                <c:pt idx="32">
                  <c:v>4301.1241040387176</c:v>
                </c:pt>
                <c:pt idx="33">
                  <c:v>3543</c:v>
                </c:pt>
                <c:pt idx="34">
                  <c:v>919.40433610062894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221118848"/>
        <c:axId val="221120384"/>
      </c:barChart>
      <c:lineChart>
        <c:grouping val="standard"/>
        <c:varyColors val="0"/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multiLvlStrRef>
              <c:f>'Catch_Escapement Data'!#REF!</c:f>
            </c:multiLvlStrRef>
          </c:cat>
          <c:val>
            <c:numRef>
              <c:f>'Catch_Escapement Data'!$F$52:$F$86</c:f>
              <c:numCache>
                <c:formatCode>#,##0</c:formatCode>
                <c:ptCount val="35"/>
                <c:pt idx="0">
                  <c:v>9200</c:v>
                </c:pt>
                <c:pt idx="1">
                  <c:v>9200</c:v>
                </c:pt>
                <c:pt idx="2">
                  <c:v>9200</c:v>
                </c:pt>
                <c:pt idx="3">
                  <c:v>9200</c:v>
                </c:pt>
                <c:pt idx="4">
                  <c:v>9200</c:v>
                </c:pt>
                <c:pt idx="5">
                  <c:v>9200</c:v>
                </c:pt>
                <c:pt idx="6">
                  <c:v>9200</c:v>
                </c:pt>
                <c:pt idx="7">
                  <c:v>9200</c:v>
                </c:pt>
                <c:pt idx="8">
                  <c:v>9200</c:v>
                </c:pt>
                <c:pt idx="9">
                  <c:v>9200</c:v>
                </c:pt>
                <c:pt idx="10">
                  <c:v>9200</c:v>
                </c:pt>
                <c:pt idx="11">
                  <c:v>9200</c:v>
                </c:pt>
                <c:pt idx="12">
                  <c:v>9200</c:v>
                </c:pt>
                <c:pt idx="13">
                  <c:v>9200</c:v>
                </c:pt>
                <c:pt idx="14">
                  <c:v>9200</c:v>
                </c:pt>
                <c:pt idx="15">
                  <c:v>9200</c:v>
                </c:pt>
                <c:pt idx="16">
                  <c:v>9200</c:v>
                </c:pt>
                <c:pt idx="17">
                  <c:v>9200</c:v>
                </c:pt>
                <c:pt idx="18">
                  <c:v>9200</c:v>
                </c:pt>
                <c:pt idx="19">
                  <c:v>9200</c:v>
                </c:pt>
                <c:pt idx="20">
                  <c:v>9200</c:v>
                </c:pt>
                <c:pt idx="21">
                  <c:v>9200</c:v>
                </c:pt>
                <c:pt idx="22">
                  <c:v>9200</c:v>
                </c:pt>
                <c:pt idx="23">
                  <c:v>9200</c:v>
                </c:pt>
                <c:pt idx="24">
                  <c:v>9200</c:v>
                </c:pt>
                <c:pt idx="25">
                  <c:v>9200</c:v>
                </c:pt>
                <c:pt idx="26">
                  <c:v>9200</c:v>
                </c:pt>
                <c:pt idx="27">
                  <c:v>9200</c:v>
                </c:pt>
                <c:pt idx="28">
                  <c:v>9200</c:v>
                </c:pt>
                <c:pt idx="29">
                  <c:v>9200</c:v>
                </c:pt>
                <c:pt idx="30">
                  <c:v>9200</c:v>
                </c:pt>
                <c:pt idx="31">
                  <c:v>9200</c:v>
                </c:pt>
                <c:pt idx="32">
                  <c:v>9200</c:v>
                </c:pt>
                <c:pt idx="33">
                  <c:v>9200</c:v>
                </c:pt>
                <c:pt idx="34">
                  <c:v>9200</c:v>
                </c:pt>
              </c:numCache>
            </c:numRef>
          </c:val>
          <c:smooth val="0"/>
        </c:ser>
        <c:ser>
          <c:idx val="4"/>
          <c:order val="4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multiLvlStrRef>
              <c:f>'Catch_Escapement Data'!#REF!</c:f>
            </c:multiLvlStrRef>
          </c:cat>
          <c:val>
            <c:numRef>
              <c:f>'Catch_Escapement Data'!$E$52:$E$86</c:f>
              <c:numCache>
                <c:formatCode>#,##0</c:formatCode>
                <c:ptCount val="35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4000</c:v>
                </c:pt>
                <c:pt idx="14">
                  <c:v>4000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4000</c:v>
                </c:pt>
                <c:pt idx="19">
                  <c:v>4000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  <c:pt idx="25">
                  <c:v>4000</c:v>
                </c:pt>
                <c:pt idx="26">
                  <c:v>4000</c:v>
                </c:pt>
                <c:pt idx="27">
                  <c:v>4000</c:v>
                </c:pt>
                <c:pt idx="28">
                  <c:v>4000</c:v>
                </c:pt>
                <c:pt idx="29">
                  <c:v>4000</c:v>
                </c:pt>
                <c:pt idx="30">
                  <c:v>4000</c:v>
                </c:pt>
                <c:pt idx="31">
                  <c:v>4000</c:v>
                </c:pt>
                <c:pt idx="32">
                  <c:v>4000</c:v>
                </c:pt>
                <c:pt idx="33">
                  <c:v>4000</c:v>
                </c:pt>
                <c:pt idx="34">
                  <c:v>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118848"/>
        <c:axId val="221120384"/>
      </c:lineChart>
      <c:catAx>
        <c:axId val="22111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12038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21120384"/>
        <c:scaling>
          <c:orientation val="minMax"/>
          <c:max val="75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Coho Salmon</a:t>
                </a:r>
              </a:p>
            </c:rich>
          </c:tx>
          <c:layout>
            <c:manualLayout>
              <c:xMode val="edge"/>
              <c:yMode val="edge"/>
              <c:x val="4.0247795112567451E-2"/>
              <c:y val="0.216327792359288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118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verticalDpi="300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Hugh Smith Lake</a:t>
            </a:r>
          </a:p>
        </c:rich>
      </c:tx>
      <c:layout>
        <c:manualLayout>
          <c:xMode val="edge"/>
          <c:yMode val="edge"/>
          <c:x val="0.40729546421376228"/>
          <c:y val="2.2549817636431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851916658565822"/>
          <c:y val="0.10473533995911177"/>
          <c:w val="0.71913797000979585"/>
          <c:h val="0.74801665216012525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#REF!</c:f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'Catch_Escapement Data'!$A$126:$A$160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'Catch_Escapement Data'!$D$126:$D$160</c:f>
              <c:numCache>
                <c:formatCode>#,##0</c:formatCode>
                <c:ptCount val="35"/>
                <c:pt idx="0">
                  <c:v>2144</c:v>
                </c:pt>
                <c:pt idx="1">
                  <c:v>1487</c:v>
                </c:pt>
                <c:pt idx="2">
                  <c:v>1407</c:v>
                </c:pt>
                <c:pt idx="3">
                  <c:v>903</c:v>
                </c:pt>
                <c:pt idx="4">
                  <c:v>1782</c:v>
                </c:pt>
                <c:pt idx="5">
                  <c:v>1117</c:v>
                </c:pt>
                <c:pt idx="6">
                  <c:v>513</c:v>
                </c:pt>
                <c:pt idx="7">
                  <c:v>433</c:v>
                </c:pt>
                <c:pt idx="8">
                  <c:v>870</c:v>
                </c:pt>
                <c:pt idx="9">
                  <c:v>1836</c:v>
                </c:pt>
                <c:pt idx="10">
                  <c:v>1426</c:v>
                </c:pt>
                <c:pt idx="11">
                  <c:v>832</c:v>
                </c:pt>
                <c:pt idx="12">
                  <c:v>1753</c:v>
                </c:pt>
                <c:pt idx="13">
                  <c:v>1781</c:v>
                </c:pt>
                <c:pt idx="14">
                  <c:v>950</c:v>
                </c:pt>
                <c:pt idx="15">
                  <c:v>732</c:v>
                </c:pt>
                <c:pt idx="16">
                  <c:v>983</c:v>
                </c:pt>
                <c:pt idx="17">
                  <c:v>1246</c:v>
                </c:pt>
                <c:pt idx="18">
                  <c:v>600</c:v>
                </c:pt>
                <c:pt idx="19">
                  <c:v>1580</c:v>
                </c:pt>
                <c:pt idx="20">
                  <c:v>3291</c:v>
                </c:pt>
                <c:pt idx="21">
                  <c:v>1510</c:v>
                </c:pt>
                <c:pt idx="22">
                  <c:v>840</c:v>
                </c:pt>
                <c:pt idx="23">
                  <c:v>1732</c:v>
                </c:pt>
                <c:pt idx="24">
                  <c:v>891</c:v>
                </c:pt>
                <c:pt idx="25">
                  <c:v>1244</c:v>
                </c:pt>
                <c:pt idx="26">
                  <c:v>1741</c:v>
                </c:pt>
                <c:pt idx="27">
                  <c:v>2281</c:v>
                </c:pt>
                <c:pt idx="28">
                  <c:v>2878</c:v>
                </c:pt>
                <c:pt idx="29">
                  <c:v>2137</c:v>
                </c:pt>
                <c:pt idx="30">
                  <c:v>1908</c:v>
                </c:pt>
                <c:pt idx="31">
                  <c:v>3048</c:v>
                </c:pt>
                <c:pt idx="32">
                  <c:v>4110</c:v>
                </c:pt>
                <c:pt idx="33" formatCode="_(* #,##0_);_(* \(#,##0\);_(* &quot;-&quot;??_);_(@_)">
                  <c:v>956</c:v>
                </c:pt>
                <c:pt idx="34">
                  <c:v>948</c:v>
                </c:pt>
              </c:numCache>
            </c:numRef>
          </c:val>
        </c:ser>
        <c:ser>
          <c:idx val="0"/>
          <c:order val="1"/>
          <c:tx>
            <c:strRef>
              <c:f>#REF!</c:f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'Catch_Escapement Data'!$A$126:$A$160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'Catch_Escapement Data'!$C$126:$C$160</c:f>
              <c:numCache>
                <c:formatCode>_(* #,##0_);_(* \(#,##0\);_(* "-"??_);_(@_)</c:formatCode>
                <c:ptCount val="35"/>
                <c:pt idx="0">
                  <c:v>1230.5753876470587</c:v>
                </c:pt>
                <c:pt idx="1">
                  <c:v>1014.0181963656697</c:v>
                </c:pt>
                <c:pt idx="2">
                  <c:v>1350.6595404477289</c:v>
                </c:pt>
                <c:pt idx="3">
                  <c:v>669.11447398568021</c:v>
                </c:pt>
                <c:pt idx="4">
                  <c:v>985.58798862262915</c:v>
                </c:pt>
                <c:pt idx="5">
                  <c:v>469.47551346153847</c:v>
                </c:pt>
                <c:pt idx="6">
                  <c:v>553.92087272727258</c:v>
                </c:pt>
                <c:pt idx="7">
                  <c:v>754.4066980392156</c:v>
                </c:pt>
                <c:pt idx="8">
                  <c:v>2120.3495905882355</c:v>
                </c:pt>
                <c:pt idx="9">
                  <c:v>1827.4302368728897</c:v>
                </c:pt>
                <c:pt idx="10">
                  <c:v>1614.2097813915841</c:v>
                </c:pt>
                <c:pt idx="11">
                  <c:v>1182.6648083720929</c:v>
                </c:pt>
                <c:pt idx="12">
                  <c:v>3377.7121766470227</c:v>
                </c:pt>
                <c:pt idx="13">
                  <c:v>2908.8830356149738</c:v>
                </c:pt>
                <c:pt idx="14">
                  <c:v>1412.5816924618321</c:v>
                </c:pt>
                <c:pt idx="15">
                  <c:v>642.27624729458887</c:v>
                </c:pt>
                <c:pt idx="16">
                  <c:v>1616.7849101565732</c:v>
                </c:pt>
                <c:pt idx="17">
                  <c:v>1218.5799839416054</c:v>
                </c:pt>
                <c:pt idx="18">
                  <c:v>257.86700695530726</c:v>
                </c:pt>
                <c:pt idx="19">
                  <c:v>842.97839427618123</c:v>
                </c:pt>
                <c:pt idx="20">
                  <c:v>1223.4342523664409</c:v>
                </c:pt>
                <c:pt idx="21">
                  <c:v>1271.9577179381895</c:v>
                </c:pt>
                <c:pt idx="22">
                  <c:v>634.97066169912546</c:v>
                </c:pt>
                <c:pt idx="23">
                  <c:v>757.39708332706766</c:v>
                </c:pt>
                <c:pt idx="24">
                  <c:v>332.29241843391799</c:v>
                </c:pt>
                <c:pt idx="25">
                  <c:v>802.88434478455508</c:v>
                </c:pt>
                <c:pt idx="26">
                  <c:v>1319</c:v>
                </c:pt>
                <c:pt idx="27">
                  <c:v>1053</c:v>
                </c:pt>
                <c:pt idx="28">
                  <c:v>1334</c:v>
                </c:pt>
                <c:pt idx="29">
                  <c:v>1022</c:v>
                </c:pt>
                <c:pt idx="30">
                  <c:v>1434</c:v>
                </c:pt>
                <c:pt idx="31">
                  <c:v>2104</c:v>
                </c:pt>
                <c:pt idx="32">
                  <c:v>1724</c:v>
                </c:pt>
                <c:pt idx="33">
                  <c:v>528</c:v>
                </c:pt>
                <c:pt idx="34" formatCode="#,##0">
                  <c:v>751</c:v>
                </c:pt>
              </c:numCache>
            </c:numRef>
          </c:val>
        </c:ser>
        <c:ser>
          <c:idx val="1"/>
          <c:order val="2"/>
          <c:tx>
            <c:strRef>
              <c:f>#REF!</c:f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'Catch_Escapement Data'!$A$126:$A$160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'Catch_Escapement Data'!$B$126:$B$160</c:f>
              <c:numCache>
                <c:formatCode>_(* #,##0_);_(* \(#,##0\);_(* "-"??_);_(@_)</c:formatCode>
                <c:ptCount val="35"/>
                <c:pt idx="0">
                  <c:v>2757.8227129411762</c:v>
                </c:pt>
                <c:pt idx="1">
                  <c:v>1373.619409225608</c:v>
                </c:pt>
                <c:pt idx="2">
                  <c:v>1266.002262812432</c:v>
                </c:pt>
                <c:pt idx="3">
                  <c:v>867.94892823388955</c:v>
                </c:pt>
                <c:pt idx="4">
                  <c:v>1597.6548065454551</c:v>
                </c:pt>
                <c:pt idx="5">
                  <c:v>657.25781161538475</c:v>
                </c:pt>
                <c:pt idx="6">
                  <c:v>405.92055454545448</c:v>
                </c:pt>
                <c:pt idx="7">
                  <c:v>1216.7415215686278</c:v>
                </c:pt>
                <c:pt idx="8">
                  <c:v>1803.2502211764713</c:v>
                </c:pt>
                <c:pt idx="9">
                  <c:v>2103.3371628347909</c:v>
                </c:pt>
                <c:pt idx="10">
                  <c:v>1854.4718550844138</c:v>
                </c:pt>
                <c:pt idx="11">
                  <c:v>2227.1374611627898</c:v>
                </c:pt>
                <c:pt idx="12">
                  <c:v>4333.0464887241487</c:v>
                </c:pt>
                <c:pt idx="13">
                  <c:v>2018.3078434224599</c:v>
                </c:pt>
                <c:pt idx="14">
                  <c:v>1585.4382060305347</c:v>
                </c:pt>
                <c:pt idx="15">
                  <c:v>1321.3277620440876</c:v>
                </c:pt>
                <c:pt idx="16">
                  <c:v>1771.4823739124367</c:v>
                </c:pt>
                <c:pt idx="17">
                  <c:v>1756.6023003284683</c:v>
                </c:pt>
                <c:pt idx="18">
                  <c:v>488.56200189944082</c:v>
                </c:pt>
                <c:pt idx="19">
                  <c:v>696.43144301589678</c:v>
                </c:pt>
                <c:pt idx="20">
                  <c:v>891.5136973965391</c:v>
                </c:pt>
                <c:pt idx="21">
                  <c:v>894.44455078994667</c:v>
                </c:pt>
                <c:pt idx="22">
                  <c:v>1016.5876905103869</c:v>
                </c:pt>
                <c:pt idx="23">
                  <c:v>1162.8187437705315</c:v>
                </c:pt>
                <c:pt idx="24">
                  <c:v>702.58882001747122</c:v>
                </c:pt>
                <c:pt idx="25">
                  <c:v>1262.171751366167</c:v>
                </c:pt>
                <c:pt idx="26">
                  <c:v>716</c:v>
                </c:pt>
                <c:pt idx="27">
                  <c:v>1049</c:v>
                </c:pt>
                <c:pt idx="28">
                  <c:v>1205</c:v>
                </c:pt>
                <c:pt idx="29">
                  <c:v>778</c:v>
                </c:pt>
                <c:pt idx="30">
                  <c:v>821</c:v>
                </c:pt>
                <c:pt idx="31">
                  <c:v>1754</c:v>
                </c:pt>
                <c:pt idx="32">
                  <c:v>1873</c:v>
                </c:pt>
                <c:pt idx="33">
                  <c:v>470</c:v>
                </c:pt>
                <c:pt idx="34" formatCode="#,##0">
                  <c:v>767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221162112"/>
        <c:axId val="221172480"/>
      </c:barChart>
      <c:lineChart>
        <c:grouping val="standard"/>
        <c:varyColors val="0"/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'Catch_Escapement Data'!$A$126:$A$160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'Catch_Escapement Data'!$F$126:$F$160</c:f>
              <c:numCache>
                <c:formatCode>#,##0</c:formatCode>
                <c:ptCount val="35"/>
                <c:pt idx="0">
                  <c:v>1600</c:v>
                </c:pt>
                <c:pt idx="1">
                  <c:v>1600</c:v>
                </c:pt>
                <c:pt idx="2">
                  <c:v>1600</c:v>
                </c:pt>
                <c:pt idx="3">
                  <c:v>1600</c:v>
                </c:pt>
                <c:pt idx="4">
                  <c:v>1600</c:v>
                </c:pt>
                <c:pt idx="5">
                  <c:v>1600</c:v>
                </c:pt>
                <c:pt idx="6">
                  <c:v>1600</c:v>
                </c:pt>
                <c:pt idx="7">
                  <c:v>1600</c:v>
                </c:pt>
                <c:pt idx="8">
                  <c:v>1600</c:v>
                </c:pt>
                <c:pt idx="9">
                  <c:v>1600</c:v>
                </c:pt>
                <c:pt idx="10">
                  <c:v>1600</c:v>
                </c:pt>
                <c:pt idx="11">
                  <c:v>1600</c:v>
                </c:pt>
                <c:pt idx="12">
                  <c:v>1600</c:v>
                </c:pt>
                <c:pt idx="13">
                  <c:v>1600</c:v>
                </c:pt>
                <c:pt idx="14">
                  <c:v>1600</c:v>
                </c:pt>
                <c:pt idx="15">
                  <c:v>1600</c:v>
                </c:pt>
                <c:pt idx="16">
                  <c:v>1600</c:v>
                </c:pt>
                <c:pt idx="17">
                  <c:v>1600</c:v>
                </c:pt>
                <c:pt idx="18">
                  <c:v>1600</c:v>
                </c:pt>
                <c:pt idx="19">
                  <c:v>1600</c:v>
                </c:pt>
                <c:pt idx="20">
                  <c:v>1600</c:v>
                </c:pt>
                <c:pt idx="21">
                  <c:v>1600</c:v>
                </c:pt>
                <c:pt idx="22">
                  <c:v>1600</c:v>
                </c:pt>
                <c:pt idx="23">
                  <c:v>1600</c:v>
                </c:pt>
                <c:pt idx="24">
                  <c:v>1600</c:v>
                </c:pt>
                <c:pt idx="25">
                  <c:v>1600</c:v>
                </c:pt>
                <c:pt idx="26">
                  <c:v>1600</c:v>
                </c:pt>
                <c:pt idx="27">
                  <c:v>1600</c:v>
                </c:pt>
                <c:pt idx="28">
                  <c:v>1600</c:v>
                </c:pt>
                <c:pt idx="29">
                  <c:v>1600</c:v>
                </c:pt>
                <c:pt idx="30">
                  <c:v>1600</c:v>
                </c:pt>
                <c:pt idx="31">
                  <c:v>1600</c:v>
                </c:pt>
                <c:pt idx="32">
                  <c:v>1600</c:v>
                </c:pt>
                <c:pt idx="33">
                  <c:v>1600</c:v>
                </c:pt>
                <c:pt idx="34">
                  <c:v>1600</c:v>
                </c:pt>
              </c:numCache>
            </c:numRef>
          </c:val>
          <c:smooth val="0"/>
        </c:ser>
        <c:ser>
          <c:idx val="4"/>
          <c:order val="4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'Catch_Escapement Data'!$A$126:$A$160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'Catch_Escapement Data'!$E$126:$E$160</c:f>
              <c:numCache>
                <c:formatCode>#,##0</c:formatCode>
                <c:ptCount val="35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162112"/>
        <c:axId val="221172480"/>
      </c:lineChart>
      <c:catAx>
        <c:axId val="22116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5467263839726455"/>
              <c:y val="0.949783549783549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17248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21172480"/>
        <c:scaling>
          <c:orientation val="minMax"/>
          <c:max val="95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Coho Salmon</a:t>
                </a:r>
              </a:p>
            </c:rich>
          </c:tx>
          <c:layout>
            <c:manualLayout>
              <c:xMode val="edge"/>
              <c:yMode val="edge"/>
              <c:x val="4.8354322682141793E-2"/>
              <c:y val="0.3017802774653168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162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Taku River</a:t>
            </a:r>
          </a:p>
        </c:rich>
      </c:tx>
      <c:layout>
        <c:manualLayout>
          <c:xMode val="edge"/>
          <c:yMode val="edge"/>
          <c:x val="0.48895932172516288"/>
          <c:y val="4.98220640569395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1052185291326"/>
          <c:y val="5.6939501779359428E-2"/>
          <c:w val="0.83280821237324121"/>
          <c:h val="0.52313167259786475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#REF!</c:f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'Taku Table'!$A$6:$A$35</c:f>
              <c:numCache>
                <c:formatCode>General_)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'Taku Table'!$H$6:$H$35</c:f>
              <c:numCache>
                <c:formatCode>#,##0</c:formatCode>
                <c:ptCount val="30"/>
                <c:pt idx="0">
                  <c:v>55457</c:v>
                </c:pt>
                <c:pt idx="1">
                  <c:v>39450</c:v>
                </c:pt>
                <c:pt idx="2">
                  <c:v>56808</c:v>
                </c:pt>
                <c:pt idx="3">
                  <c:v>72196</c:v>
                </c:pt>
                <c:pt idx="4">
                  <c:v>127484</c:v>
                </c:pt>
                <c:pt idx="5">
                  <c:v>83641</c:v>
                </c:pt>
                <c:pt idx="6">
                  <c:v>119305</c:v>
                </c:pt>
                <c:pt idx="7">
                  <c:v>96249.999999999985</c:v>
                </c:pt>
                <c:pt idx="8">
                  <c:v>55613</c:v>
                </c:pt>
                <c:pt idx="9">
                  <c:v>44568</c:v>
                </c:pt>
                <c:pt idx="10">
                  <c:v>32318</c:v>
                </c:pt>
                <c:pt idx="11">
                  <c:v>61296</c:v>
                </c:pt>
                <c:pt idx="12">
                  <c:v>60724</c:v>
                </c:pt>
                <c:pt idx="13">
                  <c:v>64668</c:v>
                </c:pt>
                <c:pt idx="14">
                  <c:v>104371.99999999997</c:v>
                </c:pt>
                <c:pt idx="15">
                  <c:v>219292</c:v>
                </c:pt>
                <c:pt idx="16">
                  <c:v>183053.03669724771</c:v>
                </c:pt>
                <c:pt idx="17">
                  <c:v>129207</c:v>
                </c:pt>
                <c:pt idx="18">
                  <c:v>135424</c:v>
                </c:pt>
                <c:pt idx="19">
                  <c:v>122250.14000000001</c:v>
                </c:pt>
                <c:pt idx="20">
                  <c:v>74186</c:v>
                </c:pt>
                <c:pt idx="21">
                  <c:v>95134.60000000002</c:v>
                </c:pt>
                <c:pt idx="22">
                  <c:v>103709.6024206197</c:v>
                </c:pt>
                <c:pt idx="23">
                  <c:v>126572</c:v>
                </c:pt>
                <c:pt idx="24">
                  <c:v>70647.289999999994</c:v>
                </c:pt>
                <c:pt idx="25">
                  <c:v>70643.321689548044</c:v>
                </c:pt>
                <c:pt idx="26">
                  <c:v>67879.173096830607</c:v>
                </c:pt>
                <c:pt idx="27">
                  <c:v>123947</c:v>
                </c:pt>
                <c:pt idx="28">
                  <c:v>59864.69</c:v>
                </c:pt>
                <c:pt idx="29">
                  <c:v>87504</c:v>
                </c:pt>
              </c:numCache>
            </c:numRef>
          </c:val>
        </c:ser>
        <c:ser>
          <c:idx val="4"/>
          <c:order val="1"/>
          <c:tx>
            <c:strRef>
              <c:f/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'Taku Table'!$A$6:$A$35</c:f>
              <c:numCache>
                <c:formatCode>General_)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'Taku Table'!$F$6:$F$35</c:f>
              <c:numCache>
                <c:formatCode>#,##0</c:formatCode>
                <c:ptCount val="30"/>
                <c:pt idx="0">
                  <c:v>6519</c:v>
                </c:pt>
                <c:pt idx="1">
                  <c:v>3643</c:v>
                </c:pt>
                <c:pt idx="2">
                  <c:v>4033</c:v>
                </c:pt>
                <c:pt idx="3">
                  <c:v>3685</c:v>
                </c:pt>
                <c:pt idx="4">
                  <c:v>5439</c:v>
                </c:pt>
                <c:pt idx="5">
                  <c:v>5629</c:v>
                </c:pt>
                <c:pt idx="6">
                  <c:v>4659</c:v>
                </c:pt>
                <c:pt idx="7">
                  <c:v>14786</c:v>
                </c:pt>
                <c:pt idx="8">
                  <c:v>13835</c:v>
                </c:pt>
                <c:pt idx="9">
                  <c:v>5119</c:v>
                </c:pt>
                <c:pt idx="10">
                  <c:v>2717</c:v>
                </c:pt>
                <c:pt idx="11">
                  <c:v>5176</c:v>
                </c:pt>
                <c:pt idx="12">
                  <c:v>5619</c:v>
                </c:pt>
                <c:pt idx="13">
                  <c:v>5478</c:v>
                </c:pt>
                <c:pt idx="14">
                  <c:v>3121</c:v>
                </c:pt>
                <c:pt idx="15">
                  <c:v>3870</c:v>
                </c:pt>
                <c:pt idx="16">
                  <c:v>3702</c:v>
                </c:pt>
                <c:pt idx="17">
                  <c:v>9804</c:v>
                </c:pt>
                <c:pt idx="18">
                  <c:v>8393</c:v>
                </c:pt>
                <c:pt idx="19">
                  <c:v>11803</c:v>
                </c:pt>
                <c:pt idx="20">
                  <c:v>8133</c:v>
                </c:pt>
                <c:pt idx="21">
                  <c:v>4064</c:v>
                </c:pt>
                <c:pt idx="22">
                  <c:v>10006</c:v>
                </c:pt>
                <c:pt idx="23">
                  <c:v>14666</c:v>
                </c:pt>
                <c:pt idx="24">
                  <c:v>12702</c:v>
                </c:pt>
                <c:pt idx="25">
                  <c:v>14204</c:v>
                </c:pt>
                <c:pt idx="26">
                  <c:v>10613</c:v>
                </c:pt>
                <c:pt idx="27">
                  <c:v>16792</c:v>
                </c:pt>
                <c:pt idx="28">
                  <c:v>10434</c:v>
                </c:pt>
                <c:pt idx="29">
                  <c:v>11720</c:v>
                </c:pt>
              </c:numCache>
            </c:numRef>
          </c:val>
        </c:ser>
        <c:ser>
          <c:idx val="0"/>
          <c:order val="2"/>
          <c:tx>
            <c:strRef>
              <c:f/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'Taku Table'!$A$6:$A$35</c:f>
              <c:numCache>
                <c:formatCode>General_)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'Taku Table'!$O$6:$O$35</c:f>
              <c:numCache>
                <c:formatCode>General_)</c:formatCode>
                <c:ptCount val="30"/>
              </c:numCache>
            </c:numRef>
          </c:val>
        </c:ser>
        <c:ser>
          <c:idx val="1"/>
          <c:order val="3"/>
          <c:tx>
            <c:strRef>
              <c:f/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'Taku Table'!$A$6:$A$35</c:f>
              <c:numCache>
                <c:formatCode>General_)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'Taku Table'!$B$6:$B$35</c:f>
              <c:numCache>
                <c:formatCode>#,##0</c:formatCode>
                <c:ptCount val="30"/>
                <c:pt idx="5">
                  <c:v>41713</c:v>
                </c:pt>
                <c:pt idx="6">
                  <c:v>78371</c:v>
                </c:pt>
                <c:pt idx="7">
                  <c:v>97039</c:v>
                </c:pt>
                <c:pt idx="8">
                  <c:v>45041</c:v>
                </c:pt>
                <c:pt idx="9">
                  <c:v>24779</c:v>
                </c:pt>
                <c:pt idx="10">
                  <c:v>8822</c:v>
                </c:pt>
                <c:pt idx="11">
                  <c:v>28827</c:v>
                </c:pt>
                <c:pt idx="12">
                  <c:v>36231</c:v>
                </c:pt>
                <c:pt idx="13">
                  <c:v>21236</c:v>
                </c:pt>
                <c:pt idx="14">
                  <c:v>38326</c:v>
                </c:pt>
                <c:pt idx="15">
                  <c:v>39053</c:v>
                </c:pt>
                <c:pt idx="16">
                  <c:v>36433</c:v>
                </c:pt>
                <c:pt idx="17">
                  <c:v>62002</c:v>
                </c:pt>
                <c:pt idx="18">
                  <c:v>46521</c:v>
                </c:pt>
                <c:pt idx="19">
                  <c:v>49394</c:v>
                </c:pt>
                <c:pt idx="20">
                  <c:v>23519</c:v>
                </c:pt>
                <c:pt idx="21">
                  <c:v>47996.923700581407</c:v>
                </c:pt>
                <c:pt idx="22">
                  <c:v>51748.07419336708</c:v>
                </c:pt>
                <c:pt idx="23">
                  <c:v>34553.563312988241</c:v>
                </c:pt>
                <c:pt idx="24">
                  <c:v>23825.245316706063</c:v>
                </c:pt>
                <c:pt idx="25">
                  <c:v>14647.586530633618</c:v>
                </c:pt>
                <c:pt idx="26">
                  <c:v>34849.481399449214</c:v>
                </c:pt>
                <c:pt idx="27">
                  <c:v>12118</c:v>
                </c:pt>
                <c:pt idx="28">
                  <c:v>16355.093115063042</c:v>
                </c:pt>
                <c:pt idx="29">
                  <c:v>9801.0815198392684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225731712"/>
        <c:axId val="225733632"/>
      </c:barChart>
      <c:lineChart>
        <c:grouping val="standard"/>
        <c:varyColors val="0"/>
        <c:ser>
          <c:idx val="3"/>
          <c:order val="4"/>
          <c:tx>
            <c:strRef>
              <c:f/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'Taku Table'!$A$6:$A$35</c:f>
              <c:numCache>
                <c:formatCode>General_)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'Taku Table'!$K$6:$K$35</c:f>
              <c:numCache>
                <c:formatCode>#,##0</c:formatCode>
                <c:ptCount val="30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  <c:pt idx="11">
                  <c:v>50000</c:v>
                </c:pt>
                <c:pt idx="12">
                  <c:v>50000</c:v>
                </c:pt>
                <c:pt idx="13">
                  <c:v>50000</c:v>
                </c:pt>
                <c:pt idx="14">
                  <c:v>50000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  <c:pt idx="23">
                  <c:v>50000</c:v>
                </c:pt>
                <c:pt idx="24">
                  <c:v>50000</c:v>
                </c:pt>
                <c:pt idx="25">
                  <c:v>50000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/>
            </c:strRef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'Taku Table'!$L$6:$L$35</c:f>
              <c:numCache>
                <c:formatCode>#,##0</c:formatCode>
                <c:ptCount val="30"/>
                <c:pt idx="0">
                  <c:v>90000</c:v>
                </c:pt>
                <c:pt idx="1">
                  <c:v>90000</c:v>
                </c:pt>
                <c:pt idx="2">
                  <c:v>90000</c:v>
                </c:pt>
                <c:pt idx="3">
                  <c:v>90000</c:v>
                </c:pt>
                <c:pt idx="4">
                  <c:v>90000</c:v>
                </c:pt>
                <c:pt idx="5">
                  <c:v>90000</c:v>
                </c:pt>
                <c:pt idx="6">
                  <c:v>90000</c:v>
                </c:pt>
                <c:pt idx="7">
                  <c:v>90000</c:v>
                </c:pt>
                <c:pt idx="8">
                  <c:v>90000</c:v>
                </c:pt>
                <c:pt idx="9">
                  <c:v>90000</c:v>
                </c:pt>
                <c:pt idx="10">
                  <c:v>90000</c:v>
                </c:pt>
                <c:pt idx="11">
                  <c:v>90000</c:v>
                </c:pt>
                <c:pt idx="12">
                  <c:v>90000</c:v>
                </c:pt>
                <c:pt idx="13">
                  <c:v>90000</c:v>
                </c:pt>
                <c:pt idx="14">
                  <c:v>90000</c:v>
                </c:pt>
                <c:pt idx="15">
                  <c:v>90000</c:v>
                </c:pt>
                <c:pt idx="16">
                  <c:v>90000</c:v>
                </c:pt>
                <c:pt idx="17">
                  <c:v>90000</c:v>
                </c:pt>
                <c:pt idx="18">
                  <c:v>90000</c:v>
                </c:pt>
                <c:pt idx="19">
                  <c:v>90000</c:v>
                </c:pt>
                <c:pt idx="20">
                  <c:v>90000</c:v>
                </c:pt>
                <c:pt idx="21">
                  <c:v>90000</c:v>
                </c:pt>
                <c:pt idx="22">
                  <c:v>90000</c:v>
                </c:pt>
                <c:pt idx="23">
                  <c:v>90000</c:v>
                </c:pt>
                <c:pt idx="24">
                  <c:v>90000</c:v>
                </c:pt>
                <c:pt idx="25">
                  <c:v>90000</c:v>
                </c:pt>
                <c:pt idx="26">
                  <c:v>90000</c:v>
                </c:pt>
                <c:pt idx="27">
                  <c:v>90000</c:v>
                </c:pt>
                <c:pt idx="28">
                  <c:v>90000</c:v>
                </c:pt>
                <c:pt idx="29">
                  <c:v>90000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731712"/>
        <c:axId val="225733632"/>
      </c:lineChart>
      <c:catAx>
        <c:axId val="22573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0"/>
                  <a:t>Year</a:t>
                </a:r>
              </a:p>
            </c:rich>
          </c:tx>
          <c:layout>
            <c:manualLayout>
              <c:xMode val="edge"/>
              <c:yMode val="edge"/>
              <c:x val="0.53470064664629857"/>
              <c:y val="0.7188612099644128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7336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25733632"/>
        <c:scaling>
          <c:orientation val="minMax"/>
          <c:max val="40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0"/>
                  <a:t>No. of Coho Salmon</a:t>
                </a:r>
              </a:p>
            </c:rich>
          </c:tx>
          <c:layout>
            <c:manualLayout>
              <c:xMode val="edge"/>
              <c:yMode val="edge"/>
              <c:x val="7.8864353312302835E-3"/>
              <c:y val="9.9644128113879002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73171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16456361724500526"/>
          <c:y val="0.79715302491103202"/>
          <c:w val="0.75273537180092243"/>
          <c:h val="0.2028469750889679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Chilkat River</a:t>
            </a:r>
          </a:p>
        </c:rich>
      </c:tx>
      <c:layout>
        <c:manualLayout>
          <c:xMode val="edge"/>
          <c:yMode val="edge"/>
          <c:x val="0.49448818897637797"/>
          <c:y val="2.12483399734395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03149606299212"/>
          <c:y val="6.3745019920318724E-2"/>
          <c:w val="0.82992125984251963"/>
          <c:h val="0.58565737051792832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#REF!</c:f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ChilkatTable!$A$6:$A$35</c:f>
              <c:numCache>
                <c:formatCode>0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ChilkatTable!$O$6:$O$35</c:f>
              <c:numCache>
                <c:formatCode>#,##0</c:formatCode>
                <c:ptCount val="30"/>
                <c:pt idx="0">
                  <c:v>37432.148331849698</c:v>
                </c:pt>
                <c:pt idx="1">
                  <c:v>29495.053088079232</c:v>
                </c:pt>
                <c:pt idx="2">
                  <c:v>48833.314804892871</c:v>
                </c:pt>
                <c:pt idx="3">
                  <c:v>79807</c:v>
                </c:pt>
                <c:pt idx="4">
                  <c:v>84516.611642352465</c:v>
                </c:pt>
                <c:pt idx="5">
                  <c:v>77588.469183807058</c:v>
                </c:pt>
                <c:pt idx="6">
                  <c:v>58216.575707485921</c:v>
                </c:pt>
                <c:pt idx="7">
                  <c:v>194425.20171286893</c:v>
                </c:pt>
                <c:pt idx="8">
                  <c:v>56736.778289155831</c:v>
                </c:pt>
                <c:pt idx="9">
                  <c:v>37331.253053327193</c:v>
                </c:pt>
                <c:pt idx="10">
                  <c:v>43519.496802707559</c:v>
                </c:pt>
                <c:pt idx="11">
                  <c:v>50758</c:v>
                </c:pt>
                <c:pt idx="12">
                  <c:v>57140.359403245857</c:v>
                </c:pt>
                <c:pt idx="13">
                  <c:v>84843</c:v>
                </c:pt>
                <c:pt idx="14">
                  <c:v>107697</c:v>
                </c:pt>
                <c:pt idx="15">
                  <c:v>204925</c:v>
                </c:pt>
                <c:pt idx="16">
                  <c:v>133109</c:v>
                </c:pt>
                <c:pt idx="17">
                  <c:v>67053</c:v>
                </c:pt>
                <c:pt idx="18">
                  <c:v>34575</c:v>
                </c:pt>
                <c:pt idx="19">
                  <c:v>79050</c:v>
                </c:pt>
                <c:pt idx="20">
                  <c:v>24770</c:v>
                </c:pt>
                <c:pt idx="21">
                  <c:v>56369</c:v>
                </c:pt>
                <c:pt idx="22">
                  <c:v>47911</c:v>
                </c:pt>
                <c:pt idx="23">
                  <c:v>84909</c:v>
                </c:pt>
                <c:pt idx="24">
                  <c:v>61099</c:v>
                </c:pt>
                <c:pt idx="25">
                  <c:v>36961</c:v>
                </c:pt>
                <c:pt idx="26">
                  <c:v>51324</c:v>
                </c:pt>
                <c:pt idx="27">
                  <c:v>130200</c:v>
                </c:pt>
                <c:pt idx="28">
                  <c:v>47372</c:v>
                </c:pt>
                <c:pt idx="29">
                  <c:v>25599</c:v>
                </c:pt>
              </c:numCache>
            </c:numRef>
          </c:val>
        </c:ser>
        <c:ser>
          <c:idx val="0"/>
          <c:order val="1"/>
          <c:tx>
            <c:strRef>
              <c:f/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ChilkatTable!$A$6:$A$35</c:f>
              <c:numCache>
                <c:formatCode>0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ChilkatTable!$N$6:$N$35</c:f>
              <c:numCache>
                <c:formatCode>General_)</c:formatCode>
                <c:ptCount val="30"/>
                <c:pt idx="13" formatCode="#,##0">
                  <c:v>20347</c:v>
                </c:pt>
                <c:pt idx="14" formatCode="#,##0">
                  <c:v>17703</c:v>
                </c:pt>
                <c:pt idx="15" formatCode="#,##0">
                  <c:v>73335</c:v>
                </c:pt>
                <c:pt idx="16" formatCode="#,##0">
                  <c:v>34376</c:v>
                </c:pt>
                <c:pt idx="17" formatCode="#,##0">
                  <c:v>45369</c:v>
                </c:pt>
                <c:pt idx="18" formatCode="#,##0">
                  <c:v>13216</c:v>
                </c:pt>
                <c:pt idx="19" formatCode="#,##0">
                  <c:v>29157</c:v>
                </c:pt>
                <c:pt idx="20" formatCode="#,##0">
                  <c:v>4193</c:v>
                </c:pt>
                <c:pt idx="21" formatCode="#,##0">
                  <c:v>30773</c:v>
                </c:pt>
                <c:pt idx="22" formatCode="#,##0">
                  <c:v>18254</c:v>
                </c:pt>
                <c:pt idx="23" formatCode="#,##0">
                  <c:v>40405</c:v>
                </c:pt>
                <c:pt idx="24" formatCode="#,##0">
                  <c:v>17292</c:v>
                </c:pt>
                <c:pt idx="25" formatCode="#,##0">
                  <c:v>16715</c:v>
                </c:pt>
                <c:pt idx="26" formatCode="#,##0">
                  <c:v>44794</c:v>
                </c:pt>
                <c:pt idx="27" formatCode="#,##0">
                  <c:v>15453</c:v>
                </c:pt>
                <c:pt idx="28" formatCode="#,##0">
                  <c:v>13886</c:v>
                </c:pt>
                <c:pt idx="29" formatCode="#,##0">
                  <c:v>11774.885840307243</c:v>
                </c:pt>
              </c:numCache>
            </c:numRef>
          </c:val>
        </c:ser>
        <c:ser>
          <c:idx val="1"/>
          <c:order val="2"/>
          <c:tx>
            <c:strRef>
              <c:f/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ChilkatTable!$A$6:$A$35</c:f>
              <c:numCache>
                <c:formatCode>0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ChilkatTable!$M$6:$M$35</c:f>
              <c:numCache>
                <c:formatCode>General_)</c:formatCode>
                <c:ptCount val="30"/>
                <c:pt idx="13" formatCode="#,##0">
                  <c:v>19988</c:v>
                </c:pt>
                <c:pt idx="14" formatCode="#,##0">
                  <c:v>30465</c:v>
                </c:pt>
                <c:pt idx="15" formatCode="#,##0">
                  <c:v>61724</c:v>
                </c:pt>
                <c:pt idx="16" formatCode="#,##0">
                  <c:v>51629</c:v>
                </c:pt>
                <c:pt idx="17" formatCode="#,##0">
                  <c:v>82827</c:v>
                </c:pt>
                <c:pt idx="18" formatCode="#,##0">
                  <c:v>17409</c:v>
                </c:pt>
                <c:pt idx="19" formatCode="#,##0">
                  <c:v>37077</c:v>
                </c:pt>
                <c:pt idx="20" formatCode="#,##0">
                  <c:v>9307</c:v>
                </c:pt>
                <c:pt idx="21" formatCode="#,##0">
                  <c:v>20999</c:v>
                </c:pt>
                <c:pt idx="22" formatCode="#,##0">
                  <c:v>11931</c:v>
                </c:pt>
                <c:pt idx="23" formatCode="#,##0">
                  <c:v>29028</c:v>
                </c:pt>
                <c:pt idx="24" formatCode="#,##0">
                  <c:v>19329</c:v>
                </c:pt>
                <c:pt idx="25" formatCode="#,##0">
                  <c:v>11421</c:v>
                </c:pt>
                <c:pt idx="26" formatCode="#,##0">
                  <c:v>25419</c:v>
                </c:pt>
                <c:pt idx="27" formatCode="#,##0">
                  <c:v>10792</c:v>
                </c:pt>
                <c:pt idx="28" formatCode="#,##0">
                  <c:v>10558</c:v>
                </c:pt>
                <c:pt idx="29" formatCode="#,##0">
                  <c:v>2412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65141504"/>
        <c:axId val="232326272"/>
      </c:barChart>
      <c:lineChart>
        <c:grouping val="standard"/>
        <c:varyColors val="0"/>
        <c:ser>
          <c:idx val="3"/>
          <c:order val="3"/>
          <c:tx>
            <c:strRef>
              <c:f/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ChilkatTable!$A$6:$A$35</c:f>
              <c:numCache>
                <c:formatCode>0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ChilkatTable!$P$6:$P$35</c:f>
              <c:numCache>
                <c:formatCode>General_)</c:formatCode>
                <c:ptCount val="30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/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ChilkatTable!$A$6:$A$35</c:f>
              <c:numCache>
                <c:formatCode>0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ChilkatTable!$Q$6:$Q$35</c:f>
              <c:numCache>
                <c:formatCode>General_)</c:formatCode>
                <c:ptCount val="30"/>
                <c:pt idx="0">
                  <c:v>70000</c:v>
                </c:pt>
                <c:pt idx="1">
                  <c:v>70000</c:v>
                </c:pt>
                <c:pt idx="2">
                  <c:v>70000</c:v>
                </c:pt>
                <c:pt idx="3">
                  <c:v>70000</c:v>
                </c:pt>
                <c:pt idx="4">
                  <c:v>70000</c:v>
                </c:pt>
                <c:pt idx="5">
                  <c:v>70000</c:v>
                </c:pt>
                <c:pt idx="6">
                  <c:v>70000</c:v>
                </c:pt>
                <c:pt idx="7">
                  <c:v>70000</c:v>
                </c:pt>
                <c:pt idx="8">
                  <c:v>70000</c:v>
                </c:pt>
                <c:pt idx="9">
                  <c:v>70000</c:v>
                </c:pt>
                <c:pt idx="10">
                  <c:v>70000</c:v>
                </c:pt>
                <c:pt idx="11">
                  <c:v>70000</c:v>
                </c:pt>
                <c:pt idx="12">
                  <c:v>70000</c:v>
                </c:pt>
                <c:pt idx="13">
                  <c:v>70000</c:v>
                </c:pt>
                <c:pt idx="14">
                  <c:v>70000</c:v>
                </c:pt>
                <c:pt idx="15">
                  <c:v>70000</c:v>
                </c:pt>
                <c:pt idx="16">
                  <c:v>70000</c:v>
                </c:pt>
                <c:pt idx="17">
                  <c:v>70000</c:v>
                </c:pt>
                <c:pt idx="18">
                  <c:v>70000</c:v>
                </c:pt>
                <c:pt idx="19">
                  <c:v>70000</c:v>
                </c:pt>
                <c:pt idx="20">
                  <c:v>70000</c:v>
                </c:pt>
                <c:pt idx="21">
                  <c:v>70000</c:v>
                </c:pt>
                <c:pt idx="22">
                  <c:v>70000</c:v>
                </c:pt>
                <c:pt idx="23">
                  <c:v>70000</c:v>
                </c:pt>
                <c:pt idx="24">
                  <c:v>70000</c:v>
                </c:pt>
                <c:pt idx="25">
                  <c:v>70000</c:v>
                </c:pt>
                <c:pt idx="26">
                  <c:v>70000</c:v>
                </c:pt>
                <c:pt idx="27">
                  <c:v>70000</c:v>
                </c:pt>
                <c:pt idx="28">
                  <c:v>70000</c:v>
                </c:pt>
                <c:pt idx="29">
                  <c:v>70000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41504"/>
        <c:axId val="232326272"/>
      </c:lineChart>
      <c:catAx>
        <c:axId val="16514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0"/>
                  <a:t>Year</a:t>
                </a:r>
              </a:p>
            </c:rich>
          </c:tx>
          <c:layout>
            <c:manualLayout>
              <c:xMode val="edge"/>
              <c:yMode val="edge"/>
              <c:x val="0.53543307086614178"/>
              <c:y val="0.8087649402390437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3262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2326272"/>
        <c:scaling>
          <c:orientation val="minMax"/>
          <c:max val="40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0"/>
                  <a:t>No. of Coho Salmon</a:t>
                </a:r>
              </a:p>
            </c:rich>
          </c:tx>
          <c:layout>
            <c:manualLayout>
              <c:xMode val="edge"/>
              <c:yMode val="edge"/>
              <c:x val="7.874015748031496E-3"/>
              <c:y val="0.115537848605577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14150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7.5065616797900261E-2"/>
          <c:y val="0.89243027888446214"/>
          <c:w val="0.9223097112860893"/>
          <c:h val="8.366533864541836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10</xdr:col>
      <xdr:colOff>581025</xdr:colOff>
      <xdr:row>13</xdr:row>
      <xdr:rowOff>142875</xdr:rowOff>
    </xdr:to>
    <xdr:graphicFrame macro="">
      <xdr:nvGraphicFramePr>
        <xdr:cNvPr id="5737691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9525</xdr:rowOff>
    </xdr:from>
    <xdr:to>
      <xdr:col>10</xdr:col>
      <xdr:colOff>571500</xdr:colOff>
      <xdr:row>27</xdr:row>
      <xdr:rowOff>114300</xdr:rowOff>
    </xdr:to>
    <xdr:graphicFrame macro="">
      <xdr:nvGraphicFramePr>
        <xdr:cNvPr id="5737691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10</xdr:col>
      <xdr:colOff>590550</xdr:colOff>
      <xdr:row>47</xdr:row>
      <xdr:rowOff>38100</xdr:rowOff>
    </xdr:to>
    <xdr:graphicFrame macro="">
      <xdr:nvGraphicFramePr>
        <xdr:cNvPr id="5737691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28</xdr:col>
      <xdr:colOff>581025</xdr:colOff>
      <xdr:row>39</xdr:row>
      <xdr:rowOff>28575</xdr:rowOff>
    </xdr:to>
    <xdr:graphicFrame macro="">
      <xdr:nvGraphicFramePr>
        <xdr:cNvPr id="5737691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0.46998</cdr:x>
      <cdr:y>0.24057</cdr:y>
    </cdr:from>
    <cdr:to>
      <cdr:x>0.46998</cdr:x>
      <cdr:y>0.24057</cdr:y>
    </cdr:to>
    <cdr:sp macro="" textlink="">
      <cdr:nvSpPr>
        <cdr:cNvPr id="6379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36848" y="6470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575" b="0" i="0" strike="noStrike">
              <a:solidFill>
                <a:srgbClr val="000000"/>
              </a:solidFill>
              <a:latin typeface="Arial"/>
              <a:cs typeface="Arial"/>
            </a:rPr>
            <a:t>No Catch Estimate</a:t>
          </a:r>
        </a:p>
      </cdr:txBody>
    </cdr:sp>
  </cdr:relSizeAnchor>
  <cdr:relSizeAnchor xmlns:cdr="http://schemas.openxmlformats.org/drawingml/2006/chartDrawing">
    <cdr:from>
      <cdr:x>0.40306</cdr:x>
      <cdr:y>0.3252</cdr:y>
    </cdr:from>
    <cdr:to>
      <cdr:x>0.40306</cdr:x>
      <cdr:y>0.3252</cdr:y>
    </cdr:to>
    <cdr:sp macro="" textlink="">
      <cdr:nvSpPr>
        <cdr:cNvPr id="63795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33331" y="87358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575" b="0" i="0" strike="noStrike">
              <a:solidFill>
                <a:srgbClr val="000000"/>
              </a:solidFill>
              <a:latin typeface="Arial"/>
              <a:cs typeface="Arial"/>
            </a:rPr>
            <a:t>No Catch Estimate</a:t>
          </a:r>
        </a:p>
      </cdr:txBody>
    </cdr:sp>
  </cdr:relSizeAnchor>
  <cdr:relSizeAnchor xmlns:cdr="http://schemas.openxmlformats.org/drawingml/2006/chartDrawing">
    <cdr:from>
      <cdr:x>0.33293</cdr:x>
      <cdr:y>0.34208</cdr:y>
    </cdr:from>
    <cdr:to>
      <cdr:x>0.33293</cdr:x>
      <cdr:y>0.34208</cdr:y>
    </cdr:to>
    <cdr:sp macro="" textlink="">
      <cdr:nvSpPr>
        <cdr:cNvPr id="63795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10528" y="91875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575" b="0" i="0" strike="noStrike">
              <a:solidFill>
                <a:srgbClr val="000000"/>
              </a:solidFill>
              <a:latin typeface="Arial"/>
              <a:cs typeface="Arial"/>
            </a:rPr>
            <a:t>No Catch Estimate</a:t>
          </a:r>
        </a:p>
      </cdr:txBody>
    </cdr:sp>
  </cdr:relSizeAnchor>
  <cdr:relSizeAnchor xmlns:cdr="http://schemas.openxmlformats.org/drawingml/2006/chartDrawing">
    <cdr:from>
      <cdr:x>0.27363</cdr:x>
      <cdr:y>0.37005</cdr:y>
    </cdr:from>
    <cdr:to>
      <cdr:x>0.27363</cdr:x>
      <cdr:y>0.37005</cdr:y>
    </cdr:to>
    <cdr:sp macro="" textlink="">
      <cdr:nvSpPr>
        <cdr:cNvPr id="63795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3000" y="99361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575" b="0" i="0" strike="noStrike">
              <a:solidFill>
                <a:srgbClr val="000000"/>
              </a:solidFill>
              <a:latin typeface="Arial"/>
              <a:cs typeface="Arial"/>
            </a:rPr>
            <a:t>No Catch Estimate</a:t>
          </a:r>
        </a:p>
      </cdr:txBody>
    </cdr:sp>
  </cdr:relSizeAnchor>
  <cdr:relSizeAnchor xmlns:cdr="http://schemas.openxmlformats.org/drawingml/2006/chartDrawing">
    <cdr:from>
      <cdr:x>0.20277</cdr:x>
      <cdr:y>0.35027</cdr:y>
    </cdr:from>
    <cdr:to>
      <cdr:x>0.20277</cdr:x>
      <cdr:y>0.35027</cdr:y>
    </cdr:to>
    <cdr:sp macro="" textlink="">
      <cdr:nvSpPr>
        <cdr:cNvPr id="63795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25747" y="94069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575" b="0" i="0" strike="noStrike">
              <a:solidFill>
                <a:srgbClr val="000000"/>
              </a:solidFill>
              <a:latin typeface="Arial"/>
              <a:cs typeface="Arial"/>
            </a:rPr>
            <a:t>No Catch Estimate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0.20225</cdr:x>
      <cdr:y>0.22175</cdr:y>
    </cdr:from>
    <cdr:to>
      <cdr:x>0.20225</cdr:x>
      <cdr:y>0.22175</cdr:y>
    </cdr:to>
    <cdr:sp macro="" textlink="">
      <cdr:nvSpPr>
        <cdr:cNvPr id="657409" name="Text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0305" y="8945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0.20225</cdr:x>
      <cdr:y>0.51172</cdr:y>
    </cdr:from>
    <cdr:to>
      <cdr:x>0.20225</cdr:x>
      <cdr:y>0.51172</cdr:y>
    </cdr:to>
    <cdr:sp macro="" textlink="">
      <cdr:nvSpPr>
        <cdr:cNvPr id="657410" name="Text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0305" y="2060042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22860" rIns="0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No Catch Estimate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0.46998</cdr:x>
      <cdr:y>0.24057</cdr:y>
    </cdr:from>
    <cdr:to>
      <cdr:x>0.46998</cdr:x>
      <cdr:y>0.24057</cdr:y>
    </cdr:to>
    <cdr:sp macro="" textlink="">
      <cdr:nvSpPr>
        <cdr:cNvPr id="6379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36848" y="6470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575" b="0" i="0" strike="noStrike">
              <a:solidFill>
                <a:srgbClr val="000000"/>
              </a:solidFill>
              <a:latin typeface="Arial"/>
              <a:cs typeface="Arial"/>
            </a:rPr>
            <a:t>No Catch Estimate</a:t>
          </a:r>
        </a:p>
      </cdr:txBody>
    </cdr:sp>
  </cdr:relSizeAnchor>
  <cdr:relSizeAnchor xmlns:cdr="http://schemas.openxmlformats.org/drawingml/2006/chartDrawing">
    <cdr:from>
      <cdr:x>0.40306</cdr:x>
      <cdr:y>0.3252</cdr:y>
    </cdr:from>
    <cdr:to>
      <cdr:x>0.40306</cdr:x>
      <cdr:y>0.3252</cdr:y>
    </cdr:to>
    <cdr:sp macro="" textlink="">
      <cdr:nvSpPr>
        <cdr:cNvPr id="63795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33331" y="87358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575" b="0" i="0" strike="noStrike">
              <a:solidFill>
                <a:srgbClr val="000000"/>
              </a:solidFill>
              <a:latin typeface="Arial"/>
              <a:cs typeface="Arial"/>
            </a:rPr>
            <a:t>No Catch Estimate</a:t>
          </a:r>
        </a:p>
      </cdr:txBody>
    </cdr:sp>
  </cdr:relSizeAnchor>
  <cdr:relSizeAnchor xmlns:cdr="http://schemas.openxmlformats.org/drawingml/2006/chartDrawing">
    <cdr:from>
      <cdr:x>0.33293</cdr:x>
      <cdr:y>0.34208</cdr:y>
    </cdr:from>
    <cdr:to>
      <cdr:x>0.33293</cdr:x>
      <cdr:y>0.34208</cdr:y>
    </cdr:to>
    <cdr:sp macro="" textlink="">
      <cdr:nvSpPr>
        <cdr:cNvPr id="63795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10528" y="91875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575" b="0" i="0" strike="noStrike">
              <a:solidFill>
                <a:srgbClr val="000000"/>
              </a:solidFill>
              <a:latin typeface="Arial"/>
              <a:cs typeface="Arial"/>
            </a:rPr>
            <a:t>No Catch Estimate</a:t>
          </a:r>
        </a:p>
      </cdr:txBody>
    </cdr:sp>
  </cdr:relSizeAnchor>
  <cdr:relSizeAnchor xmlns:cdr="http://schemas.openxmlformats.org/drawingml/2006/chartDrawing">
    <cdr:from>
      <cdr:x>0.27363</cdr:x>
      <cdr:y>0.37005</cdr:y>
    </cdr:from>
    <cdr:to>
      <cdr:x>0.27363</cdr:x>
      <cdr:y>0.37005</cdr:y>
    </cdr:to>
    <cdr:sp macro="" textlink="">
      <cdr:nvSpPr>
        <cdr:cNvPr id="63795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3000" y="99361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575" b="0" i="0" strike="noStrike">
              <a:solidFill>
                <a:srgbClr val="000000"/>
              </a:solidFill>
              <a:latin typeface="Arial"/>
              <a:cs typeface="Arial"/>
            </a:rPr>
            <a:t>No Catch Estimate</a:t>
          </a:r>
        </a:p>
      </cdr:txBody>
    </cdr:sp>
  </cdr:relSizeAnchor>
  <cdr:relSizeAnchor xmlns:cdr="http://schemas.openxmlformats.org/drawingml/2006/chartDrawing">
    <cdr:from>
      <cdr:x>0.20277</cdr:x>
      <cdr:y>0.35027</cdr:y>
    </cdr:from>
    <cdr:to>
      <cdr:x>0.20277</cdr:x>
      <cdr:y>0.35027</cdr:y>
    </cdr:to>
    <cdr:sp macro="" textlink="">
      <cdr:nvSpPr>
        <cdr:cNvPr id="63795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25747" y="94069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575" b="0" i="0" strike="noStrike">
              <a:solidFill>
                <a:srgbClr val="000000"/>
              </a:solidFill>
              <a:latin typeface="Arial"/>
              <a:cs typeface="Arial"/>
            </a:rPr>
            <a:t>No Catch Estimate</a:t>
          </a:r>
        </a:p>
      </cdr:txBody>
    </cdr:sp>
  </cdr:relSizeAnchor>
  <cdr:relSizeAnchor xmlns:cdr="http://schemas.openxmlformats.org/drawingml/2006/chartDrawing">
    <cdr:from>
      <cdr:x>0.15482</cdr:x>
      <cdr:y>0.42904</cdr:y>
    </cdr:from>
    <cdr:to>
      <cdr:x>0.27646</cdr:x>
      <cdr:y>0.84488</cdr:y>
    </cdr:to>
    <cdr:sp macro="" textlink="">
      <cdr:nvSpPr>
        <cdr:cNvPr id="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3450" y="1238250"/>
          <a:ext cx="733423" cy="1200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="vert270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No Catch Estimate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0.47687</cdr:x>
      <cdr:y>0.23567</cdr:y>
    </cdr:from>
    <cdr:to>
      <cdr:x>0.47687</cdr:x>
      <cdr:y>0.23567</cdr:y>
    </cdr:to>
    <cdr:sp macro="" textlink="">
      <cdr:nvSpPr>
        <cdr:cNvPr id="631809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92003" y="56886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525" b="0" i="0" strike="noStrike">
              <a:solidFill>
                <a:srgbClr val="000000"/>
              </a:solidFill>
              <a:latin typeface="Arial"/>
              <a:cs typeface="Arial"/>
            </a:rPr>
            <a:t>No Catch Estimate</a:t>
          </a:r>
        </a:p>
      </cdr:txBody>
    </cdr:sp>
  </cdr:relSizeAnchor>
  <cdr:relSizeAnchor xmlns:cdr="http://schemas.openxmlformats.org/drawingml/2006/chartDrawing">
    <cdr:from>
      <cdr:x>0.40969</cdr:x>
      <cdr:y>0.3149</cdr:y>
    </cdr:from>
    <cdr:to>
      <cdr:x>0.40969</cdr:x>
      <cdr:y>0.3149</cdr:y>
    </cdr:to>
    <cdr:sp macro="" textlink="">
      <cdr:nvSpPr>
        <cdr:cNvPr id="631810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85052" y="75902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525" b="0" i="0" strike="noStrike">
              <a:solidFill>
                <a:srgbClr val="000000"/>
              </a:solidFill>
              <a:latin typeface="Arial"/>
              <a:cs typeface="Arial"/>
            </a:rPr>
            <a:t>No Catch Estimate</a:t>
          </a:r>
        </a:p>
      </cdr:txBody>
    </cdr:sp>
  </cdr:relSizeAnchor>
  <cdr:relSizeAnchor xmlns:cdr="http://schemas.openxmlformats.org/drawingml/2006/chartDrawing">
    <cdr:from>
      <cdr:x>0.34104</cdr:x>
      <cdr:y>0.33074</cdr:y>
    </cdr:from>
    <cdr:to>
      <cdr:x>0.34104</cdr:x>
      <cdr:y>0.33074</cdr:y>
    </cdr:to>
    <cdr:sp macro="" textlink="">
      <cdr:nvSpPr>
        <cdr:cNvPr id="631811" name="Text Box 102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69157" y="79706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525" b="0" i="0" strike="noStrike">
              <a:solidFill>
                <a:srgbClr val="000000"/>
              </a:solidFill>
              <a:latin typeface="Arial"/>
              <a:cs typeface="Arial"/>
            </a:rPr>
            <a:t>No Catch Estimate</a:t>
          </a:r>
        </a:p>
      </cdr:txBody>
    </cdr:sp>
  </cdr:relSizeAnchor>
  <cdr:relSizeAnchor xmlns:cdr="http://schemas.openxmlformats.org/drawingml/2006/chartDrawing">
    <cdr:from>
      <cdr:x>0.28198</cdr:x>
      <cdr:y>0.35691</cdr:y>
    </cdr:from>
    <cdr:to>
      <cdr:x>0.28198</cdr:x>
      <cdr:y>0.35691</cdr:y>
    </cdr:to>
    <cdr:sp macro="" textlink="">
      <cdr:nvSpPr>
        <cdr:cNvPr id="631812" name="Text Box 10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1398" y="859873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525" b="0" i="0" strike="noStrike">
              <a:solidFill>
                <a:srgbClr val="000000"/>
              </a:solidFill>
              <a:latin typeface="Arial"/>
              <a:cs typeface="Arial"/>
            </a:rPr>
            <a:t>No Catch Estimate</a:t>
          </a:r>
        </a:p>
      </cdr:txBody>
    </cdr:sp>
  </cdr:relSizeAnchor>
  <cdr:relSizeAnchor xmlns:cdr="http://schemas.openxmlformats.org/drawingml/2006/chartDrawing">
    <cdr:from>
      <cdr:x>0.21259</cdr:x>
      <cdr:y>0.33843</cdr:y>
    </cdr:from>
    <cdr:to>
      <cdr:x>0.21259</cdr:x>
      <cdr:y>0.33843</cdr:y>
    </cdr:to>
    <cdr:sp macro="" textlink="">
      <cdr:nvSpPr>
        <cdr:cNvPr id="631813" name="Text Box 102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91031" y="8155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525" b="0" i="0" strike="noStrike">
              <a:solidFill>
                <a:srgbClr val="000000"/>
              </a:solidFill>
              <a:latin typeface="Arial"/>
              <a:cs typeface="Arial"/>
            </a:rPr>
            <a:t>No Catch Estimate</a:t>
          </a:r>
        </a:p>
      </cdr:txBody>
    </cdr:sp>
  </cdr:relSizeAnchor>
  <cdr:relSizeAnchor xmlns:cdr="http://schemas.openxmlformats.org/drawingml/2006/chartDrawing">
    <cdr:from>
      <cdr:x>0.2431</cdr:x>
      <cdr:y>0.24772</cdr:y>
    </cdr:from>
    <cdr:to>
      <cdr:x>0.64099</cdr:x>
      <cdr:y>0.36992</cdr:y>
    </cdr:to>
    <cdr:sp macro="" textlink="">
      <cdr:nvSpPr>
        <cdr:cNvPr id="631814" name="Text Box 103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0383" y="638299"/>
          <a:ext cx="2406588" cy="3161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strike="noStrike">
              <a:solidFill>
                <a:srgbClr val="000000"/>
              </a:solidFill>
              <a:latin typeface="Arial"/>
              <a:cs typeface="Arial"/>
            </a:rPr>
            <a:t>No Catch </a:t>
          </a:r>
          <a:r>
            <a:rPr lang="en-US" sz="1200" b="0" i="0" strike="noStrike">
              <a:solidFill>
                <a:srgbClr val="000000"/>
              </a:solidFill>
              <a:latin typeface="Arial"/>
              <a:cs typeface="Arial"/>
            </a:rPr>
            <a:t>Estimates</a:t>
          </a:r>
        </a:p>
      </cdr:txBody>
    </cdr:sp>
  </cdr:relSizeAnchor>
  <cdr:relSizeAnchor xmlns:cdr="http://schemas.openxmlformats.org/drawingml/2006/chartDrawing">
    <cdr:from>
      <cdr:x>0.29449</cdr:x>
      <cdr:y>0.362</cdr:y>
    </cdr:from>
    <cdr:to>
      <cdr:x>0.34331</cdr:x>
      <cdr:y>0.60959</cdr:y>
    </cdr:to>
    <cdr:sp macro="" textlink="">
      <cdr:nvSpPr>
        <cdr:cNvPr id="631815" name="Freeform 1031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1781174" y="961106"/>
          <a:ext cx="295275" cy="658143"/>
        </a:xfrm>
        <a:custGeom xmlns:a="http://schemas.openxmlformats.org/drawingml/2006/main">
          <a:avLst/>
          <a:gdLst/>
          <a:ahLst/>
          <a:cxnLst>
            <a:cxn ang="0">
              <a:pos x="952500" y="0"/>
            </a:cxn>
            <a:cxn ang="0">
              <a:pos x="0" y="533400"/>
            </a:cxn>
          </a:cxnLst>
          <a:rect l="0" t="0" r="r" b="b"/>
          <a:pathLst>
            <a:path w="952500" h="533400">
              <a:moveTo>
                <a:pt x="952500" y="0"/>
              </a:moveTo>
              <a:lnTo>
                <a:pt x="0" y="533400"/>
              </a:lnTo>
            </a:path>
          </a:pathLst>
        </a:custGeom>
        <a:noFill xmlns:a="http://schemas.openxmlformats.org/drawingml/2006/main"/>
        <a:ln xmlns:a="http://schemas.openxmlformats.org/drawingml/2006/main" w="0">
          <a:solidFill>
            <a:srgbClr val="000000"/>
          </a:solidFill>
          <a:round/>
          <a:headEnd/>
          <a:tailEnd type="triangle" w="sm" len="sm"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0.53228</cdr:x>
      <cdr:y>0.36571</cdr:y>
    </cdr:from>
    <cdr:to>
      <cdr:x>0.6063</cdr:x>
      <cdr:y>0.60959</cdr:y>
    </cdr:to>
    <cdr:sp macro="" textlink="">
      <cdr:nvSpPr>
        <cdr:cNvPr id="631816" name="Freeform 1032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3219450" y="970915"/>
          <a:ext cx="447675" cy="648335"/>
        </a:xfrm>
        <a:custGeom xmlns:a="http://schemas.openxmlformats.org/drawingml/2006/main">
          <a:avLst/>
          <a:gdLst/>
          <a:ahLst/>
          <a:cxnLst>
            <a:cxn ang="0">
              <a:pos x="0" y="0"/>
            </a:cxn>
            <a:cxn ang="0">
              <a:pos x="809625" y="533400"/>
            </a:cxn>
          </a:cxnLst>
          <a:rect l="0" t="0" r="r" b="b"/>
          <a:pathLst>
            <a:path w="809625" h="533400">
              <a:moveTo>
                <a:pt x="0" y="0"/>
              </a:moveTo>
              <a:lnTo>
                <a:pt x="809625" y="533400"/>
              </a:lnTo>
            </a:path>
          </a:pathLst>
        </a:custGeom>
        <a:noFill xmlns:a="http://schemas.openxmlformats.org/drawingml/2006/main"/>
        <a:ln xmlns:a="http://schemas.openxmlformats.org/drawingml/2006/main" w="0">
          <a:solidFill>
            <a:srgbClr val="000000"/>
          </a:solidFill>
          <a:round/>
          <a:headEnd/>
          <a:tailEnd type="triangle" w="sm" len="sm"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0.46407</cdr:x>
      <cdr:y>0.27109</cdr:y>
    </cdr:from>
    <cdr:to>
      <cdr:x>0.46407</cdr:x>
      <cdr:y>0.27109</cdr:y>
    </cdr:to>
    <cdr:sp macro="" textlink="">
      <cdr:nvSpPr>
        <cdr:cNvPr id="5273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14488" y="99987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7432" rIns="27432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No Catch Estimate</a:t>
          </a:r>
        </a:p>
      </cdr:txBody>
    </cdr:sp>
  </cdr:relSizeAnchor>
  <cdr:relSizeAnchor xmlns:cdr="http://schemas.openxmlformats.org/drawingml/2006/chartDrawing">
    <cdr:from>
      <cdr:x>0.39468</cdr:x>
      <cdr:y>0.37385</cdr:y>
    </cdr:from>
    <cdr:to>
      <cdr:x>0.39468</cdr:x>
      <cdr:y>0.37385</cdr:y>
    </cdr:to>
    <cdr:sp macro="" textlink="">
      <cdr:nvSpPr>
        <cdr:cNvPr id="52736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94121" y="1377709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7432" rIns="27432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No Catch Estimate</a:t>
          </a:r>
        </a:p>
      </cdr:txBody>
    </cdr:sp>
  </cdr:relSizeAnchor>
  <cdr:relSizeAnchor xmlns:cdr="http://schemas.openxmlformats.org/drawingml/2006/chartDrawing">
    <cdr:from>
      <cdr:x>0.32504</cdr:x>
      <cdr:y>0.39528</cdr:y>
    </cdr:from>
    <cdr:to>
      <cdr:x>0.32504</cdr:x>
      <cdr:y>0.39528</cdr:y>
    </cdr:to>
    <cdr:sp macro="" textlink="">
      <cdr:nvSpPr>
        <cdr:cNvPr id="52736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72264" y="14565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7432" rIns="27432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No Catch Estimate</a:t>
          </a:r>
        </a:p>
      </cdr:txBody>
    </cdr:sp>
  </cdr:relSizeAnchor>
  <cdr:relSizeAnchor xmlns:cdr="http://schemas.openxmlformats.org/drawingml/2006/chartDrawing">
    <cdr:from>
      <cdr:x>0.26599</cdr:x>
      <cdr:y>0.42816</cdr:y>
    </cdr:from>
    <cdr:to>
      <cdr:x>0.26599</cdr:x>
      <cdr:y>0.42816</cdr:y>
    </cdr:to>
    <cdr:sp macro="" textlink="">
      <cdr:nvSpPr>
        <cdr:cNvPr id="52736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14505" y="157737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7432" rIns="27432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No Catch Estimate</a:t>
          </a:r>
        </a:p>
      </cdr:txBody>
    </cdr:sp>
  </cdr:relSizeAnchor>
  <cdr:relSizeAnchor xmlns:cdr="http://schemas.openxmlformats.org/drawingml/2006/chartDrawing">
    <cdr:from>
      <cdr:x>0.19266</cdr:x>
      <cdr:y>0.40356</cdr:y>
    </cdr:from>
    <cdr:to>
      <cdr:x>0.19266</cdr:x>
      <cdr:y>0.40356</cdr:y>
    </cdr:to>
    <cdr:sp macro="" textlink="">
      <cdr:nvSpPr>
        <cdr:cNvPr id="52736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70288" y="148694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7432" rIns="27432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No Catch Estimate</a:t>
          </a:r>
        </a:p>
      </cdr:txBody>
    </cdr:sp>
  </cdr:relSizeAnchor>
  <cdr:relSizeAnchor xmlns:cdr="http://schemas.openxmlformats.org/drawingml/2006/chartDrawing">
    <cdr:from>
      <cdr:x>0.15846</cdr:x>
      <cdr:y>0.32618</cdr:y>
    </cdr:from>
    <cdr:to>
      <cdr:x>0.32283</cdr:x>
      <cdr:y>0.49761</cdr:y>
    </cdr:to>
    <cdr:sp macro="" textlink="">
      <cdr:nvSpPr>
        <cdr:cNvPr id="527370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3878" y="1015959"/>
          <a:ext cx="989523" cy="5339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strike="noStrike">
              <a:solidFill>
                <a:srgbClr val="000000"/>
              </a:solidFill>
              <a:latin typeface="Arial"/>
              <a:cs typeface="Arial"/>
            </a:rPr>
            <a:t>No Marine</a:t>
          </a:r>
        </a:p>
        <a:p xmlns:a="http://schemas.openxmlformats.org/drawingml/2006/main">
          <a:pPr algn="ctr" rtl="0">
            <a:defRPr sz="1000"/>
          </a:pPr>
          <a:r>
            <a:rPr lang="en-US" sz="1100" b="0" i="0" strike="noStrike">
              <a:solidFill>
                <a:srgbClr val="000000"/>
              </a:solidFill>
              <a:latin typeface="Arial"/>
              <a:cs typeface="Arial"/>
            </a:rPr>
            <a:t>Catch Estimates</a:t>
          </a:r>
        </a:p>
      </cdr:txBody>
    </cdr:sp>
  </cdr:relSizeAnchor>
  <cdr:relSizeAnchor xmlns:cdr="http://schemas.openxmlformats.org/drawingml/2006/chartDrawing">
    <cdr:from>
      <cdr:x>0.17722</cdr:x>
      <cdr:y>0.49541</cdr:y>
    </cdr:from>
    <cdr:to>
      <cdr:x>0.2057</cdr:x>
      <cdr:y>0.65749</cdr:y>
    </cdr:to>
    <cdr:sp macro="" textlink="">
      <cdr:nvSpPr>
        <cdr:cNvPr id="527372" name="Freeform 12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1066800" y="1543050"/>
          <a:ext cx="171450" cy="504825"/>
        </a:xfrm>
        <a:custGeom xmlns:a="http://schemas.openxmlformats.org/drawingml/2006/main">
          <a:avLst/>
          <a:gdLst/>
          <a:ahLst/>
          <a:cxnLst>
            <a:cxn ang="0">
              <a:pos x="200025" y="0"/>
            </a:cxn>
            <a:cxn ang="0">
              <a:pos x="0" y="619125"/>
            </a:cxn>
          </a:cxnLst>
          <a:rect l="0" t="0" r="r" b="b"/>
          <a:pathLst>
            <a:path w="200025" h="619125">
              <a:moveTo>
                <a:pt x="200025" y="0"/>
              </a:moveTo>
              <a:lnTo>
                <a:pt x="0" y="619125"/>
              </a:lnTo>
            </a:path>
          </a:pathLst>
        </a:custGeom>
        <a:noFill xmlns:a="http://schemas.openxmlformats.org/drawingml/2006/main"/>
        <a:ln xmlns:a="http://schemas.openxmlformats.org/drawingml/2006/main" w="0" cap="flat" cmpd="sng">
          <a:solidFill>
            <a:srgbClr val="000000"/>
          </a:solidFill>
          <a:prstDash val="solid"/>
          <a:round/>
          <a:headEnd type="none" w="med" len="med"/>
          <a:tailEnd type="triangle" w="sm" len="sm"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0.27402</cdr:x>
      <cdr:y>0.49686</cdr:y>
    </cdr:from>
    <cdr:to>
      <cdr:x>0.29905</cdr:x>
      <cdr:y>0.55046</cdr:y>
    </cdr:to>
    <cdr:sp macro="" textlink="">
      <cdr:nvSpPr>
        <cdr:cNvPr id="527373" name="Freeform 13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1649519" y="1547553"/>
          <a:ext cx="150705" cy="166947"/>
        </a:xfrm>
        <a:custGeom xmlns:a="http://schemas.openxmlformats.org/drawingml/2006/main">
          <a:avLst/>
          <a:gdLst/>
          <a:ahLst/>
          <a:cxnLst>
            <a:cxn ang="0">
              <a:pos x="0" y="0"/>
            </a:cxn>
            <a:cxn ang="0">
              <a:pos x="133350" y="276225"/>
            </a:cxn>
          </a:cxnLst>
          <a:rect l="0" t="0" r="r" b="b"/>
          <a:pathLst>
            <a:path w="133350" h="276225">
              <a:moveTo>
                <a:pt x="0" y="0"/>
              </a:moveTo>
              <a:lnTo>
                <a:pt x="133350" y="276225"/>
              </a:lnTo>
            </a:path>
          </a:pathLst>
        </a:custGeom>
        <a:noFill xmlns:a="http://schemas.openxmlformats.org/drawingml/2006/main"/>
        <a:ln xmlns:a="http://schemas.openxmlformats.org/drawingml/2006/main" w="0" cap="flat" cmpd="sng">
          <a:solidFill>
            <a:srgbClr val="000000"/>
          </a:solidFill>
          <a:prstDash val="solid"/>
          <a:round/>
          <a:headEnd type="none" w="med" len="med"/>
          <a:tailEnd type="triangle" w="sm" len="sm"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0.92283</cdr:x>
      <cdr:y>0.62653</cdr:y>
    </cdr:from>
    <cdr:to>
      <cdr:x>0.99035</cdr:x>
      <cdr:y>0.96073</cdr:y>
    </cdr:to>
    <cdr:sp macro="" textlink="">
      <cdr:nvSpPr>
        <cdr:cNvPr id="2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33674" y="2279649"/>
          <a:ext cx="200025" cy="12160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="vert270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No Data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28575</xdr:rowOff>
    </xdr:from>
    <xdr:to>
      <xdr:col>13</xdr:col>
      <xdr:colOff>0</xdr:colOff>
      <xdr:row>56</xdr:row>
      <xdr:rowOff>19050</xdr:rowOff>
    </xdr:to>
    <xdr:graphicFrame macro="">
      <xdr:nvGraphicFramePr>
        <xdr:cNvPr id="59516109" name="Chart 12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323850</xdr:colOff>
      <xdr:row>9</xdr:row>
      <xdr:rowOff>19050</xdr:rowOff>
    </xdr:from>
    <xdr:to>
      <xdr:col>37</xdr:col>
      <xdr:colOff>114300</xdr:colOff>
      <xdr:row>32</xdr:row>
      <xdr:rowOff>66675</xdr:rowOff>
    </xdr:to>
    <xdr:graphicFrame macro="">
      <xdr:nvGraphicFramePr>
        <xdr:cNvPr id="6131927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19050</xdr:colOff>
      <xdr:row>5</xdr:row>
      <xdr:rowOff>171450</xdr:rowOff>
    </xdr:from>
    <xdr:to>
      <xdr:col>60</xdr:col>
      <xdr:colOff>523875</xdr:colOff>
      <xdr:row>37</xdr:row>
      <xdr:rowOff>0</xdr:rowOff>
    </xdr:to>
    <xdr:graphicFrame macro="">
      <xdr:nvGraphicFramePr>
        <xdr:cNvPr id="6131927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0</xdr:colOff>
      <xdr:row>6</xdr:row>
      <xdr:rowOff>0</xdr:rowOff>
    </xdr:from>
    <xdr:to>
      <xdr:col>69</xdr:col>
      <xdr:colOff>514350</xdr:colOff>
      <xdr:row>37</xdr:row>
      <xdr:rowOff>0</xdr:rowOff>
    </xdr:to>
    <xdr:graphicFrame macro="">
      <xdr:nvGraphicFramePr>
        <xdr:cNvPr id="6131928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70</xdr:col>
      <xdr:colOff>0</xdr:colOff>
      <xdr:row>6</xdr:row>
      <xdr:rowOff>0</xdr:rowOff>
    </xdr:from>
    <xdr:to>
      <xdr:col>78</xdr:col>
      <xdr:colOff>514350</xdr:colOff>
      <xdr:row>37</xdr:row>
      <xdr:rowOff>0</xdr:rowOff>
    </xdr:to>
    <xdr:graphicFrame macro="">
      <xdr:nvGraphicFramePr>
        <xdr:cNvPr id="6131928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86</xdr:col>
      <xdr:colOff>28575</xdr:colOff>
      <xdr:row>9</xdr:row>
      <xdr:rowOff>47625</xdr:rowOff>
    </xdr:from>
    <xdr:to>
      <xdr:col>93</xdr:col>
      <xdr:colOff>561975</xdr:colOff>
      <xdr:row>23</xdr:row>
      <xdr:rowOff>142875</xdr:rowOff>
    </xdr:to>
    <xdr:graphicFrame macro="">
      <xdr:nvGraphicFramePr>
        <xdr:cNvPr id="6131928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86</xdr:col>
      <xdr:colOff>28575</xdr:colOff>
      <xdr:row>23</xdr:row>
      <xdr:rowOff>180975</xdr:rowOff>
    </xdr:from>
    <xdr:to>
      <xdr:col>93</xdr:col>
      <xdr:colOff>561975</xdr:colOff>
      <xdr:row>37</xdr:row>
      <xdr:rowOff>0</xdr:rowOff>
    </xdr:to>
    <xdr:graphicFrame macro="">
      <xdr:nvGraphicFramePr>
        <xdr:cNvPr id="6131928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24</xdr:row>
      <xdr:rowOff>0</xdr:rowOff>
    </xdr:from>
    <xdr:to>
      <xdr:col>47</xdr:col>
      <xdr:colOff>0</xdr:colOff>
      <xdr:row>37</xdr:row>
      <xdr:rowOff>0</xdr:rowOff>
    </xdr:to>
    <xdr:graphicFrame macro="">
      <xdr:nvGraphicFramePr>
        <xdr:cNvPr id="6131928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105</xdr:col>
      <xdr:colOff>0</xdr:colOff>
      <xdr:row>27</xdr:row>
      <xdr:rowOff>133350</xdr:rowOff>
    </xdr:from>
    <xdr:to>
      <xdr:col>112</xdr:col>
      <xdr:colOff>304800</xdr:colOff>
      <xdr:row>37</xdr:row>
      <xdr:rowOff>0</xdr:rowOff>
    </xdr:to>
    <xdr:graphicFrame macro="">
      <xdr:nvGraphicFramePr>
        <xdr:cNvPr id="6131928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110</xdr:col>
      <xdr:colOff>0</xdr:colOff>
      <xdr:row>6</xdr:row>
      <xdr:rowOff>0</xdr:rowOff>
    </xdr:from>
    <xdr:to>
      <xdr:col>117</xdr:col>
      <xdr:colOff>304800</xdr:colOff>
      <xdr:row>20</xdr:row>
      <xdr:rowOff>76200</xdr:rowOff>
    </xdr:to>
    <xdr:graphicFrame macro="">
      <xdr:nvGraphicFramePr>
        <xdr:cNvPr id="61319286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127</xdr:col>
      <xdr:colOff>533400</xdr:colOff>
      <xdr:row>9</xdr:row>
      <xdr:rowOff>133350</xdr:rowOff>
    </xdr:from>
    <xdr:to>
      <xdr:col>135</xdr:col>
      <xdr:colOff>228600</xdr:colOff>
      <xdr:row>24</xdr:row>
      <xdr:rowOff>19050</xdr:rowOff>
    </xdr:to>
    <xdr:graphicFrame macro="">
      <xdr:nvGraphicFramePr>
        <xdr:cNvPr id="6131928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0.45595</cdr:x>
      <cdr:y>0.25284</cdr:y>
    </cdr:from>
    <cdr:to>
      <cdr:x>0.45595</cdr:x>
      <cdr:y>0.25284</cdr:y>
    </cdr:to>
    <cdr:sp macro="" textlink="">
      <cdr:nvSpPr>
        <cdr:cNvPr id="63078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60960" y="68230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7432" rIns="27432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No Catch Estimate</a:t>
          </a:r>
        </a:p>
      </cdr:txBody>
    </cdr:sp>
  </cdr:relSizeAnchor>
  <cdr:relSizeAnchor xmlns:cdr="http://schemas.openxmlformats.org/drawingml/2006/chartDrawing">
    <cdr:from>
      <cdr:x>0.38607</cdr:x>
      <cdr:y>0.3435</cdr:y>
    </cdr:from>
    <cdr:to>
      <cdr:x>0.38607</cdr:x>
      <cdr:y>0.3435</cdr:y>
    </cdr:to>
    <cdr:sp macro="" textlink="">
      <cdr:nvSpPr>
        <cdr:cNvPr id="63078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38288" y="925843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7432" rIns="27432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No Catch Estimate</a:t>
          </a:r>
        </a:p>
      </cdr:txBody>
    </cdr:sp>
  </cdr:relSizeAnchor>
  <cdr:relSizeAnchor xmlns:cdr="http://schemas.openxmlformats.org/drawingml/2006/chartDrawing">
    <cdr:from>
      <cdr:x>0.31545</cdr:x>
      <cdr:y>0.36231</cdr:y>
    </cdr:from>
    <cdr:to>
      <cdr:x>0.31545</cdr:x>
      <cdr:y>0.36231</cdr:y>
    </cdr:to>
    <cdr:sp macro="" textlink="">
      <cdr:nvSpPr>
        <cdr:cNvPr id="63078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1152" y="976363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7432" rIns="27432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No Catch Estimate</a:t>
          </a:r>
        </a:p>
      </cdr:txBody>
    </cdr:sp>
  </cdr:relSizeAnchor>
  <cdr:relSizeAnchor xmlns:cdr="http://schemas.openxmlformats.org/drawingml/2006/chartDrawing">
    <cdr:from>
      <cdr:x>0.25541</cdr:x>
      <cdr:y>0.39149</cdr:y>
    </cdr:from>
    <cdr:to>
      <cdr:x>0.25541</cdr:x>
      <cdr:y>0.39149</cdr:y>
    </cdr:to>
    <cdr:sp macro="" textlink="">
      <cdr:nvSpPr>
        <cdr:cNvPr id="63078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48011" y="105473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7432" rIns="27432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No Catch Estimate</a:t>
          </a:r>
        </a:p>
      </cdr:txBody>
    </cdr:sp>
  </cdr:relSizeAnchor>
  <cdr:relSizeAnchor xmlns:cdr="http://schemas.openxmlformats.org/drawingml/2006/chartDrawing">
    <cdr:from>
      <cdr:x>0.18159</cdr:x>
      <cdr:y>0.36955</cdr:y>
    </cdr:from>
    <cdr:to>
      <cdr:x>0.18159</cdr:x>
      <cdr:y>0.36955</cdr:y>
    </cdr:to>
    <cdr:sp macro="" textlink="">
      <cdr:nvSpPr>
        <cdr:cNvPr id="63078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01527" y="99579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7432" rIns="27432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No Catch Estimate</a:t>
          </a:r>
        </a:p>
      </cdr:txBody>
    </cdr:sp>
  </cdr:relSizeAnchor>
  <cdr:relSizeAnchor xmlns:cdr="http://schemas.openxmlformats.org/drawingml/2006/chartDrawing">
    <cdr:from>
      <cdr:x>0.12345</cdr:x>
      <cdr:y>0.38177</cdr:y>
    </cdr:from>
    <cdr:to>
      <cdr:x>0.30901</cdr:x>
      <cdr:y>0.53814</cdr:y>
    </cdr:to>
    <cdr:sp macro="" textlink="">
      <cdr:nvSpPr>
        <cdr:cNvPr id="63079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21932" y="858176"/>
          <a:ext cx="1235468" cy="3514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No</a:t>
          </a:r>
        </a:p>
        <a:p xmlns:a="http://schemas.openxmlformats.org/drawingml/2006/main"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Catch Estimates</a:t>
          </a:r>
        </a:p>
      </cdr:txBody>
    </cdr:sp>
  </cdr:relSizeAnchor>
  <cdr:relSizeAnchor xmlns:cdr="http://schemas.openxmlformats.org/drawingml/2006/chartDrawing">
    <cdr:from>
      <cdr:x>0.15096</cdr:x>
      <cdr:y>0.5339</cdr:y>
    </cdr:from>
    <cdr:to>
      <cdr:x>0.17597</cdr:x>
      <cdr:y>0.81377</cdr:y>
    </cdr:to>
    <cdr:sp macro="" textlink="">
      <cdr:nvSpPr>
        <cdr:cNvPr id="630791" name="Freeform 7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1005055" y="1200149"/>
          <a:ext cx="166520" cy="629115"/>
        </a:xfrm>
        <a:custGeom xmlns:a="http://schemas.openxmlformats.org/drawingml/2006/main">
          <a:avLst/>
          <a:gdLst/>
          <a:ahLst/>
          <a:cxnLst>
            <a:cxn ang="0">
              <a:pos x="190500" y="0"/>
            </a:cxn>
            <a:cxn ang="0">
              <a:pos x="0" y="361950"/>
            </a:cxn>
          </a:cxnLst>
          <a:rect l="0" t="0" r="r" b="b"/>
          <a:pathLst>
            <a:path w="190500" h="361950">
              <a:moveTo>
                <a:pt x="190500" y="0"/>
              </a:moveTo>
              <a:lnTo>
                <a:pt x="0" y="361950"/>
              </a:lnTo>
            </a:path>
          </a:pathLst>
        </a:custGeom>
        <a:noFill xmlns:a="http://schemas.openxmlformats.org/drawingml/2006/main"/>
        <a:ln xmlns:a="http://schemas.openxmlformats.org/drawingml/2006/main" w="0" cap="flat" cmpd="sng">
          <a:solidFill>
            <a:srgbClr val="000000"/>
          </a:solidFill>
          <a:prstDash val="solid"/>
          <a:round/>
          <a:headEnd type="none" w="med" len="med"/>
          <a:tailEnd type="triangle" w="sm" len="sm"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0.24893</cdr:x>
      <cdr:y>0.53814</cdr:y>
    </cdr:from>
    <cdr:to>
      <cdr:x>0.2644</cdr:x>
      <cdr:y>0.64851</cdr:y>
    </cdr:to>
    <cdr:sp macro="" textlink="">
      <cdr:nvSpPr>
        <cdr:cNvPr id="630792" name="Freeform 8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1657350" y="1209674"/>
          <a:ext cx="102999" cy="248122"/>
        </a:xfrm>
        <a:custGeom xmlns:a="http://schemas.openxmlformats.org/drawingml/2006/main">
          <a:avLst/>
          <a:gdLst/>
          <a:ahLst/>
          <a:cxnLst>
            <a:cxn ang="0">
              <a:pos x="0" y="0"/>
            </a:cxn>
            <a:cxn ang="0">
              <a:pos x="76200" y="114300"/>
            </a:cxn>
          </a:cxnLst>
          <a:rect l="0" t="0" r="r" b="b"/>
          <a:pathLst>
            <a:path w="76200" h="114300">
              <a:moveTo>
                <a:pt x="0" y="0"/>
              </a:moveTo>
              <a:lnTo>
                <a:pt x="76200" y="114300"/>
              </a:lnTo>
            </a:path>
          </a:pathLst>
        </a:custGeom>
        <a:noFill xmlns:a="http://schemas.openxmlformats.org/drawingml/2006/main"/>
        <a:ln xmlns:a="http://schemas.openxmlformats.org/drawingml/2006/main" w="0" cap="flat" cmpd="sng">
          <a:solidFill>
            <a:srgbClr val="000000"/>
          </a:solidFill>
          <a:prstDash val="solid"/>
          <a:round/>
          <a:headEnd type="none" w="med" len="med"/>
          <a:tailEnd type="triangle" w="sm" len="sm"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0.47687</cdr:x>
      <cdr:y>0.23567</cdr:y>
    </cdr:from>
    <cdr:to>
      <cdr:x>0.47687</cdr:x>
      <cdr:y>0.23567</cdr:y>
    </cdr:to>
    <cdr:sp macro="" textlink="">
      <cdr:nvSpPr>
        <cdr:cNvPr id="631809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92003" y="56886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525" b="0" i="0" strike="noStrike">
              <a:solidFill>
                <a:srgbClr val="000000"/>
              </a:solidFill>
              <a:latin typeface="Arial"/>
              <a:cs typeface="Arial"/>
            </a:rPr>
            <a:t>No Catch Estimate</a:t>
          </a:r>
        </a:p>
      </cdr:txBody>
    </cdr:sp>
  </cdr:relSizeAnchor>
  <cdr:relSizeAnchor xmlns:cdr="http://schemas.openxmlformats.org/drawingml/2006/chartDrawing">
    <cdr:from>
      <cdr:x>0.40969</cdr:x>
      <cdr:y>0.3149</cdr:y>
    </cdr:from>
    <cdr:to>
      <cdr:x>0.40969</cdr:x>
      <cdr:y>0.3149</cdr:y>
    </cdr:to>
    <cdr:sp macro="" textlink="">
      <cdr:nvSpPr>
        <cdr:cNvPr id="631810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85052" y="75902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525" b="0" i="0" strike="noStrike">
              <a:solidFill>
                <a:srgbClr val="000000"/>
              </a:solidFill>
              <a:latin typeface="Arial"/>
              <a:cs typeface="Arial"/>
            </a:rPr>
            <a:t>No Catch Estimate</a:t>
          </a:r>
        </a:p>
      </cdr:txBody>
    </cdr:sp>
  </cdr:relSizeAnchor>
  <cdr:relSizeAnchor xmlns:cdr="http://schemas.openxmlformats.org/drawingml/2006/chartDrawing">
    <cdr:from>
      <cdr:x>0.34104</cdr:x>
      <cdr:y>0.33074</cdr:y>
    </cdr:from>
    <cdr:to>
      <cdr:x>0.34104</cdr:x>
      <cdr:y>0.33074</cdr:y>
    </cdr:to>
    <cdr:sp macro="" textlink="">
      <cdr:nvSpPr>
        <cdr:cNvPr id="631811" name="Text Box 102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69157" y="79706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525" b="0" i="0" strike="noStrike">
              <a:solidFill>
                <a:srgbClr val="000000"/>
              </a:solidFill>
              <a:latin typeface="Arial"/>
              <a:cs typeface="Arial"/>
            </a:rPr>
            <a:t>No Catch Estimate</a:t>
          </a:r>
        </a:p>
      </cdr:txBody>
    </cdr:sp>
  </cdr:relSizeAnchor>
  <cdr:relSizeAnchor xmlns:cdr="http://schemas.openxmlformats.org/drawingml/2006/chartDrawing">
    <cdr:from>
      <cdr:x>0.28198</cdr:x>
      <cdr:y>0.35691</cdr:y>
    </cdr:from>
    <cdr:to>
      <cdr:x>0.28198</cdr:x>
      <cdr:y>0.35691</cdr:y>
    </cdr:to>
    <cdr:sp macro="" textlink="">
      <cdr:nvSpPr>
        <cdr:cNvPr id="631812" name="Text Box 10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1398" y="859873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525" b="0" i="0" strike="noStrike">
              <a:solidFill>
                <a:srgbClr val="000000"/>
              </a:solidFill>
              <a:latin typeface="Arial"/>
              <a:cs typeface="Arial"/>
            </a:rPr>
            <a:t>No Catch Estimate</a:t>
          </a:r>
        </a:p>
      </cdr:txBody>
    </cdr:sp>
  </cdr:relSizeAnchor>
  <cdr:relSizeAnchor xmlns:cdr="http://schemas.openxmlformats.org/drawingml/2006/chartDrawing">
    <cdr:from>
      <cdr:x>0.21259</cdr:x>
      <cdr:y>0.33843</cdr:y>
    </cdr:from>
    <cdr:to>
      <cdr:x>0.21259</cdr:x>
      <cdr:y>0.33843</cdr:y>
    </cdr:to>
    <cdr:sp macro="" textlink="">
      <cdr:nvSpPr>
        <cdr:cNvPr id="631813" name="Text Box 102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91031" y="8155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525" b="0" i="0" strike="noStrike">
              <a:solidFill>
                <a:srgbClr val="000000"/>
              </a:solidFill>
              <a:latin typeface="Arial"/>
              <a:cs typeface="Arial"/>
            </a:rPr>
            <a:t>No Catch Estimate</a:t>
          </a:r>
        </a:p>
      </cdr:txBody>
    </cdr:sp>
  </cdr:relSizeAnchor>
  <cdr:relSizeAnchor xmlns:cdr="http://schemas.openxmlformats.org/drawingml/2006/chartDrawing">
    <cdr:from>
      <cdr:x>0.13197</cdr:x>
      <cdr:y>0.30057</cdr:y>
    </cdr:from>
    <cdr:to>
      <cdr:x>0.52986</cdr:x>
      <cdr:y>0.42349</cdr:y>
    </cdr:to>
    <cdr:sp macro="" textlink="">
      <cdr:nvSpPr>
        <cdr:cNvPr id="631814" name="Text Box 103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2441" y="647027"/>
          <a:ext cx="2660511" cy="2646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No Catch Estimates</a:t>
          </a:r>
        </a:p>
      </cdr:txBody>
    </cdr:sp>
  </cdr:relSizeAnchor>
  <cdr:relSizeAnchor xmlns:cdr="http://schemas.openxmlformats.org/drawingml/2006/chartDrawing">
    <cdr:from>
      <cdr:x>0.1568</cdr:x>
      <cdr:y>0.40708</cdr:y>
    </cdr:from>
    <cdr:to>
      <cdr:x>0.25783</cdr:x>
      <cdr:y>0.84718</cdr:y>
    </cdr:to>
    <cdr:sp macro="" textlink="">
      <cdr:nvSpPr>
        <cdr:cNvPr id="631815" name="Freeform 1031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1048478" y="876297"/>
          <a:ext cx="675547" cy="947381"/>
        </a:xfrm>
        <a:custGeom xmlns:a="http://schemas.openxmlformats.org/drawingml/2006/main">
          <a:avLst/>
          <a:gdLst/>
          <a:ahLst/>
          <a:cxnLst>
            <a:cxn ang="0">
              <a:pos x="952500" y="0"/>
            </a:cxn>
            <a:cxn ang="0">
              <a:pos x="0" y="533400"/>
            </a:cxn>
          </a:cxnLst>
          <a:rect l="0" t="0" r="r" b="b"/>
          <a:pathLst>
            <a:path w="952500" h="533400">
              <a:moveTo>
                <a:pt x="952500" y="0"/>
              </a:moveTo>
              <a:lnTo>
                <a:pt x="0" y="533400"/>
              </a:lnTo>
            </a:path>
          </a:pathLst>
        </a:custGeom>
        <a:noFill xmlns:a="http://schemas.openxmlformats.org/drawingml/2006/main"/>
        <a:ln xmlns:a="http://schemas.openxmlformats.org/drawingml/2006/main" w="0">
          <a:solidFill>
            <a:srgbClr val="000000"/>
          </a:solidFill>
          <a:round/>
          <a:headEnd/>
          <a:tailEnd type="triangle" w="sm" len="sm"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0.40429</cdr:x>
      <cdr:y>0.40517</cdr:y>
    </cdr:from>
    <cdr:to>
      <cdr:x>0.49289</cdr:x>
      <cdr:y>0.77865</cdr:y>
    </cdr:to>
    <cdr:sp macro="" textlink="">
      <cdr:nvSpPr>
        <cdr:cNvPr id="631816" name="Freeform 1032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2695575" y="895348"/>
          <a:ext cx="590795" cy="825302"/>
        </a:xfrm>
        <a:custGeom xmlns:a="http://schemas.openxmlformats.org/drawingml/2006/main">
          <a:avLst/>
          <a:gdLst/>
          <a:ahLst/>
          <a:cxnLst>
            <a:cxn ang="0">
              <a:pos x="0" y="0"/>
            </a:cxn>
            <a:cxn ang="0">
              <a:pos x="809625" y="533400"/>
            </a:cxn>
          </a:cxnLst>
          <a:rect l="0" t="0" r="r" b="b"/>
          <a:pathLst>
            <a:path w="809625" h="533400">
              <a:moveTo>
                <a:pt x="0" y="0"/>
              </a:moveTo>
              <a:lnTo>
                <a:pt x="809625" y="533400"/>
              </a:lnTo>
            </a:path>
          </a:pathLst>
        </a:custGeom>
        <a:noFill xmlns:a="http://schemas.openxmlformats.org/drawingml/2006/main"/>
        <a:ln xmlns:a="http://schemas.openxmlformats.org/drawingml/2006/main" w="0">
          <a:solidFill>
            <a:srgbClr val="000000"/>
          </a:solidFill>
          <a:round/>
          <a:headEnd/>
          <a:tailEnd type="triangle" w="sm" len="sm"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0.46998</cdr:x>
      <cdr:y>0.24057</cdr:y>
    </cdr:from>
    <cdr:to>
      <cdr:x>0.46998</cdr:x>
      <cdr:y>0.24057</cdr:y>
    </cdr:to>
    <cdr:sp macro="" textlink="">
      <cdr:nvSpPr>
        <cdr:cNvPr id="6379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36848" y="6470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575" b="0" i="0" strike="noStrike">
              <a:solidFill>
                <a:srgbClr val="000000"/>
              </a:solidFill>
              <a:latin typeface="Arial"/>
              <a:cs typeface="Arial"/>
            </a:rPr>
            <a:t>No Catch Estimate</a:t>
          </a:r>
        </a:p>
      </cdr:txBody>
    </cdr:sp>
  </cdr:relSizeAnchor>
  <cdr:relSizeAnchor xmlns:cdr="http://schemas.openxmlformats.org/drawingml/2006/chartDrawing">
    <cdr:from>
      <cdr:x>0.40306</cdr:x>
      <cdr:y>0.3252</cdr:y>
    </cdr:from>
    <cdr:to>
      <cdr:x>0.40306</cdr:x>
      <cdr:y>0.3252</cdr:y>
    </cdr:to>
    <cdr:sp macro="" textlink="">
      <cdr:nvSpPr>
        <cdr:cNvPr id="63795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33331" y="87358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575" b="0" i="0" strike="noStrike">
              <a:solidFill>
                <a:srgbClr val="000000"/>
              </a:solidFill>
              <a:latin typeface="Arial"/>
              <a:cs typeface="Arial"/>
            </a:rPr>
            <a:t>No Catch Estimate</a:t>
          </a:r>
        </a:p>
      </cdr:txBody>
    </cdr:sp>
  </cdr:relSizeAnchor>
  <cdr:relSizeAnchor xmlns:cdr="http://schemas.openxmlformats.org/drawingml/2006/chartDrawing">
    <cdr:from>
      <cdr:x>0.33293</cdr:x>
      <cdr:y>0.34208</cdr:y>
    </cdr:from>
    <cdr:to>
      <cdr:x>0.33293</cdr:x>
      <cdr:y>0.34208</cdr:y>
    </cdr:to>
    <cdr:sp macro="" textlink="">
      <cdr:nvSpPr>
        <cdr:cNvPr id="63795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10528" y="91875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575" b="0" i="0" strike="noStrike">
              <a:solidFill>
                <a:srgbClr val="000000"/>
              </a:solidFill>
              <a:latin typeface="Arial"/>
              <a:cs typeface="Arial"/>
            </a:rPr>
            <a:t>No Catch Estimate</a:t>
          </a:r>
        </a:p>
      </cdr:txBody>
    </cdr:sp>
  </cdr:relSizeAnchor>
  <cdr:relSizeAnchor xmlns:cdr="http://schemas.openxmlformats.org/drawingml/2006/chartDrawing">
    <cdr:from>
      <cdr:x>0.27363</cdr:x>
      <cdr:y>0.37005</cdr:y>
    </cdr:from>
    <cdr:to>
      <cdr:x>0.27363</cdr:x>
      <cdr:y>0.37005</cdr:y>
    </cdr:to>
    <cdr:sp macro="" textlink="">
      <cdr:nvSpPr>
        <cdr:cNvPr id="63795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3000" y="99361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575" b="0" i="0" strike="noStrike">
              <a:solidFill>
                <a:srgbClr val="000000"/>
              </a:solidFill>
              <a:latin typeface="Arial"/>
              <a:cs typeface="Arial"/>
            </a:rPr>
            <a:t>No Catch Estimate</a:t>
          </a:r>
        </a:p>
      </cdr:txBody>
    </cdr:sp>
  </cdr:relSizeAnchor>
  <cdr:relSizeAnchor xmlns:cdr="http://schemas.openxmlformats.org/drawingml/2006/chartDrawing">
    <cdr:from>
      <cdr:x>0.20277</cdr:x>
      <cdr:y>0.35027</cdr:y>
    </cdr:from>
    <cdr:to>
      <cdr:x>0.20277</cdr:x>
      <cdr:y>0.35027</cdr:y>
    </cdr:to>
    <cdr:sp macro="" textlink="">
      <cdr:nvSpPr>
        <cdr:cNvPr id="63795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25747" y="94069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575" b="0" i="0" strike="noStrike">
              <a:solidFill>
                <a:srgbClr val="000000"/>
              </a:solidFill>
              <a:latin typeface="Arial"/>
              <a:cs typeface="Arial"/>
            </a:rPr>
            <a:t>No Catch Estimate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0.46383</cdr:x>
      <cdr:y>0.33747</cdr:y>
    </cdr:from>
    <cdr:to>
      <cdr:x>0.46383</cdr:x>
      <cdr:y>0.33747</cdr:y>
    </cdr:to>
    <cdr:sp macro="" textlink="">
      <cdr:nvSpPr>
        <cdr:cNvPr id="5242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21823" y="214720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strike="noStrike">
              <a:solidFill>
                <a:srgbClr val="000000"/>
              </a:solidFill>
              <a:latin typeface="Arial"/>
              <a:cs typeface="Arial"/>
            </a:rPr>
            <a:t>No Catch Estimate</a:t>
          </a:r>
        </a:p>
      </cdr:txBody>
    </cdr:sp>
  </cdr:relSizeAnchor>
  <cdr:relSizeAnchor xmlns:cdr="http://schemas.openxmlformats.org/drawingml/2006/chartDrawing">
    <cdr:from>
      <cdr:x>0.39418</cdr:x>
      <cdr:y>0.47365</cdr:y>
    </cdr:from>
    <cdr:to>
      <cdr:x>0.39418</cdr:x>
      <cdr:y>0.47365</cdr:y>
    </cdr:to>
    <cdr:sp macro="" textlink="">
      <cdr:nvSpPr>
        <cdr:cNvPr id="5242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98617" y="3012363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strike="noStrike">
              <a:solidFill>
                <a:srgbClr val="000000"/>
              </a:solidFill>
              <a:latin typeface="Arial"/>
              <a:cs typeface="Arial"/>
            </a:rPr>
            <a:t>No Catch Estimate</a:t>
          </a:r>
        </a:p>
      </cdr:txBody>
    </cdr:sp>
  </cdr:relSizeAnchor>
  <cdr:relSizeAnchor xmlns:cdr="http://schemas.openxmlformats.org/drawingml/2006/chartDrawing">
    <cdr:from>
      <cdr:x>0.32479</cdr:x>
      <cdr:y>0.50123</cdr:y>
    </cdr:from>
    <cdr:to>
      <cdr:x>0.32479</cdr:x>
      <cdr:y>0.50123</cdr:y>
    </cdr:to>
    <cdr:sp macro="" textlink="">
      <cdr:nvSpPr>
        <cdr:cNvPr id="52429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76907" y="318758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strike="noStrike">
              <a:solidFill>
                <a:srgbClr val="000000"/>
              </a:solidFill>
              <a:latin typeface="Arial"/>
              <a:cs typeface="Arial"/>
            </a:rPr>
            <a:t>No Catch Estimate</a:t>
          </a:r>
        </a:p>
      </cdr:txBody>
    </cdr:sp>
  </cdr:relSizeAnchor>
  <cdr:relSizeAnchor xmlns:cdr="http://schemas.openxmlformats.org/drawingml/2006/chartDrawing">
    <cdr:from>
      <cdr:x>0.26573</cdr:x>
      <cdr:y>0.54605</cdr:y>
    </cdr:from>
    <cdr:to>
      <cdr:x>0.26573</cdr:x>
      <cdr:y>0.54605</cdr:y>
    </cdr:to>
    <cdr:sp macro="" textlink="">
      <cdr:nvSpPr>
        <cdr:cNvPr id="52429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18005" y="347232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strike="noStrike">
              <a:solidFill>
                <a:srgbClr val="000000"/>
              </a:solidFill>
              <a:latin typeface="Arial"/>
              <a:cs typeface="Arial"/>
            </a:rPr>
            <a:t>No Catch Estimate</a:t>
          </a:r>
        </a:p>
      </cdr:txBody>
    </cdr:sp>
  </cdr:relSizeAnchor>
  <cdr:relSizeAnchor xmlns:cdr="http://schemas.openxmlformats.org/drawingml/2006/chartDrawing">
    <cdr:from>
      <cdr:x>0.19215</cdr:x>
      <cdr:y>0.51404</cdr:y>
    </cdr:from>
    <cdr:to>
      <cdr:x>0.19215</cdr:x>
      <cdr:y>0.51404</cdr:y>
    </cdr:to>
    <cdr:sp macro="" textlink="">
      <cdr:nvSpPr>
        <cdr:cNvPr id="52429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70873" y="326893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strike="noStrike">
              <a:solidFill>
                <a:srgbClr val="000000"/>
              </a:solidFill>
              <a:latin typeface="Arial"/>
              <a:cs typeface="Arial"/>
            </a:rPr>
            <a:t>No Catch Estimate</a:t>
          </a:r>
        </a:p>
      </cdr:txBody>
    </cdr:sp>
  </cdr:relSizeAnchor>
  <cdr:relSizeAnchor xmlns:cdr="http://schemas.openxmlformats.org/drawingml/2006/chartDrawing">
    <cdr:from>
      <cdr:x>0.16492</cdr:x>
      <cdr:y>0.37712</cdr:y>
    </cdr:from>
    <cdr:to>
      <cdr:x>0.1979</cdr:x>
      <cdr:y>0.63051</cdr:y>
    </cdr:to>
    <cdr:sp macro="" textlink="">
      <cdr:nvSpPr>
        <cdr:cNvPr id="52429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00646" y="2392317"/>
          <a:ext cx="200103" cy="1607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50" b="1" i="0" strike="noStrike">
              <a:solidFill>
                <a:srgbClr val="000000"/>
              </a:solidFill>
              <a:latin typeface="Arial"/>
              <a:cs typeface="Arial"/>
            </a:rPr>
            <a:t>No Marine Catch Estimate</a:t>
          </a:r>
        </a:p>
      </cdr:txBody>
    </cdr:sp>
  </cdr:relSizeAnchor>
  <cdr:relSizeAnchor xmlns:cdr="http://schemas.openxmlformats.org/drawingml/2006/chartDrawing">
    <cdr:from>
      <cdr:x>0.19586</cdr:x>
      <cdr:y>0.41453</cdr:y>
    </cdr:from>
    <cdr:to>
      <cdr:x>0.22883</cdr:x>
      <cdr:y>0.67851</cdr:y>
    </cdr:to>
    <cdr:sp macro="" textlink="">
      <cdr:nvSpPr>
        <cdr:cNvPr id="52429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88377" y="2629624"/>
          <a:ext cx="200043" cy="16745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50" b="1" i="0" strike="noStrike">
              <a:solidFill>
                <a:srgbClr val="000000"/>
              </a:solidFill>
              <a:latin typeface="Arial"/>
              <a:cs typeface="Arial"/>
            </a:rPr>
            <a:t>No Marine Catch Estimate</a:t>
          </a:r>
        </a:p>
      </cdr:txBody>
    </cdr:sp>
  </cdr:relSizeAnchor>
  <cdr:relSizeAnchor xmlns:cdr="http://schemas.openxmlformats.org/drawingml/2006/chartDrawing">
    <cdr:from>
      <cdr:x>0.2215</cdr:x>
      <cdr:y>0.37786</cdr:y>
    </cdr:from>
    <cdr:to>
      <cdr:x>0.2653</cdr:x>
      <cdr:y>0.6448</cdr:y>
    </cdr:to>
    <cdr:sp macro="" textlink="">
      <cdr:nvSpPr>
        <cdr:cNvPr id="52429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43954" y="2397012"/>
          <a:ext cx="265754" cy="16933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50" b="1" i="0" strike="noStrike">
              <a:solidFill>
                <a:srgbClr val="000000"/>
              </a:solidFill>
              <a:latin typeface="Arial"/>
              <a:cs typeface="Arial"/>
            </a:rPr>
            <a:t>No Marine Catch Estimate</a:t>
          </a:r>
        </a:p>
      </cdr:txBody>
    </cdr:sp>
  </cdr:relSizeAnchor>
  <cdr:relSizeAnchor xmlns:cdr="http://schemas.openxmlformats.org/drawingml/2006/chartDrawing">
    <cdr:from>
      <cdr:x>0.25564</cdr:x>
      <cdr:y>0.34047</cdr:y>
    </cdr:from>
    <cdr:to>
      <cdr:x>0.29329</cdr:x>
      <cdr:y>0.60889</cdr:y>
    </cdr:to>
    <cdr:sp macro="" textlink="">
      <cdr:nvSpPr>
        <cdr:cNvPr id="52429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51101" y="2159842"/>
          <a:ext cx="228439" cy="17027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50" b="1" i="0" strike="noStrike">
              <a:solidFill>
                <a:srgbClr val="000000"/>
              </a:solidFill>
              <a:latin typeface="Arial"/>
              <a:cs typeface="Arial"/>
            </a:rPr>
            <a:t>No Marine Catch Estimate</a:t>
          </a:r>
        </a:p>
      </cdr:txBody>
    </cdr:sp>
  </cdr:relSizeAnchor>
  <cdr:relSizeAnchor xmlns:cdr="http://schemas.openxmlformats.org/drawingml/2006/chartDrawing">
    <cdr:from>
      <cdr:x>0.27735</cdr:x>
      <cdr:y>0.23577</cdr:y>
    </cdr:from>
    <cdr:to>
      <cdr:x>0.32435</cdr:x>
      <cdr:y>0.48621</cdr:y>
    </cdr:to>
    <cdr:sp macro="" textlink="">
      <cdr:nvSpPr>
        <cdr:cNvPr id="52429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82773" y="1495642"/>
          <a:ext cx="285169" cy="15887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50" b="1" i="0" strike="noStrike">
              <a:solidFill>
                <a:srgbClr val="000000"/>
              </a:solidFill>
              <a:latin typeface="Arial"/>
              <a:cs typeface="Arial"/>
            </a:rPr>
            <a:t>No Marine Catch Estimate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457200</xdr:colOff>
      <xdr:row>21</xdr:row>
      <xdr:rowOff>57150</xdr:rowOff>
    </xdr:to>
    <xdr:graphicFrame macro="">
      <xdr:nvGraphicFramePr>
        <xdr:cNvPr id="612754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0</xdr:row>
      <xdr:rowOff>0</xdr:rowOff>
    </xdr:from>
    <xdr:to>
      <xdr:col>9</xdr:col>
      <xdr:colOff>495300</xdr:colOff>
      <xdr:row>21</xdr:row>
      <xdr:rowOff>28575</xdr:rowOff>
    </xdr:to>
    <xdr:graphicFrame macro="">
      <xdr:nvGraphicFramePr>
        <xdr:cNvPr id="612754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447675</xdr:colOff>
      <xdr:row>21</xdr:row>
      <xdr:rowOff>19050</xdr:rowOff>
    </xdr:from>
    <xdr:to>
      <xdr:col>9</xdr:col>
      <xdr:colOff>514350</xdr:colOff>
      <xdr:row>43</xdr:row>
      <xdr:rowOff>123825</xdr:rowOff>
    </xdr:to>
    <xdr:graphicFrame macro="">
      <xdr:nvGraphicFramePr>
        <xdr:cNvPr id="6127540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19050</xdr:colOff>
      <xdr:row>0</xdr:row>
      <xdr:rowOff>0</xdr:rowOff>
    </xdr:from>
    <xdr:to>
      <xdr:col>39</xdr:col>
      <xdr:colOff>571500</xdr:colOff>
      <xdr:row>16</xdr:row>
      <xdr:rowOff>85725</xdr:rowOff>
    </xdr:to>
    <xdr:graphicFrame macro="">
      <xdr:nvGraphicFramePr>
        <xdr:cNvPr id="61275407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19050</xdr:colOff>
      <xdr:row>16</xdr:row>
      <xdr:rowOff>133350</xdr:rowOff>
    </xdr:from>
    <xdr:to>
      <xdr:col>39</xdr:col>
      <xdr:colOff>581025</xdr:colOff>
      <xdr:row>31</xdr:row>
      <xdr:rowOff>95250</xdr:rowOff>
    </xdr:to>
    <xdr:graphicFrame macro="">
      <xdr:nvGraphicFramePr>
        <xdr:cNvPr id="61275408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9525</xdr:colOff>
      <xdr:row>31</xdr:row>
      <xdr:rowOff>47625</xdr:rowOff>
    </xdr:from>
    <xdr:to>
      <xdr:col>39</xdr:col>
      <xdr:colOff>542925</xdr:colOff>
      <xdr:row>47</xdr:row>
      <xdr:rowOff>38100</xdr:rowOff>
    </xdr:to>
    <xdr:graphicFrame macro="">
      <xdr:nvGraphicFramePr>
        <xdr:cNvPr id="6127540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155</xdr:row>
      <xdr:rowOff>0</xdr:rowOff>
    </xdr:from>
    <xdr:to>
      <xdr:col>31</xdr:col>
      <xdr:colOff>542925</xdr:colOff>
      <xdr:row>182</xdr:row>
      <xdr:rowOff>85725</xdr:rowOff>
    </xdr:to>
    <xdr:graphicFrame macro="">
      <xdr:nvGraphicFramePr>
        <xdr:cNvPr id="612754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600075</xdr:colOff>
      <xdr:row>15</xdr:row>
      <xdr:rowOff>0</xdr:rowOff>
    </xdr:from>
    <xdr:to>
      <xdr:col>50</xdr:col>
      <xdr:colOff>533400</xdr:colOff>
      <xdr:row>32</xdr:row>
      <xdr:rowOff>133350</xdr:rowOff>
    </xdr:to>
    <xdr:graphicFrame macro="">
      <xdr:nvGraphicFramePr>
        <xdr:cNvPr id="61275411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0</xdr:colOff>
      <xdr:row>32</xdr:row>
      <xdr:rowOff>142875</xdr:rowOff>
    </xdr:from>
    <xdr:to>
      <xdr:col>50</xdr:col>
      <xdr:colOff>561975</xdr:colOff>
      <xdr:row>48</xdr:row>
      <xdr:rowOff>171450</xdr:rowOff>
    </xdr:to>
    <xdr:graphicFrame macro="">
      <xdr:nvGraphicFramePr>
        <xdr:cNvPr id="61275412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76200</xdr:colOff>
      <xdr:row>49</xdr:row>
      <xdr:rowOff>47625</xdr:rowOff>
    </xdr:from>
    <xdr:to>
      <xdr:col>50</xdr:col>
      <xdr:colOff>552450</xdr:colOff>
      <xdr:row>70</xdr:row>
      <xdr:rowOff>95250</xdr:rowOff>
    </xdr:to>
    <xdr:graphicFrame macro="">
      <xdr:nvGraphicFramePr>
        <xdr:cNvPr id="6127541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0</xdr:colOff>
      <xdr:row>71</xdr:row>
      <xdr:rowOff>0</xdr:rowOff>
    </xdr:from>
    <xdr:to>
      <xdr:col>50</xdr:col>
      <xdr:colOff>476250</xdr:colOff>
      <xdr:row>92</xdr:row>
      <xdr:rowOff>47625</xdr:rowOff>
    </xdr:to>
    <xdr:graphicFrame macro="">
      <xdr:nvGraphicFramePr>
        <xdr:cNvPr id="6127541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51</xdr:col>
      <xdr:colOff>600075</xdr:colOff>
      <xdr:row>71</xdr:row>
      <xdr:rowOff>0</xdr:rowOff>
    </xdr:from>
    <xdr:to>
      <xdr:col>61</xdr:col>
      <xdr:colOff>476250</xdr:colOff>
      <xdr:row>88</xdr:row>
      <xdr:rowOff>123825</xdr:rowOff>
    </xdr:to>
    <xdr:graphicFrame macro="">
      <xdr:nvGraphicFramePr>
        <xdr:cNvPr id="6127541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52</xdr:col>
      <xdr:colOff>0</xdr:colOff>
      <xdr:row>48</xdr:row>
      <xdr:rowOff>0</xdr:rowOff>
    </xdr:from>
    <xdr:to>
      <xdr:col>61</xdr:col>
      <xdr:colOff>476250</xdr:colOff>
      <xdr:row>68</xdr:row>
      <xdr:rowOff>85725</xdr:rowOff>
    </xdr:to>
    <xdr:graphicFrame macro="">
      <xdr:nvGraphicFramePr>
        <xdr:cNvPr id="6127541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53</xdr:col>
      <xdr:colOff>28575</xdr:colOff>
      <xdr:row>16</xdr:row>
      <xdr:rowOff>19050</xdr:rowOff>
    </xdr:from>
    <xdr:to>
      <xdr:col>62</xdr:col>
      <xdr:colOff>561975</xdr:colOff>
      <xdr:row>35</xdr:row>
      <xdr:rowOff>57150</xdr:rowOff>
    </xdr:to>
    <xdr:graphicFrame macro="">
      <xdr:nvGraphicFramePr>
        <xdr:cNvPr id="6127541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41</xdr:col>
      <xdr:colOff>0</xdr:colOff>
      <xdr:row>93</xdr:row>
      <xdr:rowOff>0</xdr:rowOff>
    </xdr:from>
    <xdr:to>
      <xdr:col>50</xdr:col>
      <xdr:colOff>495300</xdr:colOff>
      <xdr:row>121</xdr:row>
      <xdr:rowOff>133350</xdr:rowOff>
    </xdr:to>
    <xdr:graphicFrame macro="">
      <xdr:nvGraphicFramePr>
        <xdr:cNvPr id="6127541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228</xdr:row>
      <xdr:rowOff>0</xdr:rowOff>
    </xdr:from>
    <xdr:to>
      <xdr:col>33</xdr:col>
      <xdr:colOff>47625</xdr:colOff>
      <xdr:row>254</xdr:row>
      <xdr:rowOff>85725</xdr:rowOff>
    </xdr:to>
    <xdr:graphicFrame macro="">
      <xdr:nvGraphicFramePr>
        <xdr:cNvPr id="61275419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21</xdr:row>
      <xdr:rowOff>28575</xdr:rowOff>
    </xdr:from>
    <xdr:to>
      <xdr:col>4</xdr:col>
      <xdr:colOff>523875</xdr:colOff>
      <xdr:row>43</xdr:row>
      <xdr:rowOff>104775</xdr:rowOff>
    </xdr:to>
    <xdr:graphicFrame macro="">
      <xdr:nvGraphicFramePr>
        <xdr:cNvPr id="6127542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0.33864</cdr:x>
      <cdr:y>0.25112</cdr:y>
    </cdr:from>
    <cdr:to>
      <cdr:x>0.33864</cdr:x>
      <cdr:y>0.25112</cdr:y>
    </cdr:to>
    <cdr:sp macro="" textlink="">
      <cdr:nvSpPr>
        <cdr:cNvPr id="233473" name="Text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48248" y="9264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0.33864</cdr:x>
      <cdr:y>0.56648</cdr:y>
    </cdr:from>
    <cdr:to>
      <cdr:x>0.33864</cdr:x>
      <cdr:y>0.56648</cdr:y>
    </cdr:to>
    <cdr:sp macro="" textlink="">
      <cdr:nvSpPr>
        <cdr:cNvPr id="233474" name="Text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48248" y="2085931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22860" rIns="0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No Catch Estimate</a:t>
          </a:r>
        </a:p>
      </cdr:txBody>
    </cdr:sp>
  </cdr:relSizeAnchor>
  <cdr:relSizeAnchor xmlns:cdr="http://schemas.openxmlformats.org/drawingml/2006/chartDrawing">
    <cdr:from>
      <cdr:x>0.19254</cdr:x>
      <cdr:y>0.475</cdr:y>
    </cdr:from>
    <cdr:to>
      <cdr:x>0.43167</cdr:x>
      <cdr:y>0.825</cdr:y>
    </cdr:to>
    <cdr:sp macro="" textlink="">
      <cdr:nvSpPr>
        <cdr:cNvPr id="23347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0540" y="1628775"/>
          <a:ext cx="733423" cy="1200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No Catch Estimate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0.45595</cdr:x>
      <cdr:y>0.25284</cdr:y>
    </cdr:from>
    <cdr:to>
      <cdr:x>0.45595</cdr:x>
      <cdr:y>0.25284</cdr:y>
    </cdr:to>
    <cdr:sp macro="" textlink="">
      <cdr:nvSpPr>
        <cdr:cNvPr id="63078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60960" y="68230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7432" rIns="27432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No Catch Estimate</a:t>
          </a:r>
        </a:p>
      </cdr:txBody>
    </cdr:sp>
  </cdr:relSizeAnchor>
  <cdr:relSizeAnchor xmlns:cdr="http://schemas.openxmlformats.org/drawingml/2006/chartDrawing">
    <cdr:from>
      <cdr:x>0.38607</cdr:x>
      <cdr:y>0.3435</cdr:y>
    </cdr:from>
    <cdr:to>
      <cdr:x>0.38607</cdr:x>
      <cdr:y>0.3435</cdr:y>
    </cdr:to>
    <cdr:sp macro="" textlink="">
      <cdr:nvSpPr>
        <cdr:cNvPr id="63078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38288" y="925843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7432" rIns="27432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No Catch Estimate</a:t>
          </a:r>
        </a:p>
      </cdr:txBody>
    </cdr:sp>
  </cdr:relSizeAnchor>
  <cdr:relSizeAnchor xmlns:cdr="http://schemas.openxmlformats.org/drawingml/2006/chartDrawing">
    <cdr:from>
      <cdr:x>0.31545</cdr:x>
      <cdr:y>0.36231</cdr:y>
    </cdr:from>
    <cdr:to>
      <cdr:x>0.31545</cdr:x>
      <cdr:y>0.36231</cdr:y>
    </cdr:to>
    <cdr:sp macro="" textlink="">
      <cdr:nvSpPr>
        <cdr:cNvPr id="63078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1152" y="976363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7432" rIns="27432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No Catch Estimate</a:t>
          </a:r>
        </a:p>
      </cdr:txBody>
    </cdr:sp>
  </cdr:relSizeAnchor>
  <cdr:relSizeAnchor xmlns:cdr="http://schemas.openxmlformats.org/drawingml/2006/chartDrawing">
    <cdr:from>
      <cdr:x>0.25541</cdr:x>
      <cdr:y>0.39149</cdr:y>
    </cdr:from>
    <cdr:to>
      <cdr:x>0.25541</cdr:x>
      <cdr:y>0.39149</cdr:y>
    </cdr:to>
    <cdr:sp macro="" textlink="">
      <cdr:nvSpPr>
        <cdr:cNvPr id="63078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48011" y="105473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7432" rIns="27432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No Catch Estimate</a:t>
          </a:r>
        </a:p>
      </cdr:txBody>
    </cdr:sp>
  </cdr:relSizeAnchor>
  <cdr:relSizeAnchor xmlns:cdr="http://schemas.openxmlformats.org/drawingml/2006/chartDrawing">
    <cdr:from>
      <cdr:x>0.18159</cdr:x>
      <cdr:y>0.36955</cdr:y>
    </cdr:from>
    <cdr:to>
      <cdr:x>0.18159</cdr:x>
      <cdr:y>0.36955</cdr:y>
    </cdr:to>
    <cdr:sp macro="" textlink="">
      <cdr:nvSpPr>
        <cdr:cNvPr id="63078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01527" y="99579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27432" tIns="27432" rIns="27432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No Catch Estimate</a:t>
          </a:r>
        </a:p>
      </cdr:txBody>
    </cdr:sp>
  </cdr:relSizeAnchor>
  <cdr:relSizeAnchor xmlns:cdr="http://schemas.openxmlformats.org/drawingml/2006/chartDrawing">
    <cdr:from>
      <cdr:x>0.14491</cdr:x>
      <cdr:y>0.2377</cdr:y>
    </cdr:from>
    <cdr:to>
      <cdr:x>0.31814</cdr:x>
      <cdr:y>0.35465</cdr:y>
    </cdr:to>
    <cdr:sp macro="" textlink="">
      <cdr:nvSpPr>
        <cdr:cNvPr id="63079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75072" y="636213"/>
          <a:ext cx="1046110" cy="3130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/>
              <a:cs typeface="Arial"/>
            </a:rPr>
            <a:t>No Marine</a:t>
          </a:r>
        </a:p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/>
              <a:cs typeface="Arial"/>
            </a:rPr>
            <a:t>Catch Estimates</a:t>
          </a:r>
        </a:p>
      </cdr:txBody>
    </cdr:sp>
  </cdr:relSizeAnchor>
  <cdr:relSizeAnchor xmlns:cdr="http://schemas.openxmlformats.org/drawingml/2006/chartDrawing">
    <cdr:from>
      <cdr:x>0.1624</cdr:x>
      <cdr:y>0.34875</cdr:y>
    </cdr:from>
    <cdr:to>
      <cdr:x>0.18612</cdr:x>
      <cdr:y>0.47902</cdr:y>
    </cdr:to>
    <cdr:sp macro="" textlink="">
      <cdr:nvSpPr>
        <cdr:cNvPr id="630791" name="Freeform 7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980709" y="933450"/>
          <a:ext cx="143241" cy="348659"/>
        </a:xfrm>
        <a:custGeom xmlns:a="http://schemas.openxmlformats.org/drawingml/2006/main">
          <a:avLst/>
          <a:gdLst/>
          <a:ahLst/>
          <a:cxnLst>
            <a:cxn ang="0">
              <a:pos x="190500" y="0"/>
            </a:cxn>
            <a:cxn ang="0">
              <a:pos x="0" y="361950"/>
            </a:cxn>
          </a:cxnLst>
          <a:rect l="0" t="0" r="r" b="b"/>
          <a:pathLst>
            <a:path w="190500" h="361950">
              <a:moveTo>
                <a:pt x="190500" y="0"/>
              </a:moveTo>
              <a:lnTo>
                <a:pt x="0" y="361950"/>
              </a:lnTo>
            </a:path>
          </a:pathLst>
        </a:custGeom>
        <a:noFill xmlns:a="http://schemas.openxmlformats.org/drawingml/2006/main"/>
        <a:ln xmlns:a="http://schemas.openxmlformats.org/drawingml/2006/main" w="0" cap="flat" cmpd="sng">
          <a:solidFill>
            <a:srgbClr val="000000"/>
          </a:solidFill>
          <a:prstDash val="solid"/>
          <a:round/>
          <a:headEnd type="none" w="med" len="med"/>
          <a:tailEnd type="triangle" w="sm" len="sm"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0.2819</cdr:x>
      <cdr:y>0.35026</cdr:y>
    </cdr:from>
    <cdr:to>
      <cdr:x>0.29444</cdr:x>
      <cdr:y>0.39004</cdr:y>
    </cdr:to>
    <cdr:sp macro="" textlink="">
      <cdr:nvSpPr>
        <cdr:cNvPr id="630792" name="Freeform 8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1702345" y="937480"/>
          <a:ext cx="75727" cy="106472"/>
        </a:xfrm>
        <a:custGeom xmlns:a="http://schemas.openxmlformats.org/drawingml/2006/main">
          <a:avLst/>
          <a:gdLst/>
          <a:ahLst/>
          <a:cxnLst>
            <a:cxn ang="0">
              <a:pos x="0" y="0"/>
            </a:cxn>
            <a:cxn ang="0">
              <a:pos x="76200" y="114300"/>
            </a:cxn>
          </a:cxnLst>
          <a:rect l="0" t="0" r="r" b="b"/>
          <a:pathLst>
            <a:path w="76200" h="114300">
              <a:moveTo>
                <a:pt x="0" y="0"/>
              </a:moveTo>
              <a:lnTo>
                <a:pt x="76200" y="114300"/>
              </a:lnTo>
            </a:path>
          </a:pathLst>
        </a:custGeom>
        <a:noFill xmlns:a="http://schemas.openxmlformats.org/drawingml/2006/main"/>
        <a:ln xmlns:a="http://schemas.openxmlformats.org/drawingml/2006/main" w="0" cap="flat" cmpd="sng">
          <a:solidFill>
            <a:srgbClr val="000000"/>
          </a:solidFill>
          <a:prstDash val="solid"/>
          <a:round/>
          <a:headEnd type="none" w="med" len="med"/>
          <a:tailEnd type="triangle" w="sm" len="sm"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0.47687</cdr:x>
      <cdr:y>0.23567</cdr:y>
    </cdr:from>
    <cdr:to>
      <cdr:x>0.47687</cdr:x>
      <cdr:y>0.23567</cdr:y>
    </cdr:to>
    <cdr:sp macro="" textlink="">
      <cdr:nvSpPr>
        <cdr:cNvPr id="631809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92003" y="56886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525" b="0" i="0" strike="noStrike">
              <a:solidFill>
                <a:srgbClr val="000000"/>
              </a:solidFill>
              <a:latin typeface="Arial"/>
              <a:cs typeface="Arial"/>
            </a:rPr>
            <a:t>No Catch Estimate</a:t>
          </a:r>
        </a:p>
      </cdr:txBody>
    </cdr:sp>
  </cdr:relSizeAnchor>
  <cdr:relSizeAnchor xmlns:cdr="http://schemas.openxmlformats.org/drawingml/2006/chartDrawing">
    <cdr:from>
      <cdr:x>0.40969</cdr:x>
      <cdr:y>0.3149</cdr:y>
    </cdr:from>
    <cdr:to>
      <cdr:x>0.40969</cdr:x>
      <cdr:y>0.3149</cdr:y>
    </cdr:to>
    <cdr:sp macro="" textlink="">
      <cdr:nvSpPr>
        <cdr:cNvPr id="631810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85052" y="75902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525" b="0" i="0" strike="noStrike">
              <a:solidFill>
                <a:srgbClr val="000000"/>
              </a:solidFill>
              <a:latin typeface="Arial"/>
              <a:cs typeface="Arial"/>
            </a:rPr>
            <a:t>No Catch Estimate</a:t>
          </a:r>
        </a:p>
      </cdr:txBody>
    </cdr:sp>
  </cdr:relSizeAnchor>
  <cdr:relSizeAnchor xmlns:cdr="http://schemas.openxmlformats.org/drawingml/2006/chartDrawing">
    <cdr:from>
      <cdr:x>0.34104</cdr:x>
      <cdr:y>0.33074</cdr:y>
    </cdr:from>
    <cdr:to>
      <cdr:x>0.34104</cdr:x>
      <cdr:y>0.33074</cdr:y>
    </cdr:to>
    <cdr:sp macro="" textlink="">
      <cdr:nvSpPr>
        <cdr:cNvPr id="631811" name="Text Box 102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69157" y="79706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525" b="0" i="0" strike="noStrike">
              <a:solidFill>
                <a:srgbClr val="000000"/>
              </a:solidFill>
              <a:latin typeface="Arial"/>
              <a:cs typeface="Arial"/>
            </a:rPr>
            <a:t>No Catch Estimate</a:t>
          </a:r>
        </a:p>
      </cdr:txBody>
    </cdr:sp>
  </cdr:relSizeAnchor>
  <cdr:relSizeAnchor xmlns:cdr="http://schemas.openxmlformats.org/drawingml/2006/chartDrawing">
    <cdr:from>
      <cdr:x>0.28198</cdr:x>
      <cdr:y>0.35691</cdr:y>
    </cdr:from>
    <cdr:to>
      <cdr:x>0.28198</cdr:x>
      <cdr:y>0.35691</cdr:y>
    </cdr:to>
    <cdr:sp macro="" textlink="">
      <cdr:nvSpPr>
        <cdr:cNvPr id="631812" name="Text Box 10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1398" y="859873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525" b="0" i="0" strike="noStrike">
              <a:solidFill>
                <a:srgbClr val="000000"/>
              </a:solidFill>
              <a:latin typeface="Arial"/>
              <a:cs typeface="Arial"/>
            </a:rPr>
            <a:t>No Catch Estimate</a:t>
          </a:r>
        </a:p>
      </cdr:txBody>
    </cdr:sp>
  </cdr:relSizeAnchor>
  <cdr:relSizeAnchor xmlns:cdr="http://schemas.openxmlformats.org/drawingml/2006/chartDrawing">
    <cdr:from>
      <cdr:x>0.21259</cdr:x>
      <cdr:y>0.33843</cdr:y>
    </cdr:from>
    <cdr:to>
      <cdr:x>0.21259</cdr:x>
      <cdr:y>0.33843</cdr:y>
    </cdr:to>
    <cdr:sp macro="" textlink="">
      <cdr:nvSpPr>
        <cdr:cNvPr id="631813" name="Text Box 102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91031" y="8155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vert="vert270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525" b="0" i="0" strike="noStrike">
              <a:solidFill>
                <a:srgbClr val="000000"/>
              </a:solidFill>
              <a:latin typeface="Arial"/>
              <a:cs typeface="Arial"/>
            </a:rPr>
            <a:t>No Catch Estimate</a:t>
          </a:r>
        </a:p>
      </cdr:txBody>
    </cdr:sp>
  </cdr:relSizeAnchor>
  <cdr:relSizeAnchor xmlns:cdr="http://schemas.openxmlformats.org/drawingml/2006/chartDrawing">
    <cdr:from>
      <cdr:x>0.15334</cdr:x>
      <cdr:y>0.2519</cdr:y>
    </cdr:from>
    <cdr:to>
      <cdr:x>0.55123</cdr:x>
      <cdr:y>0.37482</cdr:y>
    </cdr:to>
    <cdr:sp macro="" textlink="">
      <cdr:nvSpPr>
        <cdr:cNvPr id="631814" name="Text Box 103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7482" y="602236"/>
          <a:ext cx="2406588" cy="2938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No Catch Estimates</a:t>
          </a:r>
        </a:p>
      </cdr:txBody>
    </cdr:sp>
  </cdr:relSizeAnchor>
  <cdr:relSizeAnchor xmlns:cdr="http://schemas.openxmlformats.org/drawingml/2006/chartDrawing">
    <cdr:from>
      <cdr:x>0.1682</cdr:x>
      <cdr:y>0.35458</cdr:y>
    </cdr:from>
    <cdr:to>
      <cdr:x>0.24724</cdr:x>
      <cdr:y>0.51532</cdr:y>
    </cdr:to>
    <cdr:sp macro="" textlink="">
      <cdr:nvSpPr>
        <cdr:cNvPr id="631815" name="Freeform 1031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1017334" y="847725"/>
          <a:ext cx="478092" cy="384293"/>
        </a:xfrm>
        <a:custGeom xmlns:a="http://schemas.openxmlformats.org/drawingml/2006/main">
          <a:avLst/>
          <a:gdLst/>
          <a:ahLst/>
          <a:cxnLst>
            <a:cxn ang="0">
              <a:pos x="952500" y="0"/>
            </a:cxn>
            <a:cxn ang="0">
              <a:pos x="0" y="533400"/>
            </a:cxn>
          </a:cxnLst>
          <a:rect l="0" t="0" r="r" b="b"/>
          <a:pathLst>
            <a:path w="952500" h="533400">
              <a:moveTo>
                <a:pt x="952500" y="0"/>
              </a:moveTo>
              <a:lnTo>
                <a:pt x="0" y="533400"/>
              </a:lnTo>
            </a:path>
          </a:pathLst>
        </a:custGeom>
        <a:noFill xmlns:a="http://schemas.openxmlformats.org/drawingml/2006/main"/>
        <a:ln xmlns:a="http://schemas.openxmlformats.org/drawingml/2006/main" w="0">
          <a:solidFill>
            <a:srgbClr val="000000"/>
          </a:solidFill>
          <a:round/>
          <a:headEnd/>
          <a:tailEnd type="triangle" w="sm" len="sm"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0.45354</cdr:x>
      <cdr:y>0.34661</cdr:y>
    </cdr:from>
    <cdr:to>
      <cdr:x>0.53228</cdr:x>
      <cdr:y>0.52191</cdr:y>
    </cdr:to>
    <cdr:sp macro="" textlink="">
      <cdr:nvSpPr>
        <cdr:cNvPr id="631816" name="Freeform 1032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2743201" y="828674"/>
          <a:ext cx="476250" cy="419101"/>
        </a:xfrm>
        <a:custGeom xmlns:a="http://schemas.openxmlformats.org/drawingml/2006/main">
          <a:avLst/>
          <a:gdLst/>
          <a:ahLst/>
          <a:cxnLst>
            <a:cxn ang="0">
              <a:pos x="0" y="0"/>
            </a:cxn>
            <a:cxn ang="0">
              <a:pos x="809625" y="533400"/>
            </a:cxn>
          </a:cxnLst>
          <a:rect l="0" t="0" r="r" b="b"/>
          <a:pathLst>
            <a:path w="809625" h="533400">
              <a:moveTo>
                <a:pt x="0" y="0"/>
              </a:moveTo>
              <a:lnTo>
                <a:pt x="809625" y="533400"/>
              </a:lnTo>
            </a:path>
          </a:pathLst>
        </a:custGeom>
        <a:noFill xmlns:a="http://schemas.openxmlformats.org/drawingml/2006/main"/>
        <a:ln xmlns:a="http://schemas.openxmlformats.org/drawingml/2006/main" w="0">
          <a:solidFill>
            <a:srgbClr val="000000"/>
          </a:solidFill>
          <a:round/>
          <a:headEnd/>
          <a:tailEnd type="triangle" w="sm" len="sm"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PSC\AKViewfig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_BACKUPFROMLAPTOP\TROLLMGT\explrat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HATCONTR\111GILLH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_BACKUPFROMLAPTOP\TROLLMGT\FPDWIL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ldshaul\My%20Documents\AUKE\AUKERU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1"/>
      <sheetName val="Fig2"/>
      <sheetName val="Fig3"/>
      <sheetName val="Fig4"/>
      <sheetName val="Fig5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Sockhr"/>
      <sheetName val="Fig_13"/>
      <sheetName val="Fig_14"/>
      <sheetName val="Fig_15"/>
      <sheetName val="Fig_142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/>
      <sheetData sheetId="18" refreshError="1"/>
      <sheetData sheetId="19" refreshError="1"/>
      <sheetData sheetId="20" refreshError="1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LRATE table"/>
      <sheetName val="EXPLRATE"/>
      <sheetName val="Average"/>
      <sheetName val="Catch_Escapement Graph"/>
      <sheetName val="Totlrate Graph"/>
      <sheetName val="Trollrate Graph (2)"/>
      <sheetName val="Trollrate Graph"/>
      <sheetName val="PeriodAvg"/>
      <sheetName val="Catch_Escapement Data"/>
    </sheetNames>
    <sheetDataSet>
      <sheetData sheetId="0"/>
      <sheetData sheetId="1">
        <row r="12">
          <cell r="G12">
            <v>80</v>
          </cell>
        </row>
        <row r="13">
          <cell r="G13">
            <v>81</v>
          </cell>
        </row>
        <row r="14">
          <cell r="E14">
            <v>44.971358149051653</v>
          </cell>
          <cell r="G14">
            <v>82</v>
          </cell>
          <cell r="I14">
            <v>37.806466069376746</v>
          </cell>
          <cell r="J14" t="e">
            <v>#REF!</v>
          </cell>
        </row>
        <row r="15">
          <cell r="B15">
            <v>31.073446327683619</v>
          </cell>
          <cell r="D15">
            <v>54.042684174207679</v>
          </cell>
          <cell r="E15">
            <v>35.451558288791006</v>
          </cell>
          <cell r="G15">
            <v>83</v>
          </cell>
          <cell r="I15">
            <v>38.564022698964642</v>
          </cell>
          <cell r="J15" t="e">
            <v>#REF!</v>
          </cell>
        </row>
        <row r="16">
          <cell r="B16">
            <v>33.972602739726028</v>
          </cell>
          <cell r="E16">
            <v>31.463933220894884</v>
          </cell>
          <cell r="G16">
            <v>84</v>
          </cell>
          <cell r="I16">
            <v>40.212374928232954</v>
          </cell>
          <cell r="J16" t="e">
            <v>#REF!</v>
          </cell>
        </row>
        <row r="17">
          <cell r="B17">
            <v>35.294117647058826</v>
          </cell>
          <cell r="D17">
            <v>51.645207018302052</v>
          </cell>
          <cell r="E17">
            <v>35.570753097824088</v>
          </cell>
          <cell r="G17">
            <v>85</v>
          </cell>
          <cell r="I17">
            <v>40.566619836525689</v>
          </cell>
          <cell r="J17" t="e">
            <v>#REF!</v>
          </cell>
        </row>
        <row r="18">
          <cell r="B18">
            <v>43.223819301848046</v>
          </cell>
          <cell r="D18">
            <v>60.594083325663718</v>
          </cell>
          <cell r="E18">
            <v>36.59944890840687</v>
          </cell>
          <cell r="G18">
            <v>86</v>
          </cell>
          <cell r="I18">
            <v>39.187343994632286</v>
          </cell>
          <cell r="J18" t="e">
            <v>#REF!</v>
          </cell>
        </row>
        <row r="19">
          <cell r="B19">
            <v>37.150127226463106</v>
          </cell>
          <cell r="D19">
            <v>45.104082596228871</v>
          </cell>
          <cell r="E19">
            <v>29.293044956349775</v>
          </cell>
          <cell r="G19">
            <v>87</v>
          </cell>
          <cell r="I19">
            <v>42.322320553596668</v>
          </cell>
          <cell r="J19" t="e">
            <v>#REF!</v>
          </cell>
        </row>
        <row r="20">
          <cell r="B20">
            <v>25.478767693588679</v>
          </cell>
          <cell r="D20">
            <v>46.839412947535976</v>
          </cell>
          <cell r="E20">
            <v>27.560370521156575</v>
          </cell>
          <cell r="G20">
            <v>88</v>
          </cell>
          <cell r="I20">
            <v>43.288428944293265</v>
          </cell>
          <cell r="J20" t="e">
            <v>#REF!</v>
          </cell>
        </row>
        <row r="21">
          <cell r="B21">
            <v>48.191681735985533</v>
          </cell>
          <cell r="D21">
            <v>61.679803661349872</v>
          </cell>
          <cell r="E21">
            <v>50.610087666188022</v>
          </cell>
          <cell r="G21">
            <v>89</v>
          </cell>
          <cell r="I21">
            <v>41.038169858479932</v>
          </cell>
          <cell r="J21" t="e">
            <v>#REF!</v>
          </cell>
        </row>
        <row r="22">
          <cell r="B22">
            <v>42.847503373819166</v>
          </cell>
          <cell r="D22">
            <v>56.536328671322956</v>
          </cell>
          <cell r="E22">
            <v>37.617871578491787</v>
          </cell>
          <cell r="G22">
            <v>90</v>
          </cell>
          <cell r="I22">
            <v>42.015775992071646</v>
          </cell>
          <cell r="J22" t="e">
            <v>#REF!</v>
          </cell>
        </row>
        <row r="23">
          <cell r="B23">
            <v>16.963528413910094</v>
          </cell>
          <cell r="D23">
            <v>53.226519111364311</v>
          </cell>
          <cell r="E23">
            <v>36.473417723444321</v>
          </cell>
          <cell r="G23">
            <v>91</v>
          </cell>
          <cell r="I23">
            <v>45.533736791373478</v>
          </cell>
        </row>
        <row r="24">
          <cell r="B24">
            <v>32.159999999999997</v>
          </cell>
          <cell r="D24">
            <v>56.163860061317827</v>
          </cell>
          <cell r="E24">
            <v>37.887486721599522</v>
          </cell>
          <cell r="G24">
            <v>92</v>
          </cell>
          <cell r="I24">
            <v>44.188407017127737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5 comb chart"/>
      <sheetName val="115FILLIN"/>
      <sheetName val="111cpue escape"/>
      <sheetName val="111FILLIN"/>
      <sheetName val="111 comb chart"/>
      <sheetName val="Sheet1"/>
      <sheetName val="115W Interp."/>
      <sheetName val="115gillh"/>
      <sheetName val="Fall Effort Chart"/>
      <sheetName val="111W Interp."/>
      <sheetName val="111GILL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adianPred"/>
      <sheetName val="Power Troll"/>
      <sheetName val="colorgraphs"/>
      <sheetName val="Wild Pred Graph"/>
      <sheetName val="Prediction Table"/>
      <sheetName val="FPDWILD"/>
    </sheetNames>
    <sheetDataSet>
      <sheetData sheetId="0"/>
      <sheetData sheetId="1" refreshError="1"/>
      <sheetData sheetId="2"/>
      <sheetData sheetId="3"/>
      <sheetData sheetId="4"/>
      <sheetData sheetId="5">
        <row r="129">
          <cell r="B129">
            <v>681604</v>
          </cell>
          <cell r="AX129" t="str">
            <v>Predicted</v>
          </cell>
        </row>
        <row r="130">
          <cell r="B130">
            <v>833609</v>
          </cell>
          <cell r="AB130">
            <v>28.484682265737739</v>
          </cell>
          <cell r="AC130">
            <v>1334221</v>
          </cell>
          <cell r="AD130">
            <v>1390216.7713997704</v>
          </cell>
          <cell r="AJ130">
            <v>4.2315050000000003</v>
          </cell>
          <cell r="AK130">
            <v>972668</v>
          </cell>
          <cell r="AL130">
            <v>994127.72488500003</v>
          </cell>
          <cell r="AU130">
            <v>88</v>
          </cell>
          <cell r="AV130">
            <v>4.45</v>
          </cell>
          <cell r="AW130">
            <v>1025668</v>
          </cell>
          <cell r="AX130">
            <v>989292.05</v>
          </cell>
          <cell r="AY130">
            <v>60</v>
          </cell>
        </row>
        <row r="131">
          <cell r="B131">
            <v>1156277</v>
          </cell>
          <cell r="AB131">
            <v>50.89293</v>
          </cell>
          <cell r="AC131">
            <v>2041584</v>
          </cell>
          <cell r="AD131">
            <v>1830615.5624104408</v>
          </cell>
          <cell r="AJ131">
            <v>13.698205000000002</v>
          </cell>
          <cell r="AK131">
            <v>1363942</v>
          </cell>
          <cell r="AL131">
            <v>1371631.320785</v>
          </cell>
          <cell r="AU131">
            <v>81</v>
          </cell>
          <cell r="AV131">
            <v>14.33799029988849</v>
          </cell>
          <cell r="AW131">
            <v>1353221</v>
          </cell>
          <cell r="AX131">
            <v>1432758.5269596989</v>
          </cell>
          <cell r="BA131" t="str">
            <v>Regression Output:</v>
          </cell>
        </row>
        <row r="132">
          <cell r="B132">
            <v>1265328</v>
          </cell>
          <cell r="AB132">
            <v>70.347880000000004</v>
          </cell>
          <cell r="AC132">
            <v>1868680</v>
          </cell>
          <cell r="AD132">
            <v>2212971.9412214737</v>
          </cell>
          <cell r="AJ132">
            <v>14.242341132868869</v>
          </cell>
          <cell r="AK132">
            <v>1334221</v>
          </cell>
          <cell r="AL132">
            <v>1393329.8373554121</v>
          </cell>
          <cell r="AU132">
            <v>87</v>
          </cell>
          <cell r="AV132">
            <v>14.6</v>
          </cell>
          <cell r="AW132">
            <v>1486942</v>
          </cell>
          <cell r="AX132">
            <v>1444509.4</v>
          </cell>
          <cell r="AY132">
            <v>62</v>
          </cell>
          <cell r="AZ132" t="str">
            <v>Constant</v>
          </cell>
        </row>
        <row r="133">
          <cell r="B133">
            <v>1586258</v>
          </cell>
          <cell r="AB133">
            <v>48.810870000000001</v>
          </cell>
          <cell r="AC133">
            <v>1763024</v>
          </cell>
          <cell r="AD133">
            <v>1789695.9546978897</v>
          </cell>
          <cell r="AJ133">
            <v>24.405434999999997</v>
          </cell>
          <cell r="AK133">
            <v>1763024</v>
          </cell>
          <cell r="AL133">
            <v>1798603.5314949998</v>
          </cell>
          <cell r="AU133">
            <v>84</v>
          </cell>
          <cell r="AV133">
            <v>25.4</v>
          </cell>
          <cell r="AW133">
            <v>1881024</v>
          </cell>
          <cell r="AX133">
            <v>1928878.5999999999</v>
          </cell>
          <cell r="AZ133" t="str">
            <v>Std Err of Y Est</v>
          </cell>
        </row>
        <row r="134">
          <cell r="B134">
            <v>1543807</v>
          </cell>
          <cell r="AB134">
            <v>80.978760000000008</v>
          </cell>
          <cell r="AC134">
            <v>2385247</v>
          </cell>
          <cell r="AD134">
            <v>2421905.1320225103</v>
          </cell>
          <cell r="AJ134">
            <v>25.446464999999996</v>
          </cell>
          <cell r="AK134">
            <v>2041584</v>
          </cell>
          <cell r="AL134">
            <v>1840116.6848049997</v>
          </cell>
          <cell r="AU134">
            <v>82</v>
          </cell>
          <cell r="AV134">
            <v>25.95</v>
          </cell>
          <cell r="AW134">
            <v>2102584</v>
          </cell>
          <cell r="AX134">
            <v>1953545.55</v>
          </cell>
          <cell r="AY134">
            <v>64</v>
          </cell>
          <cell r="AZ134" t="str">
            <v>R Squared</v>
          </cell>
        </row>
        <row r="135">
          <cell r="B135">
            <v>1218827</v>
          </cell>
          <cell r="AB135">
            <v>105.97778000000001</v>
          </cell>
          <cell r="AC135">
            <v>2832830</v>
          </cell>
          <cell r="AD135">
            <v>2913221.4685345339</v>
          </cell>
          <cell r="AJ135">
            <v>30.359834999999997</v>
          </cell>
          <cell r="AK135">
            <v>2032393</v>
          </cell>
          <cell r="AL135">
            <v>2036047.1402949998</v>
          </cell>
          <cell r="AU135">
            <v>89</v>
          </cell>
          <cell r="AV135">
            <v>32.6</v>
          </cell>
          <cell r="AW135">
            <v>2181393</v>
          </cell>
          <cell r="AX135">
            <v>2251791.4000000004</v>
          </cell>
          <cell r="AZ135" t="str">
            <v>No. of Observations</v>
          </cell>
        </row>
        <row r="136">
          <cell r="B136">
            <v>864250</v>
          </cell>
          <cell r="AB136">
            <v>27.396410000000003</v>
          </cell>
          <cell r="AC136">
            <v>1363942</v>
          </cell>
          <cell r="AD136">
            <v>1368828.4952701498</v>
          </cell>
          <cell r="AJ136">
            <v>31.922789999999999</v>
          </cell>
          <cell r="AK136">
            <v>2317446</v>
          </cell>
          <cell r="AL136">
            <v>2098373.0968300002</v>
          </cell>
          <cell r="AU136">
            <v>90</v>
          </cell>
          <cell r="AV136">
            <v>35.799999999999997</v>
          </cell>
          <cell r="AW136">
            <v>2738446</v>
          </cell>
          <cell r="AX136">
            <v>2395308.2000000002</v>
          </cell>
          <cell r="AY136">
            <v>66</v>
          </cell>
          <cell r="AZ136" t="str">
            <v>Degrees of Freedom</v>
          </cell>
        </row>
        <row r="137">
          <cell r="B137">
            <v>1539686</v>
          </cell>
          <cell r="AB137">
            <v>8.4630100000000006</v>
          </cell>
          <cell r="AC137">
            <v>972668</v>
          </cell>
          <cell r="AD137">
            <v>996722.35968096519</v>
          </cell>
          <cell r="AJ137">
            <v>35.173940000000002</v>
          </cell>
          <cell r="AK137">
            <v>1868680</v>
          </cell>
          <cell r="AL137">
            <v>2228019.2053800002</v>
          </cell>
          <cell r="AU137">
            <v>83</v>
          </cell>
          <cell r="AV137">
            <v>36.049999999999997</v>
          </cell>
          <cell r="AW137">
            <v>1942680</v>
          </cell>
          <cell r="AX137">
            <v>2406520.4500000002</v>
          </cell>
        </row>
        <row r="138">
          <cell r="B138">
            <v>596407</v>
          </cell>
          <cell r="AB138">
            <v>60.719670000000001</v>
          </cell>
          <cell r="AC138">
            <v>2032393</v>
          </cell>
          <cell r="AD138">
            <v>2023744.6489368791</v>
          </cell>
          <cell r="AJ138">
            <v>38.858469999999997</v>
          </cell>
          <cell r="AK138">
            <v>2275666</v>
          </cell>
          <cell r="AL138">
            <v>2374947.2081899997</v>
          </cell>
          <cell r="AU138">
            <v>85</v>
          </cell>
          <cell r="AV138">
            <v>43.65</v>
          </cell>
          <cell r="AW138">
            <v>2562247</v>
          </cell>
          <cell r="AX138">
            <v>2747372.8499999996</v>
          </cell>
          <cell r="AY138">
            <v>68</v>
          </cell>
          <cell r="AZ138" t="str">
            <v>X Coefficient(s)</v>
          </cell>
          <cell r="BB138">
            <v>39877.097163585808</v>
          </cell>
        </row>
        <row r="139">
          <cell r="B139">
            <v>758900</v>
          </cell>
          <cell r="AB139">
            <v>63.845580000000005</v>
          </cell>
          <cell r="AC139">
            <v>2317446</v>
          </cell>
          <cell r="AD139">
            <v>2085179.4831610327</v>
          </cell>
          <cell r="AJ139">
            <v>39.717144783689719</v>
          </cell>
          <cell r="AK139">
            <v>2566614</v>
          </cell>
          <cell r="AL139">
            <v>2409188.5825391952</v>
          </cell>
          <cell r="AU139">
            <v>91</v>
          </cell>
          <cell r="AV139">
            <v>47.65</v>
          </cell>
          <cell r="AW139">
            <v>2897666</v>
          </cell>
          <cell r="AX139">
            <v>2926768.85</v>
          </cell>
          <cell r="AZ139" t="str">
            <v>Std Err of Coef.</v>
          </cell>
          <cell r="BB139">
            <v>2947.8508567404274</v>
          </cell>
        </row>
        <row r="140">
          <cell r="B140">
            <v>914382</v>
          </cell>
          <cell r="AB140">
            <v>77.716939999999994</v>
          </cell>
          <cell r="AC140">
            <v>2275666</v>
          </cell>
          <cell r="AD140">
            <v>2357799.200959547</v>
          </cell>
          <cell r="AJ140">
            <v>40.489379999999997</v>
          </cell>
          <cell r="AK140">
            <v>2385247</v>
          </cell>
          <cell r="AL140">
            <v>2439983.0062600002</v>
          </cell>
          <cell r="AU140">
            <v>95</v>
          </cell>
          <cell r="AV140">
            <v>48.05</v>
          </cell>
          <cell r="AW140">
            <v>3129533</v>
          </cell>
          <cell r="AX140">
            <v>2944708.4499999997</v>
          </cell>
          <cell r="AY140">
            <v>70</v>
          </cell>
        </row>
        <row r="141">
          <cell r="B141">
            <v>1508654</v>
          </cell>
          <cell r="AB141">
            <v>86.959620000000001</v>
          </cell>
          <cell r="AC141">
            <v>2674337</v>
          </cell>
          <cell r="AD141">
            <v>2555796.6084783217</v>
          </cell>
          <cell r="AJ141">
            <v>43.895694271484075</v>
          </cell>
          <cell r="AK141">
            <v>2685900</v>
          </cell>
          <cell r="AL141">
            <v>2575816.6004639706</v>
          </cell>
          <cell r="AU141">
            <v>92</v>
          </cell>
          <cell r="AV141">
            <v>52.1</v>
          </cell>
          <cell r="AW141">
            <v>3424171</v>
          </cell>
          <cell r="AX141">
            <v>3126346.9</v>
          </cell>
        </row>
        <row r="142">
          <cell r="B142">
            <v>836167</v>
          </cell>
          <cell r="AJ142">
            <v>52.988889999999998</v>
          </cell>
          <cell r="AK142">
            <v>2832830</v>
          </cell>
          <cell r="AL142">
            <v>2938425.9665299999</v>
          </cell>
          <cell r="AU142">
            <v>86</v>
          </cell>
          <cell r="AV142">
            <v>58.4</v>
          </cell>
          <cell r="AW142">
            <v>3258830</v>
          </cell>
          <cell r="AX142">
            <v>3408895.6</v>
          </cell>
          <cell r="AY142">
            <v>72</v>
          </cell>
        </row>
        <row r="143">
          <cell r="B143">
            <v>1276941</v>
          </cell>
          <cell r="AJ143">
            <v>53.44501674937095</v>
          </cell>
          <cell r="AK143">
            <v>3015048</v>
          </cell>
          <cell r="AL143">
            <v>2956614.9329146654</v>
          </cell>
          <cell r="AU143">
            <v>93</v>
          </cell>
          <cell r="AV143">
            <v>62.3</v>
          </cell>
          <cell r="AW143">
            <v>3556051</v>
          </cell>
          <cell r="AX143">
            <v>3583806.6999999997</v>
          </cell>
        </row>
        <row r="144">
          <cell r="B144">
            <v>424657</v>
          </cell>
          <cell r="AJ144">
            <v>57.747965253772371</v>
          </cell>
          <cell r="AK144">
            <v>4794431</v>
          </cell>
          <cell r="AL144">
            <v>3128203.6104246806</v>
          </cell>
          <cell r="AU144">
            <v>94</v>
          </cell>
          <cell r="AV144">
            <v>63.95</v>
          </cell>
          <cell r="AW144">
            <v>5520299</v>
          </cell>
          <cell r="AX144">
            <v>3657807.5500000003</v>
          </cell>
          <cell r="AY144">
            <v>74</v>
          </cell>
        </row>
        <row r="145">
          <cell r="B145">
            <v>821801</v>
          </cell>
        </row>
        <row r="146">
          <cell r="B146">
            <v>944654</v>
          </cell>
          <cell r="AY146">
            <v>76</v>
          </cell>
        </row>
        <row r="147">
          <cell r="B147">
            <v>1713168</v>
          </cell>
        </row>
        <row r="148">
          <cell r="B148">
            <v>1278045</v>
          </cell>
          <cell r="AY148">
            <v>78</v>
          </cell>
        </row>
        <row r="149">
          <cell r="B149">
            <v>1110424</v>
          </cell>
        </row>
        <row r="150">
          <cell r="B150">
            <v>1334221</v>
          </cell>
          <cell r="AY150">
            <v>80</v>
          </cell>
          <cell r="AZ150">
            <v>9.4539249146757687</v>
          </cell>
          <cell r="BA150">
            <v>11.815410680349556</v>
          </cell>
        </row>
        <row r="151">
          <cell r="B151">
            <v>2041584</v>
          </cell>
          <cell r="AZ151">
            <v>8.8634308109737709</v>
          </cell>
          <cell r="BA151">
            <v>11.077417687753073</v>
          </cell>
        </row>
        <row r="152">
          <cell r="B152">
            <v>1868680</v>
          </cell>
          <cell r="AY152">
            <v>82</v>
          </cell>
          <cell r="AZ152">
            <v>11.626898047722342</v>
          </cell>
          <cell r="BA152">
            <v>14.531168441917483</v>
          </cell>
        </row>
        <row r="153">
          <cell r="B153">
            <v>1763024</v>
          </cell>
          <cell r="AZ153">
            <v>16.815498713485695</v>
          </cell>
          <cell r="BA153">
            <v>21.015824103521251</v>
          </cell>
        </row>
        <row r="154">
          <cell r="B154">
            <v>2385247</v>
          </cell>
          <cell r="AY154">
            <v>84</v>
          </cell>
          <cell r="AZ154">
            <v>14.923374497842582</v>
          </cell>
          <cell r="BA154">
            <v>11.333156039819848</v>
          </cell>
          <cell r="BB154">
            <v>7.7429375817971113</v>
          </cell>
        </row>
        <row r="155">
          <cell r="B155">
            <v>2832830</v>
          </cell>
          <cell r="AZ155">
            <v>20.409323479249572</v>
          </cell>
          <cell r="BA155">
            <v>13.961161958140158</v>
          </cell>
          <cell r="BB155">
            <v>7.5130004370307439</v>
          </cell>
        </row>
        <row r="156">
          <cell r="B156">
            <v>1363942</v>
          </cell>
          <cell r="AY156">
            <v>86</v>
          </cell>
          <cell r="AZ156">
            <v>16.425638278878772</v>
          </cell>
          <cell r="BA156">
            <v>17.732426245988314</v>
          </cell>
          <cell r="BB156">
            <v>19.039214213097857</v>
          </cell>
        </row>
        <row r="157">
          <cell r="B157">
            <v>972668</v>
          </cell>
          <cell r="AZ157">
            <v>19.696434874691139</v>
          </cell>
          <cell r="BA157">
            <v>15.205112365554188</v>
          </cell>
          <cell r="BB157">
            <v>10.713789856417236</v>
          </cell>
        </row>
        <row r="158">
          <cell r="B158">
            <v>2032393</v>
          </cell>
          <cell r="AY158">
            <v>88</v>
          </cell>
          <cell r="AZ158">
            <v>17.341292952824695</v>
          </cell>
          <cell r="BA158">
            <v>10.78286420641925</v>
          </cell>
          <cell r="BB158">
            <v>4.2244354600138054</v>
          </cell>
        </row>
        <row r="159">
          <cell r="B159">
            <v>2317446</v>
          </cell>
          <cell r="AZ159">
            <v>14.167583306036114</v>
          </cell>
          <cell r="BA159">
            <v>12.277412988470601</v>
          </cell>
          <cell r="BB159">
            <v>10.387242670905087</v>
          </cell>
        </row>
        <row r="160">
          <cell r="B160">
            <v>2275666</v>
          </cell>
          <cell r="AY160">
            <v>90</v>
          </cell>
          <cell r="AZ160">
            <v>20.857390923683059</v>
          </cell>
          <cell r="BA160">
            <v>19.05570511967656</v>
          </cell>
          <cell r="BB160">
            <v>17.25401931567006</v>
          </cell>
        </row>
        <row r="161">
          <cell r="B161">
            <v>2685900</v>
          </cell>
          <cell r="AZ161">
            <v>22.808764940239044</v>
          </cell>
          <cell r="BA161">
            <v>20.107546591613698</v>
          </cell>
          <cell r="BB161">
            <v>17.406328242988348</v>
          </cell>
        </row>
        <row r="162">
          <cell r="B162">
            <v>3015048</v>
          </cell>
          <cell r="AY162">
            <v>92</v>
          </cell>
          <cell r="AZ162">
            <v>31.687599883340411</v>
          </cell>
          <cell r="BA162">
            <v>26.323507983923939</v>
          </cell>
          <cell r="BB162">
            <v>20.95941608450747</v>
          </cell>
        </row>
        <row r="163">
          <cell r="B163">
            <v>4794431</v>
          </cell>
          <cell r="AZ163">
            <v>23.160137682347155</v>
          </cell>
          <cell r="BA163">
            <v>18.07574107454467</v>
          </cell>
          <cell r="BB163">
            <v>12.991344466742182</v>
          </cell>
        </row>
        <row r="164">
          <cell r="AY164">
            <v>94</v>
          </cell>
          <cell r="AZ164">
            <v>31.631530000000001</v>
          </cell>
          <cell r="BA164">
            <v>24.883011561888232</v>
          </cell>
          <cell r="BB164">
            <v>18.134493123776465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KERUN (97)"/>
      <sheetName val="AukeJpred (2)"/>
      <sheetName val="AukeJpred"/>
      <sheetName val="97Pred"/>
      <sheetName val="AUKERUN"/>
    </sheetNames>
    <sheetDataSet>
      <sheetData sheetId="0"/>
      <sheetData sheetId="1"/>
      <sheetData sheetId="2"/>
      <sheetData sheetId="3"/>
      <sheetData sheetId="4">
        <row r="103">
          <cell r="C103">
            <v>1151</v>
          </cell>
        </row>
        <row r="104">
          <cell r="C104">
            <v>1689</v>
          </cell>
        </row>
        <row r="105">
          <cell r="C105">
            <v>966</v>
          </cell>
        </row>
        <row r="106">
          <cell r="C106">
            <v>877</v>
          </cell>
        </row>
        <row r="107">
          <cell r="C107">
            <v>991</v>
          </cell>
        </row>
        <row r="108">
          <cell r="C108">
            <v>756</v>
          </cell>
        </row>
        <row r="109">
          <cell r="C109">
            <v>1234</v>
          </cell>
        </row>
        <row r="110">
          <cell r="C110">
            <v>1151</v>
          </cell>
        </row>
        <row r="111">
          <cell r="C111">
            <v>1689</v>
          </cell>
        </row>
        <row r="112">
          <cell r="C112">
            <v>966</v>
          </cell>
        </row>
        <row r="113">
          <cell r="C113">
            <v>1177</v>
          </cell>
        </row>
        <row r="114">
          <cell r="C114">
            <v>1191</v>
          </cell>
        </row>
        <row r="115">
          <cell r="C115">
            <v>1139</v>
          </cell>
        </row>
        <row r="116">
          <cell r="C116">
            <v>1469</v>
          </cell>
        </row>
        <row r="117">
          <cell r="C117">
            <v>1145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"/>
  <sheetViews>
    <sheetView showGridLines="0" topLeftCell="A4" workbookViewId="0">
      <selection activeCell="Q24" sqref="Q24"/>
    </sheetView>
  </sheetViews>
  <sheetFormatPr defaultRowHeight="12.75" x14ac:dyDescent="0.2"/>
  <sheetData>
    <row r="1" spans="1:31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</row>
    <row r="2" spans="1:31" x14ac:dyDescent="0.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 spans="1:31" x14ac:dyDescent="0.2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</row>
    <row r="4" spans="1:31" x14ac:dyDescent="0.2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</row>
    <row r="5" spans="1:31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</row>
    <row r="6" spans="1:31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</row>
    <row r="7" spans="1:31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</row>
    <row r="8" spans="1:31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 spans="1:31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</row>
    <row r="10" spans="1:31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 spans="1:31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</row>
    <row r="12" spans="1:31" x14ac:dyDescent="0.2">
      <c r="A12" s="12"/>
      <c r="B12" s="22" t="s">
        <v>41</v>
      </c>
      <c r="C12" s="12"/>
      <c r="D12" s="12"/>
      <c r="E12" s="12"/>
      <c r="F12" s="12"/>
      <c r="G12" s="12"/>
      <c r="H12" s="12"/>
      <c r="I12" s="12"/>
      <c r="J12" s="12"/>
      <c r="K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31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31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 spans="1:31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</row>
    <row r="20" spans="1:31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</row>
    <row r="21" spans="1:31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</row>
    <row r="22" spans="1:31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</row>
    <row r="23" spans="1:31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</row>
    <row r="24" spans="1:31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</row>
    <row r="25" spans="1:31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</row>
    <row r="26" spans="1:31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</row>
    <row r="27" spans="1:31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r="28" spans="1:31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29" spans="1:31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 spans="1:31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</row>
    <row r="31" spans="1:31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 spans="1:31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 spans="1:31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 spans="1:3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 spans="1:31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</row>
    <row r="36" spans="1:31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 spans="1:31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</row>
    <row r="38" spans="1:31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</row>
    <row r="40" spans="1:31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1:31" ht="15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T41" s="6" t="s">
        <v>35</v>
      </c>
      <c r="U41" s="6"/>
      <c r="X41" s="12"/>
      <c r="Y41" s="12"/>
      <c r="Z41" s="12"/>
      <c r="AA41" s="12"/>
      <c r="AB41" s="12"/>
      <c r="AC41" s="12"/>
      <c r="AD41" s="12"/>
      <c r="AE41" s="12"/>
    </row>
    <row r="42" spans="1:31" ht="15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T42" s="47" t="s">
        <v>50</v>
      </c>
      <c r="X42" s="12"/>
      <c r="Y42" s="12"/>
      <c r="Z42" s="12"/>
      <c r="AA42" s="12"/>
      <c r="AB42" s="12"/>
      <c r="AC42" s="12"/>
      <c r="AD42" s="12"/>
      <c r="AE42" s="12"/>
    </row>
    <row r="43" spans="1:31" ht="15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T43" s="6"/>
      <c r="X43" s="12"/>
      <c r="Y43" s="12"/>
      <c r="Z43" s="12"/>
      <c r="AA43" s="12"/>
      <c r="AB43" s="12"/>
      <c r="AC43" s="12"/>
      <c r="AD43" s="12"/>
      <c r="AE43" s="12"/>
    </row>
    <row r="44" spans="1:31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</row>
    <row r="45" spans="1:31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</row>
    <row r="46" spans="1:31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</row>
    <row r="47" spans="1:31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</row>
    <row r="48" spans="1:31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</row>
    <row r="49" spans="1:11" x14ac:dyDescent="0.2">
      <c r="A49" s="78" t="s">
        <v>48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</row>
    <row r="50" spans="1:11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</row>
    <row r="51" spans="1:11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2:AF264"/>
  <sheetViews>
    <sheetView showGridLines="0" workbookViewId="0">
      <selection activeCell="M18" sqref="M18"/>
    </sheetView>
  </sheetViews>
  <sheetFormatPr defaultRowHeight="12.75" x14ac:dyDescent="0.2"/>
  <cols>
    <col min="1" max="10" width="9.140625" style="12"/>
    <col min="11" max="11" width="9.5703125" style="12" customWidth="1"/>
    <col min="12" max="16384" width="9.140625" style="12"/>
  </cols>
  <sheetData>
    <row r="12" spans="32:32" x14ac:dyDescent="0.2">
      <c r="AF12" s="22" t="s">
        <v>41</v>
      </c>
    </row>
    <row r="45" spans="1:9" ht="15" x14ac:dyDescent="0.25">
      <c r="A45" s="48" t="s">
        <v>42</v>
      </c>
      <c r="C45" s="11"/>
      <c r="D45" s="11"/>
      <c r="E45" s="11"/>
      <c r="F45" s="11"/>
    </row>
    <row r="46" spans="1:9" ht="15" x14ac:dyDescent="0.25">
      <c r="A46" s="11"/>
      <c r="B46" s="48" t="s">
        <v>43</v>
      </c>
      <c r="C46" s="11"/>
      <c r="D46" s="11"/>
      <c r="E46" s="11"/>
      <c r="F46" s="11"/>
    </row>
    <row r="47" spans="1:9" ht="15" x14ac:dyDescent="0.25">
      <c r="A47" s="48" t="s">
        <v>49</v>
      </c>
      <c r="C47" s="11"/>
      <c r="D47" s="11"/>
      <c r="E47" s="11"/>
      <c r="F47" s="11"/>
    </row>
    <row r="48" spans="1:9" ht="3.75" customHeight="1" x14ac:dyDescent="0.25">
      <c r="A48" s="11"/>
      <c r="B48" s="48" t="s">
        <v>43</v>
      </c>
      <c r="C48" s="11"/>
      <c r="D48" s="11"/>
      <c r="E48" s="11"/>
      <c r="F48" s="11"/>
      <c r="G48" s="11"/>
      <c r="H48" s="11"/>
      <c r="I48" s="11"/>
    </row>
    <row r="49" spans="1:22" ht="15" x14ac:dyDescent="0.25">
      <c r="G49" s="11"/>
      <c r="H49" s="11"/>
      <c r="I49" s="11"/>
      <c r="J49" s="11"/>
      <c r="V49" s="11"/>
    </row>
    <row r="50" spans="1:22" ht="15" x14ac:dyDescent="0.25">
      <c r="J50" s="11"/>
      <c r="V50" s="11"/>
    </row>
    <row r="51" spans="1:22" ht="15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</row>
    <row r="65" spans="11:12" x14ac:dyDescent="0.2">
      <c r="L65" s="61"/>
    </row>
    <row r="66" spans="11:12" x14ac:dyDescent="0.2">
      <c r="K66" s="60"/>
      <c r="L66" s="61"/>
    </row>
    <row r="67" spans="11:12" x14ac:dyDescent="0.2">
      <c r="K67" s="60"/>
      <c r="L67" s="61"/>
    </row>
    <row r="68" spans="11:12" x14ac:dyDescent="0.2">
      <c r="L68" s="61"/>
    </row>
    <row r="69" spans="11:12" x14ac:dyDescent="0.2">
      <c r="L69" s="61"/>
    </row>
    <row r="70" spans="11:12" x14ac:dyDescent="0.2">
      <c r="L70" s="61"/>
    </row>
    <row r="85" spans="1:3" ht="15" x14ac:dyDescent="0.25">
      <c r="A85" s="11"/>
      <c r="C85" s="11"/>
    </row>
    <row r="86" spans="1:3" ht="15" x14ac:dyDescent="0.25">
      <c r="A86" s="11"/>
      <c r="B86" s="11"/>
      <c r="C86" s="11"/>
    </row>
    <row r="257" spans="25:27" x14ac:dyDescent="0.2">
      <c r="AA257" s="12">
        <f>0.127258/0.302398</f>
        <v>0.42082950284062731</v>
      </c>
    </row>
    <row r="258" spans="25:27" x14ac:dyDescent="0.2">
      <c r="AA258" s="12">
        <f>(1/0.127258)/(1/0.302398)</f>
        <v>2.3762592528564017</v>
      </c>
    </row>
    <row r="262" spans="25:27" x14ac:dyDescent="0.2">
      <c r="Y262" s="12">
        <f>10000/0.0508</f>
        <v>196850.39370078742</v>
      </c>
    </row>
    <row r="263" spans="25:27" x14ac:dyDescent="0.2">
      <c r="Y263" s="12">
        <f>10000/0.134758</f>
        <v>74207.097166773034</v>
      </c>
    </row>
    <row r="264" spans="25:27" x14ac:dyDescent="0.2">
      <c r="Y264" s="12">
        <f>10000/0.127258</f>
        <v>78580.521460340402</v>
      </c>
    </row>
  </sheetData>
  <phoneticPr fontId="3" type="noConversion"/>
  <pageMargins left="0.75" right="0.2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160"/>
  <sheetViews>
    <sheetView topLeftCell="A128" workbookViewId="0">
      <selection activeCell="C119" sqref="C119"/>
    </sheetView>
  </sheetViews>
  <sheetFormatPr defaultRowHeight="12.75" x14ac:dyDescent="0.2"/>
  <cols>
    <col min="1" max="3" width="9.140625" style="1"/>
    <col min="4" max="4" width="14.28515625" style="1" customWidth="1"/>
    <col min="5" max="16384" width="9.140625" style="1"/>
  </cols>
  <sheetData>
    <row r="1" spans="1:13" x14ac:dyDescent="0.2">
      <c r="A1" s="1" t="s">
        <v>1</v>
      </c>
      <c r="H1" s="16">
        <f>AVERAGE(H7:H37)</f>
        <v>0.40164267585789726</v>
      </c>
      <c r="I1"/>
      <c r="J1"/>
      <c r="K1"/>
      <c r="L1"/>
      <c r="M1"/>
    </row>
    <row r="2" spans="1:13" x14ac:dyDescent="0.2">
      <c r="H2" s="62">
        <f>AVERAGE(H28:H37)</f>
        <v>0.36676241239401358</v>
      </c>
      <c r="I2"/>
      <c r="J2"/>
      <c r="K2"/>
      <c r="L2"/>
      <c r="M2"/>
    </row>
    <row r="3" spans="1:13" x14ac:dyDescent="0.2">
      <c r="C3" s="1" t="s">
        <v>2</v>
      </c>
      <c r="I3"/>
      <c r="J3"/>
      <c r="K3"/>
      <c r="L3"/>
      <c r="M3"/>
    </row>
    <row r="4" spans="1:13" s="3" customFormat="1" x14ac:dyDescent="0.2">
      <c r="A4" s="3" t="s">
        <v>3</v>
      </c>
      <c r="B4" s="3" t="s">
        <v>4</v>
      </c>
      <c r="C4" s="4" t="s">
        <v>9</v>
      </c>
      <c r="D4" s="4" t="s">
        <v>5</v>
      </c>
      <c r="E4" s="4" t="s">
        <v>7</v>
      </c>
      <c r="F4" s="3" t="s">
        <v>6</v>
      </c>
      <c r="H4" s="4"/>
      <c r="I4"/>
      <c r="J4"/>
      <c r="K4"/>
      <c r="L4"/>
      <c r="M4"/>
    </row>
    <row r="5" spans="1:13" s="3" customFormat="1" x14ac:dyDescent="0.2">
      <c r="A5" s="1">
        <v>1980</v>
      </c>
      <c r="B5" s="70">
        <v>117</v>
      </c>
      <c r="C5" s="70">
        <v>53</v>
      </c>
      <c r="D5" s="70">
        <v>698</v>
      </c>
      <c r="E5" s="2">
        <v>200</v>
      </c>
      <c r="F5" s="2">
        <v>500</v>
      </c>
      <c r="G5" s="2">
        <f t="shared" ref="G5:G22" si="0">B5+C5+D5</f>
        <v>868</v>
      </c>
      <c r="H5" s="4"/>
      <c r="I5" s="72"/>
      <c r="J5"/>
      <c r="K5"/>
      <c r="L5"/>
      <c r="M5"/>
    </row>
    <row r="6" spans="1:13" s="3" customFormat="1" x14ac:dyDescent="0.2">
      <c r="A6" s="1">
        <f>A5+1</f>
        <v>1981</v>
      </c>
      <c r="B6" s="70">
        <v>280</v>
      </c>
      <c r="C6" s="70">
        <v>50</v>
      </c>
      <c r="D6" s="70">
        <v>646</v>
      </c>
      <c r="E6" s="2">
        <v>200</v>
      </c>
      <c r="F6" s="2">
        <v>500</v>
      </c>
      <c r="G6" s="2">
        <f t="shared" si="0"/>
        <v>976</v>
      </c>
      <c r="H6" s="4"/>
      <c r="I6" s="72"/>
      <c r="J6"/>
      <c r="K6"/>
      <c r="L6"/>
      <c r="M6"/>
    </row>
    <row r="7" spans="1:13" x14ac:dyDescent="0.2">
      <c r="A7" s="1">
        <v>1982</v>
      </c>
      <c r="B7" s="70">
        <v>149</v>
      </c>
      <c r="C7" s="70">
        <v>143</v>
      </c>
      <c r="D7" s="70">
        <v>447</v>
      </c>
      <c r="E7" s="2">
        <v>200</v>
      </c>
      <c r="F7" s="2">
        <v>500</v>
      </c>
      <c r="G7" s="2">
        <f t="shared" si="0"/>
        <v>739</v>
      </c>
      <c r="H7" s="16">
        <f>(B7+C7)/G7</f>
        <v>0.39512855209742898</v>
      </c>
      <c r="I7" s="72"/>
      <c r="J7"/>
      <c r="K7"/>
      <c r="L7"/>
      <c r="M7"/>
    </row>
    <row r="8" spans="1:13" x14ac:dyDescent="0.2">
      <c r="A8" s="1">
        <v>1983</v>
      </c>
      <c r="B8" s="70">
        <v>385</v>
      </c>
      <c r="C8" s="70">
        <v>160</v>
      </c>
      <c r="D8" s="70">
        <v>694</v>
      </c>
      <c r="E8" s="2">
        <v>200</v>
      </c>
      <c r="F8" s="2">
        <v>500</v>
      </c>
      <c r="G8" s="2">
        <f t="shared" si="0"/>
        <v>1239</v>
      </c>
      <c r="H8" s="16">
        <f t="shared" ref="H8:H39" si="1">(B8+C8)/G8</f>
        <v>0.43987086359967714</v>
      </c>
      <c r="I8" s="72"/>
      <c r="J8"/>
      <c r="K8"/>
      <c r="L8"/>
      <c r="M8"/>
    </row>
    <row r="9" spans="1:13" x14ac:dyDescent="0.2">
      <c r="A9" s="1">
        <v>1984</v>
      </c>
      <c r="B9" s="70">
        <v>372</v>
      </c>
      <c r="C9" s="70">
        <v>72</v>
      </c>
      <c r="D9" s="70">
        <v>651</v>
      </c>
      <c r="E9" s="2">
        <v>200</v>
      </c>
      <c r="F9" s="2">
        <v>500</v>
      </c>
      <c r="G9" s="2">
        <f t="shared" si="0"/>
        <v>1095</v>
      </c>
      <c r="H9" s="16">
        <f t="shared" si="1"/>
        <v>0.40547945205479452</v>
      </c>
      <c r="I9" s="72"/>
      <c r="J9"/>
      <c r="K9"/>
      <c r="L9"/>
      <c r="M9"/>
    </row>
    <row r="10" spans="1:13" x14ac:dyDescent="0.2">
      <c r="A10" s="1">
        <v>1985</v>
      </c>
      <c r="B10" s="70">
        <v>594</v>
      </c>
      <c r="C10" s="70">
        <v>147</v>
      </c>
      <c r="D10" s="70">
        <v>942</v>
      </c>
      <c r="E10" s="2">
        <v>200</v>
      </c>
      <c r="F10" s="2">
        <v>500</v>
      </c>
      <c r="G10" s="2">
        <f t="shared" si="0"/>
        <v>1683</v>
      </c>
      <c r="H10" s="16">
        <f t="shared" si="1"/>
        <v>0.44028520499108736</v>
      </c>
      <c r="I10" s="72"/>
      <c r="J10"/>
      <c r="K10"/>
      <c r="L10"/>
      <c r="M10"/>
    </row>
    <row r="11" spans="1:13" x14ac:dyDescent="0.2">
      <c r="A11" s="1">
        <v>1986</v>
      </c>
      <c r="B11" s="70">
        <v>421</v>
      </c>
      <c r="C11" s="70">
        <v>99</v>
      </c>
      <c r="D11" s="70">
        <v>454</v>
      </c>
      <c r="E11" s="2">
        <v>200</v>
      </c>
      <c r="F11" s="2">
        <v>500</v>
      </c>
      <c r="G11" s="2">
        <f t="shared" si="0"/>
        <v>974</v>
      </c>
      <c r="H11" s="16">
        <f t="shared" si="1"/>
        <v>0.53388090349075978</v>
      </c>
      <c r="I11" s="72"/>
      <c r="J11"/>
      <c r="K11"/>
      <c r="L11"/>
      <c r="M11"/>
    </row>
    <row r="12" spans="1:13" x14ac:dyDescent="0.2">
      <c r="A12" s="1">
        <v>1987</v>
      </c>
      <c r="B12" s="70">
        <v>438</v>
      </c>
      <c r="C12" s="70">
        <v>73</v>
      </c>
      <c r="D12" s="70">
        <v>668</v>
      </c>
      <c r="E12" s="2">
        <v>200</v>
      </c>
      <c r="F12" s="2">
        <v>500</v>
      </c>
      <c r="G12" s="2">
        <f t="shared" si="0"/>
        <v>1179</v>
      </c>
      <c r="H12" s="16">
        <f t="shared" si="1"/>
        <v>0.43341815097540287</v>
      </c>
      <c r="I12" s="72"/>
      <c r="J12"/>
      <c r="K12"/>
      <c r="L12"/>
      <c r="M12"/>
    </row>
    <row r="13" spans="1:13" x14ac:dyDescent="0.2">
      <c r="A13" s="1">
        <v>1988</v>
      </c>
      <c r="B13" s="70">
        <v>306</v>
      </c>
      <c r="C13" s="70">
        <v>139</v>
      </c>
      <c r="D13" s="70">
        <v>756</v>
      </c>
      <c r="E13" s="2">
        <v>200</v>
      </c>
      <c r="F13" s="2">
        <v>500</v>
      </c>
      <c r="G13" s="2">
        <f t="shared" si="0"/>
        <v>1201</v>
      </c>
      <c r="H13" s="16">
        <f t="shared" si="1"/>
        <v>0.37052456286427976</v>
      </c>
      <c r="I13" s="72"/>
      <c r="J13"/>
      <c r="K13"/>
      <c r="L13"/>
      <c r="M13"/>
    </row>
    <row r="14" spans="1:13" x14ac:dyDescent="0.2">
      <c r="A14" s="1">
        <v>1989</v>
      </c>
      <c r="B14" s="70">
        <v>533</v>
      </c>
      <c r="C14" s="70">
        <v>71</v>
      </c>
      <c r="D14" s="70">
        <v>502</v>
      </c>
      <c r="E14" s="2">
        <v>200</v>
      </c>
      <c r="F14" s="2">
        <v>500</v>
      </c>
      <c r="G14" s="2">
        <f t="shared" si="0"/>
        <v>1106</v>
      </c>
      <c r="H14" s="16">
        <f t="shared" si="1"/>
        <v>0.54611211573236895</v>
      </c>
      <c r="I14" s="72"/>
      <c r="J14"/>
      <c r="K14"/>
      <c r="L14"/>
      <c r="M14"/>
    </row>
    <row r="15" spans="1:13" x14ac:dyDescent="0.2">
      <c r="A15" s="1">
        <v>1990</v>
      </c>
      <c r="B15" s="70">
        <v>635</v>
      </c>
      <c r="C15" s="70">
        <v>150</v>
      </c>
      <c r="D15" s="70">
        <v>697</v>
      </c>
      <c r="E15" s="2">
        <v>200</v>
      </c>
      <c r="F15" s="2">
        <v>500</v>
      </c>
      <c r="G15" s="2">
        <f t="shared" si="0"/>
        <v>1482</v>
      </c>
      <c r="H15" s="16">
        <f t="shared" si="1"/>
        <v>0.52968960863697701</v>
      </c>
      <c r="I15" s="72"/>
      <c r="J15"/>
      <c r="K15"/>
      <c r="L15"/>
      <c r="M15"/>
    </row>
    <row r="16" spans="1:13" x14ac:dyDescent="0.2">
      <c r="A16" s="1">
        <v>1991</v>
      </c>
      <c r="B16" s="70">
        <v>200</v>
      </c>
      <c r="C16" s="70">
        <v>171</v>
      </c>
      <c r="D16" s="70">
        <v>808</v>
      </c>
      <c r="E16" s="2">
        <v>200</v>
      </c>
      <c r="F16" s="2">
        <v>500</v>
      </c>
      <c r="G16" s="2">
        <f t="shared" si="0"/>
        <v>1179</v>
      </c>
      <c r="H16" s="16">
        <f t="shared" si="1"/>
        <v>0.31467345207803221</v>
      </c>
      <c r="I16" s="72"/>
      <c r="J16"/>
      <c r="K16"/>
      <c r="L16"/>
      <c r="M16"/>
    </row>
    <row r="17" spans="1:13" x14ac:dyDescent="0.2">
      <c r="A17" s="1">
        <v>1992</v>
      </c>
      <c r="B17" s="70">
        <v>603</v>
      </c>
      <c r="C17" s="70">
        <v>252</v>
      </c>
      <c r="D17" s="70">
        <v>1020</v>
      </c>
      <c r="E17" s="2">
        <v>200</v>
      </c>
      <c r="F17" s="2">
        <v>500</v>
      </c>
      <c r="G17" s="2">
        <f t="shared" si="0"/>
        <v>1875</v>
      </c>
      <c r="H17" s="16">
        <f t="shared" si="1"/>
        <v>0.45600000000000002</v>
      </c>
      <c r="I17" s="72"/>
      <c r="J17"/>
      <c r="K17"/>
      <c r="L17"/>
      <c r="M17"/>
    </row>
    <row r="18" spans="1:13" x14ac:dyDescent="0.2">
      <c r="A18" s="1">
        <v>1993</v>
      </c>
      <c r="B18" s="70">
        <v>611</v>
      </c>
      <c r="C18" s="70">
        <v>119</v>
      </c>
      <c r="D18" s="70">
        <v>859</v>
      </c>
      <c r="E18" s="2">
        <v>200</v>
      </c>
      <c r="F18" s="2">
        <v>500</v>
      </c>
      <c r="G18" s="2">
        <f t="shared" si="0"/>
        <v>1589</v>
      </c>
      <c r="H18" s="16">
        <f t="shared" si="1"/>
        <v>0.45940843297671491</v>
      </c>
      <c r="I18" s="72"/>
      <c r="J18"/>
      <c r="K18"/>
      <c r="L18"/>
      <c r="M18"/>
    </row>
    <row r="19" spans="1:13" x14ac:dyDescent="0.2">
      <c r="A19" s="1">
        <v>1994</v>
      </c>
      <c r="B19" s="70">
        <v>1064</v>
      </c>
      <c r="C19" s="70">
        <v>554</v>
      </c>
      <c r="D19" s="70">
        <v>1437</v>
      </c>
      <c r="E19" s="2">
        <v>200</v>
      </c>
      <c r="F19" s="2">
        <v>500</v>
      </c>
      <c r="G19" s="2">
        <f t="shared" si="0"/>
        <v>3055</v>
      </c>
      <c r="H19" s="16">
        <f t="shared" si="1"/>
        <v>0.52962356792144027</v>
      </c>
      <c r="I19" s="72"/>
      <c r="J19"/>
      <c r="K19"/>
      <c r="L19"/>
      <c r="M19"/>
    </row>
    <row r="20" spans="1:13" x14ac:dyDescent="0.2">
      <c r="A20" s="1">
        <v>1995</v>
      </c>
      <c r="B20" s="70">
        <v>264</v>
      </c>
      <c r="C20" s="70">
        <v>96</v>
      </c>
      <c r="D20" s="70">
        <v>460</v>
      </c>
      <c r="E20" s="2">
        <v>200</v>
      </c>
      <c r="F20" s="2">
        <v>500</v>
      </c>
      <c r="G20" s="2">
        <f t="shared" si="0"/>
        <v>820</v>
      </c>
      <c r="H20" s="16">
        <f t="shared" si="1"/>
        <v>0.43902439024390244</v>
      </c>
      <c r="I20" s="72"/>
      <c r="K20"/>
      <c r="L20"/>
      <c r="M20"/>
    </row>
    <row r="21" spans="1:13" x14ac:dyDescent="0.2">
      <c r="A21" s="1">
        <v>1996</v>
      </c>
      <c r="B21" s="70">
        <v>446</v>
      </c>
      <c r="C21" s="70">
        <v>180</v>
      </c>
      <c r="D21" s="70">
        <v>515</v>
      </c>
      <c r="E21" s="2">
        <v>200</v>
      </c>
      <c r="F21" s="2">
        <v>500</v>
      </c>
      <c r="G21" s="2">
        <f t="shared" si="0"/>
        <v>1141</v>
      </c>
      <c r="H21" s="16">
        <f t="shared" si="1"/>
        <v>0.54864154250657315</v>
      </c>
      <c r="I21" s="72"/>
      <c r="K21"/>
      <c r="L21"/>
      <c r="M21"/>
    </row>
    <row r="22" spans="1:13" x14ac:dyDescent="0.2">
      <c r="A22" s="1">
        <v>1997</v>
      </c>
      <c r="B22" s="70">
        <v>94</v>
      </c>
      <c r="C22" s="70">
        <v>54</v>
      </c>
      <c r="D22" s="70">
        <v>609</v>
      </c>
      <c r="E22" s="2">
        <v>200</v>
      </c>
      <c r="F22" s="2">
        <v>500</v>
      </c>
      <c r="G22" s="2">
        <f t="shared" si="0"/>
        <v>757</v>
      </c>
      <c r="H22" s="16">
        <f t="shared" si="1"/>
        <v>0.19550858652575959</v>
      </c>
      <c r="I22" s="72"/>
      <c r="K22"/>
      <c r="L22"/>
      <c r="M22"/>
    </row>
    <row r="23" spans="1:13" x14ac:dyDescent="0.2">
      <c r="A23" s="1">
        <v>1998</v>
      </c>
      <c r="B23" s="70">
        <v>437</v>
      </c>
      <c r="C23" s="70">
        <v>114</v>
      </c>
      <c r="D23" s="70">
        <v>862</v>
      </c>
      <c r="E23" s="2">
        <v>200</v>
      </c>
      <c r="F23" s="2">
        <v>500</v>
      </c>
      <c r="G23" s="2">
        <f t="shared" ref="G23:G28" si="2">B23+C23+D23</f>
        <v>1413</v>
      </c>
      <c r="H23" s="16">
        <f t="shared" si="1"/>
        <v>0.38995046001415429</v>
      </c>
      <c r="I23" s="72"/>
      <c r="K23"/>
      <c r="L23"/>
      <c r="M23"/>
    </row>
    <row r="24" spans="1:13" x14ac:dyDescent="0.2">
      <c r="A24" s="1">
        <v>1999</v>
      </c>
      <c r="B24" s="70">
        <v>485</v>
      </c>
      <c r="C24" s="70">
        <v>105</v>
      </c>
      <c r="D24" s="70">
        <v>845</v>
      </c>
      <c r="E24" s="2">
        <v>200</v>
      </c>
      <c r="F24" s="2">
        <v>500</v>
      </c>
      <c r="G24" s="2">
        <f t="shared" si="2"/>
        <v>1435</v>
      </c>
      <c r="H24" s="16">
        <f t="shared" si="1"/>
        <v>0.41114982578397213</v>
      </c>
      <c r="I24" s="72"/>
      <c r="K24"/>
      <c r="L24"/>
      <c r="M24"/>
    </row>
    <row r="25" spans="1:13" x14ac:dyDescent="0.2">
      <c r="A25" s="1">
        <v>2000</v>
      </c>
      <c r="B25" s="70">
        <v>228</v>
      </c>
      <c r="C25" s="70">
        <v>58</v>
      </c>
      <c r="D25" s="70">
        <v>683</v>
      </c>
      <c r="E25" s="2">
        <v>200</v>
      </c>
      <c r="F25" s="2">
        <v>500</v>
      </c>
      <c r="G25" s="2">
        <f t="shared" si="2"/>
        <v>969</v>
      </c>
      <c r="H25" s="16">
        <f t="shared" si="1"/>
        <v>0.29514963880288958</v>
      </c>
      <c r="I25" s="72"/>
      <c r="K25"/>
      <c r="L25"/>
      <c r="M25"/>
    </row>
    <row r="26" spans="1:13" x14ac:dyDescent="0.2">
      <c r="A26" s="1">
        <v>2001</v>
      </c>
      <c r="B26" s="70">
        <v>435</v>
      </c>
      <c r="C26" s="70">
        <v>106</v>
      </c>
      <c r="D26" s="70">
        <v>865</v>
      </c>
      <c r="E26" s="2">
        <v>200</v>
      </c>
      <c r="F26" s="2">
        <v>500</v>
      </c>
      <c r="G26" s="2">
        <f t="shared" si="2"/>
        <v>1406</v>
      </c>
      <c r="H26" s="16">
        <f t="shared" si="1"/>
        <v>0.38477951635846375</v>
      </c>
      <c r="I26" s="72"/>
      <c r="K26"/>
      <c r="L26"/>
      <c r="M26"/>
    </row>
    <row r="27" spans="1:13" x14ac:dyDescent="0.2">
      <c r="A27" s="1">
        <v>2002</v>
      </c>
      <c r="B27" s="70">
        <v>288</v>
      </c>
      <c r="C27" s="70">
        <v>136</v>
      </c>
      <c r="D27" s="70">
        <v>1176</v>
      </c>
      <c r="E27" s="2">
        <v>200</v>
      </c>
      <c r="F27" s="2">
        <v>500</v>
      </c>
      <c r="G27" s="2">
        <f t="shared" si="2"/>
        <v>1600</v>
      </c>
      <c r="H27" s="16">
        <f t="shared" si="1"/>
        <v>0.26500000000000001</v>
      </c>
      <c r="I27" s="72"/>
      <c r="K27"/>
      <c r="L27"/>
      <c r="M27"/>
    </row>
    <row r="28" spans="1:13" x14ac:dyDescent="0.2">
      <c r="A28" s="1">
        <v>2003</v>
      </c>
      <c r="B28" s="70">
        <v>211</v>
      </c>
      <c r="C28" s="70">
        <v>108</v>
      </c>
      <c r="D28" s="70">
        <v>585</v>
      </c>
      <c r="E28" s="2">
        <v>200</v>
      </c>
      <c r="F28" s="2">
        <v>500</v>
      </c>
      <c r="G28" s="2">
        <f t="shared" si="2"/>
        <v>904</v>
      </c>
      <c r="H28" s="16">
        <f t="shared" si="1"/>
        <v>0.35287610619469029</v>
      </c>
      <c r="I28" s="72"/>
      <c r="K28"/>
      <c r="L28"/>
      <c r="M28"/>
    </row>
    <row r="29" spans="1:13" x14ac:dyDescent="0.2">
      <c r="A29" s="1">
        <v>2004</v>
      </c>
      <c r="B29" s="70">
        <v>199</v>
      </c>
      <c r="C29" s="70">
        <v>133</v>
      </c>
      <c r="D29" s="70">
        <v>416</v>
      </c>
      <c r="E29" s="2">
        <v>200</v>
      </c>
      <c r="F29" s="2">
        <v>500</v>
      </c>
      <c r="G29" s="2">
        <f t="shared" ref="G29:G34" si="3">B29+C29+D29</f>
        <v>748</v>
      </c>
      <c r="H29" s="16">
        <f t="shared" si="1"/>
        <v>0.44385026737967914</v>
      </c>
      <c r="I29" s="72"/>
      <c r="K29"/>
      <c r="L29"/>
      <c r="M29"/>
    </row>
    <row r="30" spans="1:13" x14ac:dyDescent="0.2">
      <c r="A30" s="1">
        <v>2005</v>
      </c>
      <c r="B30" s="70">
        <v>240</v>
      </c>
      <c r="C30" s="70">
        <v>37</v>
      </c>
      <c r="D30" s="70">
        <v>450</v>
      </c>
      <c r="E30" s="2">
        <v>200</v>
      </c>
      <c r="F30" s="2">
        <v>500</v>
      </c>
      <c r="G30" s="2">
        <f t="shared" si="3"/>
        <v>727</v>
      </c>
      <c r="H30" s="16">
        <f t="shared" si="1"/>
        <v>0.38101788170563961</v>
      </c>
      <c r="I30" s="72"/>
      <c r="J30"/>
      <c r="K30"/>
      <c r="L30"/>
      <c r="M30"/>
    </row>
    <row r="31" spans="1:13" x14ac:dyDescent="0.2">
      <c r="A31" s="1">
        <v>2006</v>
      </c>
      <c r="B31" s="70">
        <v>196</v>
      </c>
      <c r="C31" s="70">
        <v>103</v>
      </c>
      <c r="D31" s="70">
        <v>581</v>
      </c>
      <c r="E31" s="2">
        <v>200</v>
      </c>
      <c r="F31" s="2">
        <v>500</v>
      </c>
      <c r="G31" s="2">
        <f t="shared" si="3"/>
        <v>880</v>
      </c>
      <c r="H31" s="16">
        <f t="shared" si="1"/>
        <v>0.33977272727272728</v>
      </c>
      <c r="I31" s="72"/>
      <c r="J31"/>
      <c r="K31"/>
      <c r="L31"/>
      <c r="M31"/>
    </row>
    <row r="32" spans="1:13" x14ac:dyDescent="0.2">
      <c r="A32" s="1">
        <v>2007</v>
      </c>
      <c r="B32" s="70">
        <v>134</v>
      </c>
      <c r="C32" s="70">
        <v>50</v>
      </c>
      <c r="D32" s="70">
        <v>352</v>
      </c>
      <c r="E32" s="2">
        <v>200</v>
      </c>
      <c r="F32" s="2">
        <v>500</v>
      </c>
      <c r="G32" s="2">
        <f t="shared" si="3"/>
        <v>536</v>
      </c>
      <c r="H32" s="16">
        <f t="shared" si="1"/>
        <v>0.34328358208955223</v>
      </c>
      <c r="I32" s="72"/>
      <c r="J32"/>
      <c r="K32"/>
      <c r="L32"/>
      <c r="M32"/>
    </row>
    <row r="33" spans="1:13" x14ac:dyDescent="0.2">
      <c r="A33" s="1">
        <v>2008</v>
      </c>
      <c r="B33" s="70">
        <v>292</v>
      </c>
      <c r="C33" s="70">
        <v>85</v>
      </c>
      <c r="D33" s="70">
        <v>600</v>
      </c>
      <c r="E33" s="2">
        <v>200</v>
      </c>
      <c r="F33" s="2">
        <v>500</v>
      </c>
      <c r="G33" s="2">
        <f t="shared" si="3"/>
        <v>977</v>
      </c>
      <c r="H33" s="16">
        <f t="shared" si="1"/>
        <v>0.38587512794268169</v>
      </c>
      <c r="I33" s="72"/>
      <c r="J33"/>
      <c r="K33"/>
      <c r="L33"/>
      <c r="M33"/>
    </row>
    <row r="34" spans="1:13" x14ac:dyDescent="0.2">
      <c r="A34" s="1">
        <v>2009</v>
      </c>
      <c r="B34" s="70">
        <v>179</v>
      </c>
      <c r="C34" s="70">
        <v>54</v>
      </c>
      <c r="D34" s="70">
        <v>360</v>
      </c>
      <c r="E34" s="2">
        <v>200</v>
      </c>
      <c r="F34" s="2">
        <v>500</v>
      </c>
      <c r="G34" s="2">
        <f t="shared" si="3"/>
        <v>593</v>
      </c>
      <c r="H34" s="16">
        <f t="shared" si="1"/>
        <v>0.39291736930860033</v>
      </c>
      <c r="I34" s="72"/>
      <c r="J34"/>
      <c r="K34"/>
      <c r="L34"/>
      <c r="M34"/>
    </row>
    <row r="35" spans="1:13" x14ac:dyDescent="0.2">
      <c r="A35" s="1">
        <v>2010</v>
      </c>
      <c r="B35" s="70">
        <v>194</v>
      </c>
      <c r="C35" s="70">
        <v>156</v>
      </c>
      <c r="D35" s="70">
        <v>417</v>
      </c>
      <c r="E35" s="2">
        <v>200</v>
      </c>
      <c r="F35" s="2">
        <v>500</v>
      </c>
      <c r="G35" s="2">
        <f t="shared" ref="G35:G40" si="4">B35+C35+D35</f>
        <v>767</v>
      </c>
      <c r="H35" s="16">
        <f t="shared" si="1"/>
        <v>0.45632333767926986</v>
      </c>
      <c r="I35" s="72"/>
      <c r="J35"/>
      <c r="K35"/>
      <c r="L35"/>
      <c r="M35"/>
    </row>
    <row r="36" spans="1:13" x14ac:dyDescent="0.2">
      <c r="A36" s="1">
        <v>2011</v>
      </c>
      <c r="B36" s="70">
        <v>137</v>
      </c>
      <c r="C36" s="70">
        <v>140</v>
      </c>
      <c r="D36" s="70">
        <v>517</v>
      </c>
      <c r="E36" s="2">
        <v>200</v>
      </c>
      <c r="F36" s="2">
        <v>500</v>
      </c>
      <c r="G36" s="2">
        <f t="shared" si="4"/>
        <v>794</v>
      </c>
      <c r="H36" s="16">
        <f t="shared" si="1"/>
        <v>0.34886649874055414</v>
      </c>
      <c r="I36" s="72"/>
      <c r="J36"/>
      <c r="K36"/>
      <c r="L36"/>
      <c r="M36"/>
    </row>
    <row r="37" spans="1:13" x14ac:dyDescent="0.2">
      <c r="A37" s="1">
        <v>2012</v>
      </c>
      <c r="B37" s="70">
        <v>212</v>
      </c>
      <c r="C37" s="70">
        <v>28</v>
      </c>
      <c r="D37" s="70">
        <v>837</v>
      </c>
      <c r="E37" s="2">
        <v>200</v>
      </c>
      <c r="F37" s="2">
        <v>500</v>
      </c>
      <c r="G37" s="2">
        <f t="shared" si="4"/>
        <v>1077</v>
      </c>
      <c r="H37" s="16">
        <f t="shared" si="1"/>
        <v>0.22284122562674094</v>
      </c>
      <c r="I37" s="72"/>
      <c r="J37"/>
      <c r="K37"/>
      <c r="L37"/>
      <c r="M37"/>
    </row>
    <row r="38" spans="1:13" x14ac:dyDescent="0.2">
      <c r="A38" s="1">
        <v>2013</v>
      </c>
      <c r="B38" s="70">
        <v>406</v>
      </c>
      <c r="C38" s="70">
        <v>124</v>
      </c>
      <c r="D38" s="70">
        <v>736</v>
      </c>
      <c r="E38" s="2">
        <v>200</v>
      </c>
      <c r="F38" s="2">
        <v>500</v>
      </c>
      <c r="G38" s="2">
        <f t="shared" si="4"/>
        <v>1266</v>
      </c>
      <c r="H38" s="16">
        <f>(B38+C38)/G38</f>
        <v>0.41864139020537122</v>
      </c>
      <c r="I38" s="72"/>
      <c r="J38"/>
      <c r="K38"/>
      <c r="L38"/>
      <c r="M38"/>
    </row>
    <row r="39" spans="1:13" x14ac:dyDescent="0.2">
      <c r="A39" s="1">
        <v>2014</v>
      </c>
      <c r="B39" s="70">
        <v>265</v>
      </c>
      <c r="C39" s="70">
        <v>128</v>
      </c>
      <c r="D39" s="70">
        <v>1533</v>
      </c>
      <c r="E39" s="2">
        <v>200</v>
      </c>
      <c r="F39" s="2">
        <v>500</v>
      </c>
      <c r="G39" s="2">
        <f>B39+C39+D39</f>
        <v>1926</v>
      </c>
      <c r="H39" s="16">
        <f t="shared" si="1"/>
        <v>0.20404984423676012</v>
      </c>
      <c r="I39" s="72"/>
      <c r="J39"/>
      <c r="K39"/>
      <c r="L39"/>
      <c r="M39"/>
    </row>
    <row r="40" spans="1:13" x14ac:dyDescent="0.2">
      <c r="A40" s="1">
        <v>2015</v>
      </c>
      <c r="B40" s="70">
        <v>140</v>
      </c>
      <c r="C40" s="70">
        <v>33</v>
      </c>
      <c r="D40" s="70">
        <v>517</v>
      </c>
      <c r="E40" s="2">
        <v>200</v>
      </c>
      <c r="F40" s="2">
        <v>500</v>
      </c>
      <c r="G40" s="70">
        <f t="shared" si="4"/>
        <v>690</v>
      </c>
      <c r="H40" s="16">
        <f>(B40+C40)/G40</f>
        <v>0.25072463768115943</v>
      </c>
      <c r="I40" s="72"/>
      <c r="J40"/>
      <c r="K40"/>
      <c r="L40"/>
      <c r="M40"/>
    </row>
    <row r="41" spans="1:13" x14ac:dyDescent="0.2">
      <c r="A41" s="1">
        <v>2016</v>
      </c>
      <c r="B41" s="70">
        <v>20</v>
      </c>
      <c r="C41" s="70">
        <v>49</v>
      </c>
      <c r="D41" s="70">
        <v>204</v>
      </c>
      <c r="E41" s="2">
        <v>200</v>
      </c>
      <c r="F41" s="2">
        <v>500</v>
      </c>
      <c r="G41" s="70">
        <f>B41+C41+D41</f>
        <v>273</v>
      </c>
      <c r="H41" s="16">
        <f>(B41+C41)/G41</f>
        <v>0.25274725274725274</v>
      </c>
      <c r="I41" s="72"/>
      <c r="J41"/>
      <c r="K41"/>
      <c r="L41"/>
      <c r="M41"/>
    </row>
    <row r="42" spans="1:13" x14ac:dyDescent="0.2">
      <c r="B42" s="2"/>
      <c r="C42" s="2" t="s">
        <v>8</v>
      </c>
      <c r="D42" s="2"/>
      <c r="E42" s="2">
        <f>(B29+C29)/G29*100</f>
        <v>44.385026737967912</v>
      </c>
      <c r="F42" s="2"/>
      <c r="H42" s="5" t="s">
        <v>14</v>
      </c>
      <c r="I42"/>
      <c r="J42">
        <v>0.80566042864616405</v>
      </c>
      <c r="K42"/>
      <c r="L42"/>
      <c r="M42"/>
    </row>
    <row r="43" spans="1:13" x14ac:dyDescent="0.2">
      <c r="A43" s="1" t="s">
        <v>3</v>
      </c>
      <c r="B43" s="2" t="s">
        <v>4</v>
      </c>
      <c r="C43" s="2" t="s">
        <v>9</v>
      </c>
      <c r="D43" s="2" t="s">
        <v>10</v>
      </c>
      <c r="E43" s="10" t="s">
        <v>7</v>
      </c>
      <c r="F43" s="10" t="s">
        <v>6</v>
      </c>
      <c r="I43" s="76" t="s">
        <v>45</v>
      </c>
      <c r="J43" s="76" t="s">
        <v>46</v>
      </c>
      <c r="K43"/>
      <c r="L43" s="77" t="s">
        <v>4</v>
      </c>
      <c r="M43" s="77" t="s">
        <v>9</v>
      </c>
    </row>
    <row r="44" spans="1:13" x14ac:dyDescent="0.2">
      <c r="A44" s="1">
        <v>1974</v>
      </c>
      <c r="B44" s="2">
        <v>9161.4098360655735</v>
      </c>
      <c r="C44" s="2">
        <v>4986.5901639344265</v>
      </c>
      <c r="D44" s="2">
        <v>4124</v>
      </c>
      <c r="E44" s="2">
        <v>4000</v>
      </c>
      <c r="F44" s="2">
        <v>9200</v>
      </c>
      <c r="I44"/>
      <c r="J44" s="2"/>
      <c r="K44" s="2"/>
      <c r="L44" s="2"/>
      <c r="M44" s="2"/>
    </row>
    <row r="45" spans="1:13" x14ac:dyDescent="0.2">
      <c r="A45" s="1">
        <v>1975</v>
      </c>
      <c r="B45" s="2"/>
      <c r="C45" s="2"/>
      <c r="D45" s="2"/>
      <c r="E45" s="2">
        <v>4000</v>
      </c>
      <c r="F45" s="2">
        <v>9200</v>
      </c>
      <c r="I45"/>
      <c r="J45" s="2"/>
      <c r="K45" s="2"/>
      <c r="L45" s="2"/>
      <c r="M45" s="2"/>
    </row>
    <row r="46" spans="1:13" x14ac:dyDescent="0.2">
      <c r="A46" s="1">
        <v>1976</v>
      </c>
      <c r="B46" s="2"/>
      <c r="C46" s="2"/>
      <c r="D46" s="2"/>
      <c r="E46" s="2">
        <v>4000</v>
      </c>
      <c r="F46" s="2">
        <v>9200</v>
      </c>
      <c r="I46"/>
      <c r="J46" s="2"/>
      <c r="K46" s="2"/>
      <c r="L46" s="2"/>
      <c r="M46" s="2"/>
    </row>
    <row r="47" spans="1:13" x14ac:dyDescent="0.2">
      <c r="A47" s="1">
        <v>1977</v>
      </c>
      <c r="B47" s="2"/>
      <c r="C47" s="2"/>
      <c r="D47" s="2"/>
      <c r="E47" s="2">
        <v>4000</v>
      </c>
      <c r="F47" s="2">
        <v>9200</v>
      </c>
      <c r="I47"/>
      <c r="J47" s="2"/>
      <c r="K47" s="2"/>
      <c r="L47" s="2"/>
      <c r="M47" s="2"/>
    </row>
    <row r="48" spans="1:13" x14ac:dyDescent="0.2">
      <c r="A48" s="1">
        <v>1978</v>
      </c>
      <c r="B48" s="2">
        <v>7208.2104200000003</v>
      </c>
      <c r="C48" s="2">
        <v>4143.6868244444504</v>
      </c>
      <c r="D48" s="2">
        <v>3119</v>
      </c>
      <c r="E48" s="2">
        <v>4000</v>
      </c>
      <c r="F48" s="2">
        <v>9200</v>
      </c>
      <c r="I48"/>
      <c r="J48" s="2"/>
      <c r="K48" s="2"/>
      <c r="L48" s="2"/>
      <c r="M48" s="2"/>
    </row>
    <row r="49" spans="1:13" x14ac:dyDescent="0.2">
      <c r="A49" s="1">
        <v>1979</v>
      </c>
      <c r="B49" s="2">
        <v>4892.1190690909107</v>
      </c>
      <c r="C49" s="2">
        <v>2280.0084872727275</v>
      </c>
      <c r="D49" s="2">
        <v>3460</v>
      </c>
      <c r="E49" s="2">
        <v>4000</v>
      </c>
      <c r="F49" s="2">
        <v>9200</v>
      </c>
      <c r="I49"/>
      <c r="J49" s="2"/>
      <c r="K49" s="2"/>
      <c r="L49" s="2"/>
      <c r="M49" s="2"/>
    </row>
    <row r="50" spans="1:13" x14ac:dyDescent="0.2">
      <c r="A50" s="1">
        <v>1980</v>
      </c>
      <c r="B50" s="2"/>
      <c r="C50" s="2"/>
      <c r="D50" s="2"/>
      <c r="E50" s="2">
        <v>4000</v>
      </c>
      <c r="F50" s="2">
        <v>9200</v>
      </c>
      <c r="I50"/>
      <c r="J50" s="2"/>
      <c r="K50" s="2"/>
      <c r="L50" s="2"/>
      <c r="M50" s="2"/>
    </row>
    <row r="51" spans="1:13" x14ac:dyDescent="0.2">
      <c r="A51" s="1">
        <v>1981</v>
      </c>
      <c r="B51" s="2"/>
      <c r="C51" s="2"/>
      <c r="D51" s="2"/>
      <c r="E51" s="2">
        <v>4000</v>
      </c>
      <c r="F51" s="2">
        <v>9200</v>
      </c>
      <c r="I51"/>
      <c r="J51" s="2"/>
      <c r="K51" s="2"/>
      <c r="L51" s="2"/>
      <c r="M51" s="2"/>
    </row>
    <row r="52" spans="1:13" x14ac:dyDescent="0.2">
      <c r="A52" s="1">
        <v>1982</v>
      </c>
      <c r="B52" s="56">
        <v>14139.742350000006</v>
      </c>
      <c r="C52" s="56">
        <v>10964.724093749999</v>
      </c>
      <c r="D52" s="56">
        <v>7505</v>
      </c>
      <c r="E52" s="2">
        <v>4000</v>
      </c>
      <c r="F52" s="2">
        <v>9200</v>
      </c>
      <c r="G52" s="2">
        <f t="shared" ref="G52:G61" si="5">B52+C52+D52</f>
        <v>32609.466443750003</v>
      </c>
      <c r="H52" s="1" t="s">
        <v>13</v>
      </c>
      <c r="I52"/>
      <c r="J52" s="2"/>
      <c r="K52" s="2"/>
      <c r="L52" s="2"/>
      <c r="M52" s="2"/>
    </row>
    <row r="53" spans="1:13" x14ac:dyDescent="0.2">
      <c r="A53" s="1">
        <v>1983</v>
      </c>
      <c r="B53" s="56">
        <v>17176.461926666681</v>
      </c>
      <c r="C53" s="56">
        <v>7398.0341876190532</v>
      </c>
      <c r="D53" s="56">
        <v>9840</v>
      </c>
      <c r="E53" s="2">
        <v>4000</v>
      </c>
      <c r="F53" s="2">
        <v>9200</v>
      </c>
      <c r="G53" s="2">
        <f t="shared" si="5"/>
        <v>34414.496114285736</v>
      </c>
      <c r="I53"/>
      <c r="J53" s="2"/>
      <c r="K53" s="2"/>
      <c r="L53" s="2"/>
      <c r="M53" s="2"/>
    </row>
    <row r="54" spans="1:13" x14ac:dyDescent="0.2">
      <c r="A54" s="1">
        <v>1984</v>
      </c>
      <c r="B54" s="56"/>
      <c r="C54" s="56"/>
      <c r="D54" s="56">
        <v>2825</v>
      </c>
      <c r="E54" s="2">
        <v>4000</v>
      </c>
      <c r="F54" s="2">
        <v>9200</v>
      </c>
      <c r="G54" s="2"/>
      <c r="I54"/>
      <c r="J54" s="2"/>
      <c r="K54" s="2"/>
      <c r="L54" s="56"/>
      <c r="M54" s="56"/>
    </row>
    <row r="55" spans="1:13" x14ac:dyDescent="0.2">
      <c r="A55" s="1">
        <v>1985</v>
      </c>
      <c r="B55" s="56">
        <v>10861.480585714284</v>
      </c>
      <c r="C55" s="56">
        <v>7305.9263485714255</v>
      </c>
      <c r="D55" s="56">
        <v>6169</v>
      </c>
      <c r="E55" s="2">
        <v>4000</v>
      </c>
      <c r="F55" s="2">
        <v>9200</v>
      </c>
      <c r="G55" s="2">
        <f t="shared" si="5"/>
        <v>24336.406934285711</v>
      </c>
      <c r="I55"/>
      <c r="J55" s="2"/>
      <c r="K55" s="2"/>
      <c r="L55" s="2"/>
      <c r="M55" s="2"/>
    </row>
    <row r="56" spans="1:13" x14ac:dyDescent="0.2">
      <c r="A56" s="1">
        <v>1986</v>
      </c>
      <c r="B56" s="56">
        <v>13565.22991599998</v>
      </c>
      <c r="C56" s="56">
        <v>9370.0138746666598</v>
      </c>
      <c r="D56" s="56">
        <v>1752</v>
      </c>
      <c r="E56" s="2">
        <v>4000</v>
      </c>
      <c r="F56" s="2">
        <v>9200</v>
      </c>
      <c r="G56" s="2">
        <f t="shared" si="5"/>
        <v>24687.243790666638</v>
      </c>
      <c r="I56"/>
      <c r="J56" s="2"/>
      <c r="K56" s="2"/>
      <c r="L56" s="2"/>
      <c r="M56" s="2"/>
    </row>
    <row r="57" spans="1:13" x14ac:dyDescent="0.2">
      <c r="A57" s="1">
        <v>1987</v>
      </c>
      <c r="B57" s="56">
        <v>7210.7570332258092</v>
      </c>
      <c r="C57" s="56">
        <v>3483.3823206451616</v>
      </c>
      <c r="D57" s="56">
        <v>3260</v>
      </c>
      <c r="E57" s="2">
        <v>4000</v>
      </c>
      <c r="F57" s="2">
        <v>9200</v>
      </c>
      <c r="G57" s="2">
        <f t="shared" si="5"/>
        <v>13954.139353870971</v>
      </c>
      <c r="I57"/>
      <c r="J57" s="2"/>
      <c r="K57" s="2"/>
      <c r="L57" s="2"/>
      <c r="M57" s="2"/>
    </row>
    <row r="58" spans="1:13" x14ac:dyDescent="0.2">
      <c r="A58" s="1">
        <v>1988</v>
      </c>
      <c r="B58" s="56">
        <v>6060.4003293750011</v>
      </c>
      <c r="C58" s="56">
        <v>6363.9396100000022</v>
      </c>
      <c r="D58" s="56">
        <v>2724</v>
      </c>
      <c r="E58" s="2">
        <v>4000</v>
      </c>
      <c r="F58" s="2">
        <v>9200</v>
      </c>
      <c r="G58" s="2">
        <f t="shared" si="5"/>
        <v>15148.339939375004</v>
      </c>
      <c r="I58"/>
      <c r="J58" s="2"/>
      <c r="K58" s="2"/>
      <c r="L58" s="2"/>
      <c r="M58" s="2"/>
    </row>
    <row r="59" spans="1:13" x14ac:dyDescent="0.2">
      <c r="A59" s="1">
        <v>1989</v>
      </c>
      <c r="B59" s="56">
        <v>10582.789888648653</v>
      </c>
      <c r="C59" s="56">
        <v>1664.5295875675677</v>
      </c>
      <c r="D59" s="56">
        <v>7509</v>
      </c>
      <c r="E59" s="2">
        <v>4000</v>
      </c>
      <c r="F59" s="2">
        <v>9200</v>
      </c>
      <c r="G59" s="2">
        <f t="shared" si="5"/>
        <v>19756.31947621622</v>
      </c>
      <c r="I59" s="2">
        <v>9320</v>
      </c>
      <c r="J59" s="2">
        <f t="shared" ref="J59:J86" si="6">E59/$J$42</f>
        <v>4964.8708783198163</v>
      </c>
      <c r="K59" s="2">
        <f t="shared" ref="K59:K86" si="7">F59/$J$42</f>
        <v>11419.203020135577</v>
      </c>
      <c r="L59" s="2">
        <f t="shared" ref="L59:L86" si="8">B59</f>
        <v>10582.789888648653</v>
      </c>
      <c r="M59" s="2">
        <f t="shared" ref="M59:M86" si="9">C59</f>
        <v>1664.5295875675677</v>
      </c>
    </row>
    <row r="60" spans="1:13" x14ac:dyDescent="0.2">
      <c r="A60" s="1">
        <v>1990</v>
      </c>
      <c r="B60" s="56">
        <v>15006.906562552591</v>
      </c>
      <c r="C60" s="56">
        <v>7903.7236924422314</v>
      </c>
      <c r="D60" s="56">
        <v>11050</v>
      </c>
      <c r="E60" s="2">
        <v>4000</v>
      </c>
      <c r="F60" s="2">
        <v>9200</v>
      </c>
      <c r="G60" s="2">
        <f t="shared" si="5"/>
        <v>33960.630254994823</v>
      </c>
      <c r="H60" s="16">
        <f t="shared" ref="H60:H71" si="10">B60/G60</f>
        <v>0.44189128558194007</v>
      </c>
      <c r="I60" s="2">
        <v>13715</v>
      </c>
      <c r="J60" s="2">
        <f t="shared" si="6"/>
        <v>4964.8708783198163</v>
      </c>
      <c r="K60" s="2">
        <f t="shared" si="7"/>
        <v>11419.203020135577</v>
      </c>
      <c r="L60" s="2">
        <f t="shared" si="8"/>
        <v>15006.906562552591</v>
      </c>
      <c r="M60" s="2">
        <f t="shared" si="9"/>
        <v>7903.7236924422314</v>
      </c>
    </row>
    <row r="61" spans="1:13" x14ac:dyDescent="0.2">
      <c r="A61" s="1">
        <v>1991</v>
      </c>
      <c r="B61" s="56">
        <v>6448.5848185505256</v>
      </c>
      <c r="C61" s="56">
        <v>17008.220035610553</v>
      </c>
      <c r="D61" s="56">
        <v>11530</v>
      </c>
      <c r="E61" s="2">
        <v>4000</v>
      </c>
      <c r="F61" s="2">
        <v>9200</v>
      </c>
      <c r="G61" s="2">
        <f t="shared" si="5"/>
        <v>34986.804854161077</v>
      </c>
      <c r="H61" s="16">
        <f t="shared" si="10"/>
        <v>0.18431476796554566</v>
      </c>
      <c r="I61" s="2">
        <v>14311</v>
      </c>
      <c r="J61" s="2">
        <f t="shared" si="6"/>
        <v>4964.8708783198163</v>
      </c>
      <c r="K61" s="2">
        <f t="shared" si="7"/>
        <v>11419.203020135577</v>
      </c>
      <c r="L61" s="2">
        <f t="shared" si="8"/>
        <v>6448.5848185505256</v>
      </c>
      <c r="M61" s="2">
        <f t="shared" si="9"/>
        <v>17008.220035610553</v>
      </c>
    </row>
    <row r="62" spans="1:13" x14ac:dyDescent="0.2">
      <c r="A62" s="1">
        <v>1992</v>
      </c>
      <c r="B62" s="56">
        <v>15318.194687812569</v>
      </c>
      <c r="C62" s="56">
        <v>15376.580432960342</v>
      </c>
      <c r="D62" s="56">
        <v>15300</v>
      </c>
      <c r="E62" s="2">
        <v>4000</v>
      </c>
      <c r="F62" s="2">
        <v>9200</v>
      </c>
      <c r="G62" s="2">
        <f t="shared" ref="G62:G67" si="11">B62+C62+D62</f>
        <v>45994.775120772909</v>
      </c>
      <c r="H62" s="16">
        <f t="shared" si="10"/>
        <v>0.33304206070341924</v>
      </c>
      <c r="I62" s="2">
        <v>18991</v>
      </c>
      <c r="J62" s="2">
        <f t="shared" si="6"/>
        <v>4964.8708783198163</v>
      </c>
      <c r="K62" s="2">
        <f t="shared" si="7"/>
        <v>11419.203020135577</v>
      </c>
      <c r="L62" s="2">
        <f t="shared" si="8"/>
        <v>15318.194687812569</v>
      </c>
      <c r="M62" s="2">
        <f t="shared" si="9"/>
        <v>15376.580432960342</v>
      </c>
    </row>
    <row r="63" spans="1:13" x14ac:dyDescent="0.2">
      <c r="A63" s="1">
        <v>1993</v>
      </c>
      <c r="B63" s="56">
        <v>19308.334788727647</v>
      </c>
      <c r="C63" s="56">
        <v>14627.286861220649</v>
      </c>
      <c r="D63" s="56">
        <v>15670</v>
      </c>
      <c r="E63" s="2">
        <v>4000</v>
      </c>
      <c r="F63" s="2">
        <v>9200</v>
      </c>
      <c r="G63" s="2">
        <f t="shared" si="11"/>
        <v>49605.621649948298</v>
      </c>
      <c r="H63" s="16">
        <f t="shared" si="10"/>
        <v>0.38923682732938336</v>
      </c>
      <c r="I63" s="2">
        <v>19450</v>
      </c>
      <c r="J63" s="2">
        <f t="shared" si="6"/>
        <v>4964.8708783198163</v>
      </c>
      <c r="K63" s="2">
        <f t="shared" si="7"/>
        <v>11419.203020135577</v>
      </c>
      <c r="L63" s="2">
        <f t="shared" si="8"/>
        <v>19308.334788727647</v>
      </c>
      <c r="M63" s="2">
        <f t="shared" si="9"/>
        <v>14627.286861220649</v>
      </c>
    </row>
    <row r="64" spans="1:13" x14ac:dyDescent="0.2">
      <c r="A64" s="1">
        <v>1994</v>
      </c>
      <c r="B64" s="56">
        <v>27339.017989400378</v>
      </c>
      <c r="C64" s="56">
        <v>30109.870411608859</v>
      </c>
      <c r="D64" s="56">
        <v>15920</v>
      </c>
      <c r="E64" s="2">
        <v>4000</v>
      </c>
      <c r="F64" s="2">
        <v>9200</v>
      </c>
      <c r="G64" s="2">
        <f t="shared" si="11"/>
        <v>73368.88840100923</v>
      </c>
      <c r="H64" s="16">
        <f t="shared" si="10"/>
        <v>0.37262412700018926</v>
      </c>
      <c r="I64" s="2">
        <v>19760</v>
      </c>
      <c r="J64" s="2">
        <f t="shared" si="6"/>
        <v>4964.8708783198163</v>
      </c>
      <c r="K64" s="2">
        <f t="shared" si="7"/>
        <v>11419.203020135577</v>
      </c>
      <c r="L64" s="2">
        <f t="shared" si="8"/>
        <v>27339.017989400378</v>
      </c>
      <c r="M64" s="2">
        <f t="shared" si="9"/>
        <v>30109.870411608859</v>
      </c>
    </row>
    <row r="65" spans="1:13" x14ac:dyDescent="0.2">
      <c r="A65" s="1">
        <v>1995</v>
      </c>
      <c r="B65" s="56">
        <v>8765.6907583897864</v>
      </c>
      <c r="C65" s="56">
        <v>15104.459928559276</v>
      </c>
      <c r="D65" s="56">
        <v>4945</v>
      </c>
      <c r="E65" s="2">
        <v>4000</v>
      </c>
      <c r="F65" s="2">
        <v>9200</v>
      </c>
      <c r="G65" s="2">
        <f t="shared" si="11"/>
        <v>28815.150686949062</v>
      </c>
      <c r="H65" s="16">
        <f t="shared" si="10"/>
        <v>0.30420423108736117</v>
      </c>
      <c r="I65" s="2">
        <v>6138</v>
      </c>
      <c r="J65" s="2">
        <f t="shared" si="6"/>
        <v>4964.8708783198163</v>
      </c>
      <c r="K65" s="2">
        <f t="shared" si="7"/>
        <v>11419.203020135577</v>
      </c>
      <c r="L65" s="2">
        <f t="shared" si="8"/>
        <v>8765.6907583897864</v>
      </c>
      <c r="M65" s="2">
        <f t="shared" si="9"/>
        <v>15104.459928559276</v>
      </c>
    </row>
    <row r="66" spans="1:13" x14ac:dyDescent="0.2">
      <c r="A66" s="1">
        <v>1996</v>
      </c>
      <c r="B66" s="56">
        <v>10528.730040144168</v>
      </c>
      <c r="C66" s="56">
        <v>7074.9686336538462</v>
      </c>
      <c r="D66" s="56">
        <v>6050</v>
      </c>
      <c r="E66" s="2">
        <v>4000</v>
      </c>
      <c r="F66" s="2">
        <v>9200</v>
      </c>
      <c r="G66" s="2">
        <f t="shared" si="11"/>
        <v>23653.698673798015</v>
      </c>
      <c r="H66" s="16">
        <f t="shared" si="10"/>
        <v>0.44511981763795744</v>
      </c>
      <c r="I66" s="2">
        <v>7509</v>
      </c>
      <c r="J66" s="2">
        <f t="shared" si="6"/>
        <v>4964.8708783198163</v>
      </c>
      <c r="K66" s="2">
        <f t="shared" si="7"/>
        <v>11419.203020135577</v>
      </c>
      <c r="L66" s="2">
        <f t="shared" si="8"/>
        <v>10528.730040144168</v>
      </c>
      <c r="M66" s="2">
        <f t="shared" si="9"/>
        <v>7074.9686336538462</v>
      </c>
    </row>
    <row r="67" spans="1:13" x14ac:dyDescent="0.2">
      <c r="A67" s="1">
        <v>1997</v>
      </c>
      <c r="B67" s="56">
        <v>2452.8423084848455</v>
      </c>
      <c r="C67" s="56">
        <v>2781.3509854027516</v>
      </c>
      <c r="D67" s="56">
        <v>10050</v>
      </c>
      <c r="E67" s="2">
        <v>4000</v>
      </c>
      <c r="F67" s="2">
        <v>9200</v>
      </c>
      <c r="G67" s="2">
        <f t="shared" si="11"/>
        <v>15284.193293887598</v>
      </c>
      <c r="H67" s="16">
        <f t="shared" si="10"/>
        <v>0.16048228789842495</v>
      </c>
      <c r="I67" s="2">
        <v>12474</v>
      </c>
      <c r="J67" s="2">
        <f t="shared" si="6"/>
        <v>4964.8708783198163</v>
      </c>
      <c r="K67" s="2">
        <f t="shared" si="7"/>
        <v>11419.203020135577</v>
      </c>
      <c r="L67" s="2">
        <f t="shared" si="8"/>
        <v>2452.8423084848455</v>
      </c>
      <c r="M67" s="2">
        <f t="shared" si="9"/>
        <v>2781.3509854027516</v>
      </c>
    </row>
    <row r="68" spans="1:13" x14ac:dyDescent="0.2">
      <c r="A68" s="1">
        <v>1998</v>
      </c>
      <c r="B68" s="56">
        <v>10424.447558787861</v>
      </c>
      <c r="C68" s="56">
        <v>5910.6912592145454</v>
      </c>
      <c r="D68" s="56">
        <v>6802</v>
      </c>
      <c r="E68" s="2">
        <v>4000</v>
      </c>
      <c r="F68" s="2">
        <v>9200</v>
      </c>
      <c r="G68" s="2">
        <f>B68+C68+D68</f>
        <v>23137.138818002408</v>
      </c>
      <c r="H68" s="16">
        <f t="shared" si="10"/>
        <v>0.45055041769801146</v>
      </c>
      <c r="I68" s="2">
        <v>8443</v>
      </c>
      <c r="J68" s="2">
        <f t="shared" si="6"/>
        <v>4964.8708783198163</v>
      </c>
      <c r="K68" s="2">
        <f t="shared" si="7"/>
        <v>11419.203020135577</v>
      </c>
      <c r="L68" s="2">
        <f t="shared" si="8"/>
        <v>10424.447558787861</v>
      </c>
      <c r="M68" s="2">
        <f t="shared" si="9"/>
        <v>5910.6912592145454</v>
      </c>
    </row>
    <row r="69" spans="1:13" x14ac:dyDescent="0.2">
      <c r="A69" s="1">
        <v>1999</v>
      </c>
      <c r="B69" s="56">
        <v>12876.411924788617</v>
      </c>
      <c r="C69" s="56">
        <v>10348.749160845062</v>
      </c>
      <c r="D69" s="56">
        <v>9920</v>
      </c>
      <c r="E69" s="2">
        <v>4000</v>
      </c>
      <c r="F69" s="2">
        <v>9200</v>
      </c>
      <c r="G69" s="2">
        <f t="shared" ref="G69:G74" si="12">SUM(B69:D69)</f>
        <v>33145.161085633677</v>
      </c>
      <c r="H69" s="16">
        <f t="shared" si="10"/>
        <v>0.38848542300099803</v>
      </c>
      <c r="I69" s="2">
        <v>12313</v>
      </c>
      <c r="J69" s="2">
        <f t="shared" si="6"/>
        <v>4964.8708783198163</v>
      </c>
      <c r="K69" s="2">
        <f t="shared" si="7"/>
        <v>11419.203020135577</v>
      </c>
      <c r="L69" s="2">
        <f t="shared" si="8"/>
        <v>12876.411924788617</v>
      </c>
      <c r="M69" s="2">
        <f t="shared" si="9"/>
        <v>10348.749160845062</v>
      </c>
    </row>
    <row r="70" spans="1:13" x14ac:dyDescent="0.2">
      <c r="A70" s="1">
        <v>2000</v>
      </c>
      <c r="B70" s="56">
        <v>4810.7035637946483</v>
      </c>
      <c r="C70" s="56">
        <v>6004.0087996874972</v>
      </c>
      <c r="D70" s="56">
        <v>10650</v>
      </c>
      <c r="E70" s="2">
        <v>4000</v>
      </c>
      <c r="F70" s="2">
        <v>9200</v>
      </c>
      <c r="G70" s="2">
        <f t="shared" si="12"/>
        <v>21464.712363482147</v>
      </c>
      <c r="H70" s="16">
        <f t="shared" si="10"/>
        <v>0.22412150148254883</v>
      </c>
      <c r="I70" s="2">
        <v>13219</v>
      </c>
      <c r="J70" s="2">
        <f t="shared" si="6"/>
        <v>4964.8708783198163</v>
      </c>
      <c r="K70" s="2">
        <f t="shared" si="7"/>
        <v>11419.203020135577</v>
      </c>
      <c r="L70" s="2">
        <f t="shared" si="8"/>
        <v>4810.7035637946483</v>
      </c>
      <c r="M70" s="2">
        <f t="shared" si="9"/>
        <v>6004.0087996874972</v>
      </c>
    </row>
    <row r="71" spans="1:13" x14ac:dyDescent="0.2">
      <c r="A71" s="1">
        <v>2001</v>
      </c>
      <c r="B71" s="56">
        <v>8814.3456853610987</v>
      </c>
      <c r="C71" s="56">
        <v>4048.4054414634797</v>
      </c>
      <c r="D71" s="56">
        <v>19290</v>
      </c>
      <c r="E71" s="2">
        <v>4000</v>
      </c>
      <c r="F71" s="2">
        <v>9200</v>
      </c>
      <c r="G71" s="2">
        <f t="shared" si="12"/>
        <v>32152.75112682458</v>
      </c>
      <c r="H71" s="16">
        <f t="shared" si="10"/>
        <v>0.27413970426958012</v>
      </c>
      <c r="I71" s="2">
        <v>23943</v>
      </c>
      <c r="J71" s="2">
        <f t="shared" si="6"/>
        <v>4964.8708783198163</v>
      </c>
      <c r="K71" s="2">
        <f t="shared" si="7"/>
        <v>11419.203020135577</v>
      </c>
      <c r="L71" s="2">
        <f t="shared" si="8"/>
        <v>8814.3456853610987</v>
      </c>
      <c r="M71" s="2">
        <f t="shared" si="9"/>
        <v>4048.4054414634797</v>
      </c>
    </row>
    <row r="72" spans="1:13" x14ac:dyDescent="0.2">
      <c r="A72" s="1">
        <v>2002</v>
      </c>
      <c r="B72" s="56">
        <v>8649.799148571401</v>
      </c>
      <c r="C72" s="56">
        <v>13468.621889380582</v>
      </c>
      <c r="D72" s="56">
        <v>27700</v>
      </c>
      <c r="E72" s="2">
        <v>4000</v>
      </c>
      <c r="F72" s="2">
        <v>9200</v>
      </c>
      <c r="G72" s="2">
        <f t="shared" si="12"/>
        <v>49818.421037951979</v>
      </c>
      <c r="H72" s="16">
        <f t="shared" ref="H72:H77" si="13">B72/G72</f>
        <v>0.17362652144237833</v>
      </c>
      <c r="I72" s="2">
        <v>34382</v>
      </c>
      <c r="J72" s="2">
        <f t="shared" si="6"/>
        <v>4964.8708783198163</v>
      </c>
      <c r="K72" s="2">
        <f t="shared" si="7"/>
        <v>11419.203020135577</v>
      </c>
      <c r="L72" s="2">
        <f t="shared" si="8"/>
        <v>8649.799148571401</v>
      </c>
      <c r="M72" s="2">
        <f t="shared" si="9"/>
        <v>13468.621889380582</v>
      </c>
    </row>
    <row r="73" spans="1:13" x14ac:dyDescent="0.2">
      <c r="A73" s="1">
        <v>2003</v>
      </c>
      <c r="B73" s="56">
        <v>6822.780148593728</v>
      </c>
      <c r="C73" s="56">
        <v>12178.241481890531</v>
      </c>
      <c r="D73" s="56">
        <v>10110</v>
      </c>
      <c r="E73" s="2">
        <v>4000</v>
      </c>
      <c r="F73" s="2">
        <v>9200</v>
      </c>
      <c r="G73" s="2">
        <f t="shared" si="12"/>
        <v>29111.021630484258</v>
      </c>
      <c r="H73" s="16">
        <f t="shared" si="13"/>
        <v>0.23437103084864261</v>
      </c>
      <c r="I73" s="2">
        <v>12549</v>
      </c>
      <c r="J73" s="2">
        <f t="shared" si="6"/>
        <v>4964.8708783198163</v>
      </c>
      <c r="K73" s="2">
        <f t="shared" si="7"/>
        <v>11419.203020135577</v>
      </c>
      <c r="L73" s="2">
        <f t="shared" si="8"/>
        <v>6822.780148593728</v>
      </c>
      <c r="M73" s="2">
        <f t="shared" si="9"/>
        <v>12178.241481890531</v>
      </c>
    </row>
    <row r="74" spans="1:13" x14ac:dyDescent="0.2">
      <c r="A74" s="1">
        <v>2004</v>
      </c>
      <c r="B74" s="56">
        <v>10791.879529411573</v>
      </c>
      <c r="C74" s="56">
        <v>7932.1244014004769</v>
      </c>
      <c r="D74" s="56">
        <v>14450</v>
      </c>
      <c r="E74" s="2">
        <v>4000</v>
      </c>
      <c r="F74" s="2">
        <v>9200</v>
      </c>
      <c r="G74" s="2">
        <f t="shared" si="12"/>
        <v>33174.003930812047</v>
      </c>
      <c r="H74" s="16">
        <f t="shared" si="13"/>
        <v>0.32531133570488502</v>
      </c>
      <c r="I74" s="2">
        <v>17936</v>
      </c>
      <c r="J74" s="2">
        <f t="shared" si="6"/>
        <v>4964.8708783198163</v>
      </c>
      <c r="K74" s="2">
        <f t="shared" si="7"/>
        <v>11419.203020135577</v>
      </c>
      <c r="L74" s="2">
        <f t="shared" si="8"/>
        <v>10791.879529411573</v>
      </c>
      <c r="M74" s="2">
        <f t="shared" si="9"/>
        <v>7932.1244014004769</v>
      </c>
    </row>
    <row r="75" spans="1:13" x14ac:dyDescent="0.2">
      <c r="A75" s="1">
        <v>2005</v>
      </c>
      <c r="B75" s="56">
        <v>4638.6855929203448</v>
      </c>
      <c r="C75" s="56">
        <v>2899.1893495575223</v>
      </c>
      <c r="D75" s="56">
        <v>5220</v>
      </c>
      <c r="E75" s="2">
        <v>4000</v>
      </c>
      <c r="F75" s="2">
        <v>9200</v>
      </c>
      <c r="G75" s="2">
        <f t="shared" ref="G75:G80" si="14">SUM(B75:D75)</f>
        <v>12757.874942477867</v>
      </c>
      <c r="H75" s="16">
        <f t="shared" si="13"/>
        <v>0.36359390680932691</v>
      </c>
      <c r="I75" s="2">
        <v>6479</v>
      </c>
      <c r="J75" s="2">
        <f t="shared" si="6"/>
        <v>4964.8708783198163</v>
      </c>
      <c r="K75" s="2">
        <f t="shared" si="7"/>
        <v>11419.203020135577</v>
      </c>
      <c r="L75" s="2">
        <f t="shared" si="8"/>
        <v>4638.6855929203448</v>
      </c>
      <c r="M75" s="2">
        <f t="shared" si="9"/>
        <v>2899.1893495575223</v>
      </c>
    </row>
    <row r="76" spans="1:13" x14ac:dyDescent="0.2">
      <c r="A76" s="1">
        <v>2006</v>
      </c>
      <c r="B76" s="56">
        <v>4081.5165299999962</v>
      </c>
      <c r="C76" s="56">
        <v>6270.6875726886228</v>
      </c>
      <c r="D76" s="56">
        <v>5470</v>
      </c>
      <c r="E76" s="2">
        <v>4000</v>
      </c>
      <c r="F76" s="2">
        <v>9200</v>
      </c>
      <c r="G76" s="2">
        <f t="shared" si="14"/>
        <v>15822.204102688618</v>
      </c>
      <c r="H76" s="16">
        <f t="shared" si="13"/>
        <v>0.25796131205932532</v>
      </c>
      <c r="I76" s="2">
        <v>6789</v>
      </c>
      <c r="J76" s="2">
        <f t="shared" si="6"/>
        <v>4964.8708783198163</v>
      </c>
      <c r="K76" s="2">
        <f t="shared" si="7"/>
        <v>11419.203020135577</v>
      </c>
      <c r="L76" s="2">
        <f t="shared" si="8"/>
        <v>4081.5165299999962</v>
      </c>
      <c r="M76" s="2">
        <f t="shared" si="9"/>
        <v>6270.6875726886228</v>
      </c>
    </row>
    <row r="77" spans="1:13" x14ac:dyDescent="0.2">
      <c r="A77" s="1">
        <v>2007</v>
      </c>
      <c r="B77" s="56">
        <v>2937.46540720339</v>
      </c>
      <c r="C77" s="56">
        <v>1869.0850097283762</v>
      </c>
      <c r="D77" s="56">
        <v>3915</v>
      </c>
      <c r="E77" s="2">
        <v>4000</v>
      </c>
      <c r="F77" s="2">
        <v>9200</v>
      </c>
      <c r="G77" s="2">
        <f t="shared" si="14"/>
        <v>8721.5504169317664</v>
      </c>
      <c r="H77" s="16">
        <f t="shared" si="13"/>
        <v>0.33680541495244692</v>
      </c>
      <c r="I77" s="2">
        <v>4859</v>
      </c>
      <c r="J77" s="2">
        <f t="shared" si="6"/>
        <v>4964.8708783198163</v>
      </c>
      <c r="K77" s="2">
        <f t="shared" si="7"/>
        <v>11419.203020135577</v>
      </c>
      <c r="L77" s="2">
        <f t="shared" si="8"/>
        <v>2937.46540720339</v>
      </c>
      <c r="M77" s="2">
        <f t="shared" si="9"/>
        <v>1869.0850097283762</v>
      </c>
    </row>
    <row r="78" spans="1:13" x14ac:dyDescent="0.2">
      <c r="A78" s="1">
        <v>2008</v>
      </c>
      <c r="B78" s="56">
        <v>3878.1945390909154</v>
      </c>
      <c r="C78" s="56">
        <v>3618.5646731159577</v>
      </c>
      <c r="D78" s="56">
        <v>6870</v>
      </c>
      <c r="E78" s="2">
        <v>4000</v>
      </c>
      <c r="F78" s="2">
        <v>9200</v>
      </c>
      <c r="G78" s="2">
        <f t="shared" si="14"/>
        <v>14366.759212206873</v>
      </c>
      <c r="H78" s="16">
        <f t="shared" ref="H78:H84" si="15">B78/G78</f>
        <v>0.26994219655298218</v>
      </c>
      <c r="I78" s="2">
        <v>8527</v>
      </c>
      <c r="J78" s="2">
        <f t="shared" si="6"/>
        <v>4964.8708783198163</v>
      </c>
      <c r="K78" s="2">
        <f t="shared" si="7"/>
        <v>11419.203020135577</v>
      </c>
      <c r="L78" s="2">
        <f t="shared" si="8"/>
        <v>3878.1945390909154</v>
      </c>
      <c r="M78" s="2">
        <f t="shared" si="9"/>
        <v>3618.5646731159577</v>
      </c>
    </row>
    <row r="79" spans="1:13" x14ac:dyDescent="0.2">
      <c r="A79" s="1">
        <v>2009</v>
      </c>
      <c r="B79" s="56">
        <v>2806.6890000000003</v>
      </c>
      <c r="C79" s="56">
        <v>2280.7571149367091</v>
      </c>
      <c r="D79" s="56">
        <v>4230</v>
      </c>
      <c r="E79" s="2">
        <v>4000</v>
      </c>
      <c r="F79" s="2">
        <v>9200</v>
      </c>
      <c r="G79" s="2">
        <f t="shared" si="14"/>
        <v>9317.4461149367089</v>
      </c>
      <c r="H79" s="16">
        <f t="shared" si="15"/>
        <v>0.30122943190415924</v>
      </c>
      <c r="I79" s="2">
        <v>5250</v>
      </c>
      <c r="J79" s="2">
        <f t="shared" si="6"/>
        <v>4964.8708783198163</v>
      </c>
      <c r="K79" s="2">
        <f t="shared" si="7"/>
        <v>11419.203020135577</v>
      </c>
      <c r="L79" s="2">
        <f t="shared" si="8"/>
        <v>2806.6890000000003</v>
      </c>
      <c r="M79" s="2">
        <f t="shared" si="9"/>
        <v>2280.7571149367091</v>
      </c>
    </row>
    <row r="80" spans="1:13" x14ac:dyDescent="0.2">
      <c r="A80" s="1">
        <v>2010</v>
      </c>
      <c r="B80" s="56">
        <v>6451.0321920064944</v>
      </c>
      <c r="C80" s="56">
        <v>7845.4991998376936</v>
      </c>
      <c r="D80" s="56">
        <v>7520</v>
      </c>
      <c r="E80" s="2">
        <v>4000</v>
      </c>
      <c r="F80" s="2">
        <v>9200</v>
      </c>
      <c r="G80" s="2">
        <f t="shared" si="14"/>
        <v>21816.53139184419</v>
      </c>
      <c r="H80" s="16">
        <f t="shared" si="15"/>
        <v>0.2956946764882214</v>
      </c>
      <c r="I80" s="2">
        <v>9334</v>
      </c>
      <c r="J80" s="2">
        <f t="shared" si="6"/>
        <v>4964.8708783198163</v>
      </c>
      <c r="K80" s="2">
        <f t="shared" si="7"/>
        <v>11419.203020135577</v>
      </c>
      <c r="L80" s="2">
        <f t="shared" si="8"/>
        <v>6451.0321920064944</v>
      </c>
      <c r="M80" s="2">
        <f t="shared" si="9"/>
        <v>7845.4991998376936</v>
      </c>
    </row>
    <row r="81" spans="1:13" x14ac:dyDescent="0.2">
      <c r="A81" s="1">
        <v>2011</v>
      </c>
      <c r="B81" s="56">
        <v>3721.6134204545397</v>
      </c>
      <c r="C81" s="56">
        <v>2257.4466386363638</v>
      </c>
      <c r="D81" s="56">
        <v>6050</v>
      </c>
      <c r="E81" s="2">
        <v>4000</v>
      </c>
      <c r="F81" s="2">
        <v>9200</v>
      </c>
      <c r="G81" s="2">
        <f t="shared" ref="G81:G86" si="16">SUM(B81:D81)</f>
        <v>12029.060059090903</v>
      </c>
      <c r="H81" s="16">
        <f t="shared" si="15"/>
        <v>0.30938522230105159</v>
      </c>
      <c r="I81" s="2">
        <v>7509</v>
      </c>
      <c r="J81" s="2">
        <f t="shared" si="6"/>
        <v>4964.8708783198163</v>
      </c>
      <c r="K81" s="2">
        <f t="shared" si="7"/>
        <v>11419.203020135577</v>
      </c>
      <c r="L81" s="2">
        <f t="shared" si="8"/>
        <v>3721.6134204545397</v>
      </c>
      <c r="M81" s="2">
        <f t="shared" si="9"/>
        <v>2257.4466386363638</v>
      </c>
    </row>
    <row r="82" spans="1:13" x14ac:dyDescent="0.2">
      <c r="A82" s="1">
        <v>2012</v>
      </c>
      <c r="B82" s="56">
        <v>2070.8644198484849</v>
      </c>
      <c r="C82" s="56">
        <v>979.64220288319086</v>
      </c>
      <c r="D82" s="56">
        <v>5480</v>
      </c>
      <c r="E82" s="2">
        <v>4000</v>
      </c>
      <c r="F82" s="2">
        <v>9200</v>
      </c>
      <c r="G82" s="2">
        <f t="shared" si="16"/>
        <v>8530.5066227316747</v>
      </c>
      <c r="H82" s="16">
        <f t="shared" si="15"/>
        <v>0.24275983964775869</v>
      </c>
      <c r="I82" s="2">
        <v>6802</v>
      </c>
      <c r="J82" s="2">
        <f t="shared" si="6"/>
        <v>4964.8708783198163</v>
      </c>
      <c r="K82" s="2">
        <f t="shared" si="7"/>
        <v>11419.203020135577</v>
      </c>
      <c r="L82" s="2">
        <f t="shared" si="8"/>
        <v>2070.8644198484849</v>
      </c>
      <c r="M82" s="2">
        <f t="shared" si="9"/>
        <v>979.64220288319086</v>
      </c>
    </row>
    <row r="83" spans="1:13" x14ac:dyDescent="0.2">
      <c r="A83" s="1">
        <v>2013</v>
      </c>
      <c r="B83" s="56">
        <v>7520.6314891346174</v>
      </c>
      <c r="C83" s="56">
        <v>7266.9495325000007</v>
      </c>
      <c r="D83" s="56">
        <v>6280</v>
      </c>
      <c r="E83" s="2">
        <v>4000</v>
      </c>
      <c r="F83" s="2">
        <v>9200</v>
      </c>
      <c r="G83" s="2">
        <f t="shared" si="16"/>
        <v>21067.581021634618</v>
      </c>
      <c r="H83" s="16">
        <f>B83/G83</f>
        <v>0.35697650724169838</v>
      </c>
      <c r="I83" s="2">
        <v>7795</v>
      </c>
      <c r="J83" s="2">
        <f t="shared" si="6"/>
        <v>4964.8708783198163</v>
      </c>
      <c r="K83" s="2">
        <f t="shared" si="7"/>
        <v>11419.203020135577</v>
      </c>
      <c r="L83" s="2">
        <f t="shared" si="8"/>
        <v>7520.6314891346174</v>
      </c>
      <c r="M83" s="2">
        <f t="shared" si="9"/>
        <v>7266.9495325000007</v>
      </c>
    </row>
    <row r="84" spans="1:13" x14ac:dyDescent="0.2">
      <c r="A84" s="1">
        <v>2014</v>
      </c>
      <c r="B84" s="56">
        <v>4301.1241040387176</v>
      </c>
      <c r="C84" s="56">
        <v>6867.170445164742</v>
      </c>
      <c r="D84" s="56">
        <v>15480</v>
      </c>
      <c r="E84" s="2">
        <v>4000</v>
      </c>
      <c r="F84" s="2">
        <v>9200</v>
      </c>
      <c r="G84" s="2">
        <f t="shared" si="16"/>
        <v>26648.29454920346</v>
      </c>
      <c r="H84" s="16">
        <f t="shared" si="15"/>
        <v>0.16140335345277404</v>
      </c>
      <c r="I84" s="2">
        <v>19214</v>
      </c>
      <c r="J84" s="2">
        <f t="shared" si="6"/>
        <v>4964.8708783198163</v>
      </c>
      <c r="K84" s="2">
        <f t="shared" si="7"/>
        <v>11419.203020135577</v>
      </c>
      <c r="L84" s="2">
        <f t="shared" si="8"/>
        <v>4301.1241040387176</v>
      </c>
      <c r="M84" s="2">
        <f t="shared" si="9"/>
        <v>6867.170445164742</v>
      </c>
    </row>
    <row r="85" spans="1:13" x14ac:dyDescent="0.2">
      <c r="A85" s="1">
        <v>2015</v>
      </c>
      <c r="B85" s="56">
        <v>3543</v>
      </c>
      <c r="C85" s="56">
        <v>2166</v>
      </c>
      <c r="D85" s="56">
        <v>9940</v>
      </c>
      <c r="E85" s="2">
        <v>4000</v>
      </c>
      <c r="F85" s="2">
        <v>9200</v>
      </c>
      <c r="G85" s="2">
        <f t="shared" si="16"/>
        <v>15649</v>
      </c>
      <c r="H85" s="16">
        <f>B85/G85</f>
        <v>0.22640424308262508</v>
      </c>
      <c r="I85" s="2">
        <v>12338</v>
      </c>
      <c r="J85" s="2">
        <f t="shared" si="6"/>
        <v>4964.8708783198163</v>
      </c>
      <c r="K85" s="2">
        <f t="shared" si="7"/>
        <v>11419.203020135577</v>
      </c>
      <c r="L85" s="2">
        <f t="shared" si="8"/>
        <v>3543</v>
      </c>
      <c r="M85" s="2">
        <f t="shared" si="9"/>
        <v>2166</v>
      </c>
    </row>
    <row r="86" spans="1:13" x14ac:dyDescent="0.2">
      <c r="A86" s="1">
        <v>2016</v>
      </c>
      <c r="B86" s="19">
        <v>919.40433610062894</v>
      </c>
      <c r="C86" s="19">
        <v>2295.8126686792439</v>
      </c>
      <c r="D86" s="56">
        <v>6733</v>
      </c>
      <c r="E86" s="2">
        <v>4000</v>
      </c>
      <c r="F86" s="2">
        <v>9200</v>
      </c>
      <c r="G86" s="2">
        <f t="shared" si="16"/>
        <v>9948.2170047798718</v>
      </c>
      <c r="H86" s="16">
        <f>B86/G86</f>
        <v>9.2419006909366566E-2</v>
      </c>
      <c r="I86" s="2">
        <v>8357</v>
      </c>
      <c r="J86" s="2">
        <f t="shared" si="6"/>
        <v>4964.8708783198163</v>
      </c>
      <c r="K86" s="2">
        <f t="shared" si="7"/>
        <v>11419.203020135577</v>
      </c>
      <c r="L86" s="2">
        <f t="shared" si="8"/>
        <v>919.40433610062894</v>
      </c>
      <c r="M86" s="2">
        <f t="shared" si="9"/>
        <v>2295.8126686792439</v>
      </c>
    </row>
    <row r="87" spans="1:13" x14ac:dyDescent="0.2">
      <c r="B87" s="2"/>
      <c r="C87" s="2" t="s">
        <v>11</v>
      </c>
      <c r="D87" s="2"/>
      <c r="E87" s="2">
        <f>(B74+C74)/G74*100</f>
        <v>56.441796925878997</v>
      </c>
      <c r="F87" s="20"/>
      <c r="G87" s="45"/>
      <c r="H87" s="45"/>
      <c r="I87" s="45"/>
      <c r="J87" s="45"/>
      <c r="K87" s="45"/>
      <c r="L87" s="45"/>
      <c r="M87" s="45"/>
    </row>
    <row r="88" spans="1:13" ht="15" x14ac:dyDescent="0.25">
      <c r="A88" s="1" t="s">
        <v>3</v>
      </c>
      <c r="B88" s="2" t="s">
        <v>4</v>
      </c>
      <c r="C88" s="2" t="s">
        <v>9</v>
      </c>
      <c r="D88" s="2" t="s">
        <v>10</v>
      </c>
      <c r="E88" s="2" t="s">
        <v>6</v>
      </c>
      <c r="F88" s="2" t="s">
        <v>7</v>
      </c>
      <c r="H88" s="5"/>
      <c r="J88"/>
      <c r="K88" s="6"/>
      <c r="L88" s="6"/>
      <c r="M88" s="6" t="s">
        <v>34</v>
      </c>
    </row>
    <row r="89" spans="1:13" x14ac:dyDescent="0.2">
      <c r="A89" s="1">
        <v>1982</v>
      </c>
      <c r="B89" s="2">
        <v>1927</v>
      </c>
      <c r="C89" s="2">
        <v>106</v>
      </c>
      <c r="D89" s="2">
        <v>2655</v>
      </c>
      <c r="E89" s="2">
        <v>1300</v>
      </c>
      <c r="F89" s="2">
        <v>2900</v>
      </c>
      <c r="G89" s="2">
        <f>B89+C89+D89</f>
        <v>4688</v>
      </c>
      <c r="H89" s="17">
        <f t="shared" ref="H89:H117" si="17">B89/G89</f>
        <v>0.4110494880546075</v>
      </c>
      <c r="I89" s="17">
        <f t="shared" ref="I89:I117" si="18">(B89+C89)/G89</f>
        <v>0.43366040955631402</v>
      </c>
      <c r="J89" s="2">
        <f>B89+C89</f>
        <v>2033</v>
      </c>
      <c r="K89" s="16">
        <f>B89/G89</f>
        <v>0.4110494880546075</v>
      </c>
      <c r="L89" s="16">
        <f>SUM(B89:C89)/G89</f>
        <v>0.43366040955631402</v>
      </c>
      <c r="M89" s="2">
        <f>3248.5+COUNT(E$89:E89)*426.01</f>
        <v>3674.51</v>
      </c>
    </row>
    <row r="90" spans="1:13" x14ac:dyDescent="0.2">
      <c r="A90" s="1">
        <v>1983</v>
      </c>
      <c r="B90" s="2">
        <v>3344</v>
      </c>
      <c r="C90" s="2">
        <v>912</v>
      </c>
      <c r="D90" s="2">
        <v>1931</v>
      </c>
      <c r="E90" s="2">
        <v>1300</v>
      </c>
      <c r="F90" s="2">
        <v>2900</v>
      </c>
      <c r="G90" s="2">
        <f t="shared" ref="G90:G105" si="19">B90+C90+D90</f>
        <v>6187</v>
      </c>
      <c r="H90" s="17">
        <f t="shared" si="17"/>
        <v>0.54048812025214155</v>
      </c>
      <c r="I90" s="17">
        <f t="shared" si="18"/>
        <v>0.6878939712299984</v>
      </c>
      <c r="J90" s="2">
        <f>B90+C90</f>
        <v>4256</v>
      </c>
      <c r="K90" s="16">
        <f>B90/G90</f>
        <v>0.54048812025214155</v>
      </c>
      <c r="L90" s="16">
        <f>SUM(B90:C90)/G90</f>
        <v>0.6878939712299984</v>
      </c>
      <c r="M90" s="2">
        <f>3248.5+COUNT(E$89:E90)*426.01</f>
        <v>4100.5200000000004</v>
      </c>
    </row>
    <row r="91" spans="1:13" x14ac:dyDescent="0.2">
      <c r="A91" s="1">
        <v>1984</v>
      </c>
      <c r="B91" s="2"/>
      <c r="C91" s="2"/>
      <c r="D91" s="2"/>
      <c r="E91" s="2">
        <v>1300</v>
      </c>
      <c r="F91" s="2">
        <v>2900</v>
      </c>
      <c r="G91" s="2"/>
      <c r="H91" s="17"/>
      <c r="I91" s="17"/>
      <c r="J91" s="2"/>
      <c r="K91" s="16"/>
      <c r="M91" s="2">
        <f>3248.5+COUNT(E$89:E91)*426.01</f>
        <v>4526.53</v>
      </c>
    </row>
    <row r="92" spans="1:13" x14ac:dyDescent="0.2">
      <c r="A92" s="1">
        <v>1985</v>
      </c>
      <c r="B92" s="2">
        <v>2482</v>
      </c>
      <c r="C92" s="2">
        <v>0</v>
      </c>
      <c r="D92" s="2">
        <v>2324</v>
      </c>
      <c r="E92" s="2">
        <v>1300</v>
      </c>
      <c r="F92" s="2">
        <v>2900</v>
      </c>
      <c r="G92" s="2">
        <f t="shared" si="19"/>
        <v>4806</v>
      </c>
      <c r="H92" s="17">
        <f t="shared" si="17"/>
        <v>0.51643778610070745</v>
      </c>
      <c r="I92" s="17">
        <f t="shared" si="18"/>
        <v>0.51643778610070745</v>
      </c>
      <c r="J92" s="2">
        <f t="shared" ref="J92:J111" si="20">B92+C92</f>
        <v>2482</v>
      </c>
      <c r="K92" s="16">
        <f t="shared" ref="K92:K116" si="21">B92/G92</f>
        <v>0.51643778610070745</v>
      </c>
      <c r="L92" s="16">
        <f t="shared" ref="L92:L116" si="22">SUM(B92:C92)/G92</f>
        <v>0.51643778610070745</v>
      </c>
      <c r="M92" s="2">
        <f>3248.5+COUNT(E$89:E92)*426.01</f>
        <v>4952.54</v>
      </c>
    </row>
    <row r="93" spans="1:13" x14ac:dyDescent="0.2">
      <c r="A93" s="1">
        <v>1986</v>
      </c>
      <c r="B93" s="2">
        <v>2483</v>
      </c>
      <c r="C93" s="2">
        <v>63</v>
      </c>
      <c r="D93" s="2">
        <v>1552</v>
      </c>
      <c r="E93" s="2">
        <v>1300</v>
      </c>
      <c r="F93" s="2">
        <v>2900</v>
      </c>
      <c r="G93" s="2">
        <f t="shared" si="19"/>
        <v>4098</v>
      </c>
      <c r="H93" s="17">
        <f t="shared" si="17"/>
        <v>0.60590531966813077</v>
      </c>
      <c r="I93" s="17">
        <f t="shared" si="18"/>
        <v>0.62127867252318203</v>
      </c>
      <c r="J93" s="2">
        <f t="shared" si="20"/>
        <v>2546</v>
      </c>
      <c r="K93" s="16">
        <f t="shared" si="21"/>
        <v>0.60590531966813077</v>
      </c>
      <c r="L93" s="16">
        <f t="shared" si="22"/>
        <v>0.62127867252318203</v>
      </c>
      <c r="M93" s="2">
        <f>3248.5+COUNT(E$89:E93)*426.01</f>
        <v>5378.55</v>
      </c>
    </row>
    <row r="94" spans="1:13" x14ac:dyDescent="0.2">
      <c r="A94" s="1">
        <v>1987</v>
      </c>
      <c r="B94" s="2">
        <v>1458</v>
      </c>
      <c r="C94" s="2">
        <v>81</v>
      </c>
      <c r="D94" s="2">
        <v>1694</v>
      </c>
      <c r="E94" s="2">
        <v>1300</v>
      </c>
      <c r="F94" s="2">
        <v>2900</v>
      </c>
      <c r="G94" s="2">
        <f t="shared" si="19"/>
        <v>3233</v>
      </c>
      <c r="H94" s="17">
        <f t="shared" si="17"/>
        <v>0.45097432725023201</v>
      </c>
      <c r="I94" s="17">
        <f t="shared" si="18"/>
        <v>0.47602845654191156</v>
      </c>
      <c r="J94" s="2">
        <f t="shared" si="20"/>
        <v>1539</v>
      </c>
      <c r="K94" s="16">
        <f t="shared" si="21"/>
        <v>0.45097432725023201</v>
      </c>
      <c r="L94" s="16">
        <f t="shared" si="22"/>
        <v>0.47602845654191156</v>
      </c>
      <c r="M94" s="2">
        <f>3248.5+COUNT(E$89:E94)*426.01</f>
        <v>5804.5599999999995</v>
      </c>
    </row>
    <row r="95" spans="1:13" x14ac:dyDescent="0.2">
      <c r="A95" s="1">
        <v>1988</v>
      </c>
      <c r="B95" s="2">
        <v>2816</v>
      </c>
      <c r="C95" s="2">
        <v>77</v>
      </c>
      <c r="D95" s="2">
        <v>3119</v>
      </c>
      <c r="E95" s="2">
        <v>1300</v>
      </c>
      <c r="F95" s="2">
        <v>2900</v>
      </c>
      <c r="G95" s="2">
        <f t="shared" si="19"/>
        <v>6012</v>
      </c>
      <c r="H95" s="17">
        <f t="shared" si="17"/>
        <v>0.46839654025282768</v>
      </c>
      <c r="I95" s="17">
        <f t="shared" si="18"/>
        <v>0.48120425815036594</v>
      </c>
      <c r="J95" s="2">
        <f t="shared" si="20"/>
        <v>2893</v>
      </c>
      <c r="K95" s="16">
        <f t="shared" si="21"/>
        <v>0.46839654025282768</v>
      </c>
      <c r="L95" s="16">
        <f t="shared" si="22"/>
        <v>0.48120425815036594</v>
      </c>
      <c r="M95" s="2">
        <f>3248.5+COUNT(E$89:E95)*426.01</f>
        <v>6230.57</v>
      </c>
    </row>
    <row r="96" spans="1:13" x14ac:dyDescent="0.2">
      <c r="A96" s="1">
        <v>1989</v>
      </c>
      <c r="B96" s="2">
        <v>3799</v>
      </c>
      <c r="C96" s="2">
        <v>185</v>
      </c>
      <c r="D96" s="2">
        <v>2176</v>
      </c>
      <c r="E96" s="2">
        <v>1300</v>
      </c>
      <c r="F96" s="2">
        <v>2900</v>
      </c>
      <c r="G96" s="2">
        <f t="shared" si="19"/>
        <v>6160</v>
      </c>
      <c r="H96" s="17">
        <f t="shared" si="17"/>
        <v>0.61672077922077917</v>
      </c>
      <c r="I96" s="17">
        <f t="shared" si="18"/>
        <v>0.64675324675324675</v>
      </c>
      <c r="J96" s="2">
        <f t="shared" si="20"/>
        <v>3984</v>
      </c>
      <c r="K96" s="16">
        <f t="shared" si="21"/>
        <v>0.61672077922077917</v>
      </c>
      <c r="L96" s="16">
        <f t="shared" si="22"/>
        <v>0.64675324675324675</v>
      </c>
      <c r="M96" s="2">
        <f>3248.5+COUNT(E$89:E96)*426.01</f>
        <v>6656.58</v>
      </c>
    </row>
    <row r="97" spans="1:13" x14ac:dyDescent="0.2">
      <c r="A97" s="1">
        <v>1990</v>
      </c>
      <c r="B97" s="2">
        <v>2982</v>
      </c>
      <c r="C97" s="2">
        <v>100</v>
      </c>
      <c r="D97" s="2">
        <v>2192</v>
      </c>
      <c r="E97" s="2">
        <v>1300</v>
      </c>
      <c r="F97" s="2">
        <v>2900</v>
      </c>
      <c r="G97" s="2">
        <f t="shared" si="19"/>
        <v>5274</v>
      </c>
      <c r="H97" s="17">
        <f t="shared" si="17"/>
        <v>0.56541524459613202</v>
      </c>
      <c r="I97" s="17">
        <f t="shared" si="18"/>
        <v>0.58437618505877886</v>
      </c>
      <c r="J97" s="2">
        <f t="shared" si="20"/>
        <v>3082</v>
      </c>
      <c r="K97" s="16">
        <f t="shared" si="21"/>
        <v>0.56541524459613202</v>
      </c>
      <c r="L97" s="16">
        <f t="shared" si="22"/>
        <v>0.58437618505877886</v>
      </c>
      <c r="M97" s="2">
        <f>3248.5+COUNT(E$89:E97)*426.01</f>
        <v>7082.59</v>
      </c>
    </row>
    <row r="98" spans="1:13" x14ac:dyDescent="0.2">
      <c r="A98" s="1">
        <v>1991</v>
      </c>
      <c r="B98" s="2">
        <v>3203</v>
      </c>
      <c r="C98" s="2">
        <v>54</v>
      </c>
      <c r="D98" s="2">
        <v>2761</v>
      </c>
      <c r="E98" s="2">
        <v>1300</v>
      </c>
      <c r="F98" s="2">
        <v>2900</v>
      </c>
      <c r="G98" s="2">
        <f t="shared" si="19"/>
        <v>6018</v>
      </c>
      <c r="H98" s="17">
        <f t="shared" si="17"/>
        <v>0.53223662346294454</v>
      </c>
      <c r="I98" s="17">
        <f t="shared" si="18"/>
        <v>0.54120970422067127</v>
      </c>
      <c r="J98" s="2">
        <f t="shared" si="20"/>
        <v>3257</v>
      </c>
      <c r="K98" s="16">
        <f t="shared" si="21"/>
        <v>0.53223662346294454</v>
      </c>
      <c r="L98" s="16">
        <f t="shared" si="22"/>
        <v>0.54120970422067127</v>
      </c>
      <c r="M98" s="2">
        <f>3248.5+COUNT(E$89:E98)*426.01</f>
        <v>7508.6</v>
      </c>
    </row>
    <row r="99" spans="1:13" x14ac:dyDescent="0.2">
      <c r="A99" s="1">
        <v>1992</v>
      </c>
      <c r="B99" s="2">
        <v>5252</v>
      </c>
      <c r="C99" s="2">
        <v>233</v>
      </c>
      <c r="D99" s="2">
        <v>3866</v>
      </c>
      <c r="E99" s="2">
        <v>1300</v>
      </c>
      <c r="F99" s="2">
        <v>2900</v>
      </c>
      <c r="G99" s="2">
        <f t="shared" si="19"/>
        <v>9351</v>
      </c>
      <c r="H99" s="17">
        <f t="shared" si="17"/>
        <v>0.56165116030371087</v>
      </c>
      <c r="I99" s="17">
        <f t="shared" si="18"/>
        <v>0.58656828146722273</v>
      </c>
      <c r="J99" s="2">
        <f t="shared" si="20"/>
        <v>5485</v>
      </c>
      <c r="K99" s="16">
        <f t="shared" si="21"/>
        <v>0.56165116030371087</v>
      </c>
      <c r="L99" s="16">
        <f t="shared" si="22"/>
        <v>0.58656828146722273</v>
      </c>
      <c r="M99" s="2">
        <f>3248.5+COUNT(E$89:E99)*426.01</f>
        <v>7934.61</v>
      </c>
    </row>
    <row r="100" spans="1:13" x14ac:dyDescent="0.2">
      <c r="A100" s="1">
        <v>1993</v>
      </c>
      <c r="B100" s="2">
        <v>7749</v>
      </c>
      <c r="C100" s="2">
        <v>610</v>
      </c>
      <c r="D100" s="2">
        <v>4202</v>
      </c>
      <c r="E100" s="2">
        <v>1300</v>
      </c>
      <c r="F100" s="2">
        <v>2900</v>
      </c>
      <c r="G100" s="2">
        <f t="shared" si="19"/>
        <v>12561</v>
      </c>
      <c r="H100" s="17">
        <f t="shared" si="17"/>
        <v>0.61690948172916171</v>
      </c>
      <c r="I100" s="17">
        <f t="shared" si="18"/>
        <v>0.66547249422816657</v>
      </c>
      <c r="J100" s="2">
        <f t="shared" si="20"/>
        <v>8359</v>
      </c>
      <c r="K100" s="16">
        <f t="shared" si="21"/>
        <v>0.61690948172916171</v>
      </c>
      <c r="L100" s="16">
        <f t="shared" si="22"/>
        <v>0.66547249422816657</v>
      </c>
      <c r="M100" s="2">
        <f>3248.5+COUNT(E$89:E100)*426.01</f>
        <v>8360.619999999999</v>
      </c>
    </row>
    <row r="101" spans="1:13" x14ac:dyDescent="0.2">
      <c r="A101" s="1">
        <v>1994</v>
      </c>
      <c r="B101" s="2">
        <v>6856</v>
      </c>
      <c r="C101" s="2">
        <v>1404</v>
      </c>
      <c r="D101" s="2">
        <v>3227</v>
      </c>
      <c r="E101" s="2">
        <v>1300</v>
      </c>
      <c r="F101" s="2">
        <v>2900</v>
      </c>
      <c r="G101" s="2">
        <f t="shared" si="19"/>
        <v>11487</v>
      </c>
      <c r="H101" s="17">
        <f t="shared" si="17"/>
        <v>0.59684861147383994</v>
      </c>
      <c r="I101" s="17">
        <f t="shared" si="18"/>
        <v>0.71907373552711762</v>
      </c>
      <c r="J101" s="2">
        <f t="shared" si="20"/>
        <v>8260</v>
      </c>
      <c r="K101" s="16">
        <f t="shared" si="21"/>
        <v>0.59684861147383994</v>
      </c>
      <c r="L101" s="16">
        <f t="shared" si="22"/>
        <v>0.71907373552711762</v>
      </c>
      <c r="M101" s="2">
        <f>3248.5+COUNT(E$89:E101)*426.01</f>
        <v>8786.630000000001</v>
      </c>
    </row>
    <row r="102" spans="1:13" x14ac:dyDescent="0.2">
      <c r="A102" s="1">
        <v>1995</v>
      </c>
      <c r="B102" s="2">
        <v>3582</v>
      </c>
      <c r="C102" s="2">
        <v>759</v>
      </c>
      <c r="D102" s="2">
        <v>2446</v>
      </c>
      <c r="E102" s="2">
        <v>1300</v>
      </c>
      <c r="F102" s="2">
        <v>2900</v>
      </c>
      <c r="G102" s="2">
        <f t="shared" si="19"/>
        <v>6787</v>
      </c>
      <c r="H102" s="17">
        <f t="shared" si="17"/>
        <v>0.52777368498600263</v>
      </c>
      <c r="I102" s="17">
        <f t="shared" si="18"/>
        <v>0.6396051274495359</v>
      </c>
      <c r="J102" s="2">
        <f t="shared" si="20"/>
        <v>4341</v>
      </c>
      <c r="K102" s="16">
        <f t="shared" si="21"/>
        <v>0.52777368498600263</v>
      </c>
      <c r="L102" s="16">
        <f t="shared" si="22"/>
        <v>0.6396051274495359</v>
      </c>
      <c r="M102" s="2">
        <f>3248.5+COUNT(E$89:E102)*426.01</f>
        <v>9212.64</v>
      </c>
    </row>
    <row r="103" spans="1:13" x14ac:dyDescent="0.2">
      <c r="A103" s="1">
        <v>1996</v>
      </c>
      <c r="B103" s="2">
        <v>3083</v>
      </c>
      <c r="C103" s="2">
        <v>281</v>
      </c>
      <c r="D103" s="2">
        <v>2500</v>
      </c>
      <c r="E103" s="2">
        <v>1300</v>
      </c>
      <c r="F103" s="2">
        <v>2900</v>
      </c>
      <c r="G103" s="2">
        <f t="shared" si="19"/>
        <v>5864</v>
      </c>
      <c r="H103" s="17">
        <f t="shared" si="17"/>
        <v>0.52575034106412011</v>
      </c>
      <c r="I103" s="17">
        <f t="shared" si="18"/>
        <v>0.57366984993178716</v>
      </c>
      <c r="J103" s="2">
        <f t="shared" si="20"/>
        <v>3364</v>
      </c>
      <c r="K103" s="16">
        <f t="shared" si="21"/>
        <v>0.52575034106412011</v>
      </c>
      <c r="L103" s="16">
        <f t="shared" si="22"/>
        <v>0.57366984993178716</v>
      </c>
      <c r="M103" s="2">
        <f>3248.5+COUNT(E$89:E103)*426.01</f>
        <v>9638.65</v>
      </c>
    </row>
    <row r="104" spans="1:13" x14ac:dyDescent="0.2">
      <c r="A104" s="1">
        <v>1997</v>
      </c>
      <c r="B104" s="2">
        <v>4702</v>
      </c>
      <c r="C104" s="2">
        <v>351</v>
      </c>
      <c r="D104" s="2">
        <v>4718</v>
      </c>
      <c r="E104" s="2">
        <v>1300</v>
      </c>
      <c r="F104" s="2">
        <v>2900</v>
      </c>
      <c r="G104" s="2">
        <f t="shared" si="19"/>
        <v>9771</v>
      </c>
      <c r="H104" s="17">
        <f t="shared" si="17"/>
        <v>0.48121993654692458</v>
      </c>
      <c r="I104" s="17">
        <f t="shared" si="18"/>
        <v>0.5171425647323713</v>
      </c>
      <c r="J104" s="2">
        <f t="shared" si="20"/>
        <v>5053</v>
      </c>
      <c r="K104" s="16">
        <f t="shared" si="21"/>
        <v>0.48121993654692458</v>
      </c>
      <c r="L104" s="16">
        <f t="shared" si="22"/>
        <v>0.5171425647323713</v>
      </c>
      <c r="M104" s="2">
        <f>3248.5+COUNT(E$89:E104)*426.01</f>
        <v>10064.66</v>
      </c>
    </row>
    <row r="105" spans="1:13" x14ac:dyDescent="0.2">
      <c r="A105" s="1">
        <v>1998</v>
      </c>
      <c r="B105" s="2">
        <v>7835</v>
      </c>
      <c r="C105" s="2">
        <v>1240</v>
      </c>
      <c r="D105" s="2">
        <v>7049</v>
      </c>
      <c r="E105" s="2">
        <v>1300</v>
      </c>
      <c r="F105" s="2">
        <v>2900</v>
      </c>
      <c r="G105" s="2">
        <f t="shared" si="19"/>
        <v>16124</v>
      </c>
      <c r="H105" s="17">
        <f t="shared" si="17"/>
        <v>0.48592160754155295</v>
      </c>
      <c r="I105" s="17">
        <f t="shared" si="18"/>
        <v>0.56282560158769535</v>
      </c>
      <c r="J105" s="2">
        <f t="shared" si="20"/>
        <v>9075</v>
      </c>
      <c r="K105" s="16">
        <f t="shared" si="21"/>
        <v>0.48592160754155295</v>
      </c>
      <c r="L105" s="16">
        <f t="shared" si="22"/>
        <v>0.56282560158769535</v>
      </c>
      <c r="M105" s="2">
        <f>3248.5+COUNT(E$89:E105)*426.01</f>
        <v>10490.67</v>
      </c>
    </row>
    <row r="106" spans="1:13" x14ac:dyDescent="0.2">
      <c r="A106" s="1">
        <v>1999</v>
      </c>
      <c r="B106" s="2">
        <v>5893</v>
      </c>
      <c r="C106" s="2">
        <v>502</v>
      </c>
      <c r="D106" s="2">
        <v>3800</v>
      </c>
      <c r="E106" s="2">
        <v>1300</v>
      </c>
      <c r="F106" s="2">
        <v>2900</v>
      </c>
      <c r="G106" s="2">
        <f t="shared" ref="G106:G112" si="23">SUM(B106:D106)</f>
        <v>10195</v>
      </c>
      <c r="H106" s="17">
        <f t="shared" si="17"/>
        <v>0.57802844531633157</v>
      </c>
      <c r="I106" s="17">
        <f t="shared" si="18"/>
        <v>0.62726826875919572</v>
      </c>
      <c r="J106" s="2">
        <f t="shared" si="20"/>
        <v>6395</v>
      </c>
      <c r="K106" s="16">
        <f t="shared" si="21"/>
        <v>0.57802844531633157</v>
      </c>
      <c r="L106" s="16">
        <f t="shared" si="22"/>
        <v>0.62726826875919572</v>
      </c>
      <c r="M106" s="2">
        <f>3248.5+COUNT(E$89:E106)*426.01</f>
        <v>10916.68</v>
      </c>
    </row>
    <row r="107" spans="1:13" x14ac:dyDescent="0.2">
      <c r="A107" s="15">
        <v>2000</v>
      </c>
      <c r="B107" s="2">
        <v>4604</v>
      </c>
      <c r="C107" s="2">
        <v>1141</v>
      </c>
      <c r="D107" s="2">
        <v>2304</v>
      </c>
      <c r="E107" s="2">
        <v>1300</v>
      </c>
      <c r="F107" s="2">
        <v>2900</v>
      </c>
      <c r="G107" s="2">
        <f t="shared" si="23"/>
        <v>8049</v>
      </c>
      <c r="H107" s="17">
        <f t="shared" si="17"/>
        <v>0.57199652130699463</v>
      </c>
      <c r="I107" s="17">
        <f t="shared" si="18"/>
        <v>0.71375326127469252</v>
      </c>
      <c r="J107" s="2">
        <f t="shared" si="20"/>
        <v>5745</v>
      </c>
      <c r="K107" s="16">
        <f t="shared" si="21"/>
        <v>0.57199652130699463</v>
      </c>
      <c r="L107" s="16">
        <f t="shared" si="22"/>
        <v>0.71375326127469252</v>
      </c>
      <c r="M107" s="2">
        <f>3248.5+COUNT(E$89:E107)*426.01</f>
        <v>11342.689999999999</v>
      </c>
    </row>
    <row r="108" spans="1:13" x14ac:dyDescent="0.2">
      <c r="A108" s="15">
        <v>2001</v>
      </c>
      <c r="B108" s="2">
        <v>5821</v>
      </c>
      <c r="C108" s="2">
        <v>595</v>
      </c>
      <c r="D108" s="2">
        <v>2209</v>
      </c>
      <c r="E108" s="2">
        <v>1300</v>
      </c>
      <c r="F108" s="2">
        <v>2900</v>
      </c>
      <c r="G108" s="2">
        <f t="shared" si="23"/>
        <v>8625</v>
      </c>
      <c r="H108" s="17">
        <f t="shared" si="17"/>
        <v>0.67489855072463767</v>
      </c>
      <c r="I108" s="17">
        <f t="shared" si="18"/>
        <v>0.74388405797101453</v>
      </c>
      <c r="J108" s="2">
        <f t="shared" si="20"/>
        <v>6416</v>
      </c>
      <c r="K108" s="16">
        <f t="shared" si="21"/>
        <v>0.67489855072463767</v>
      </c>
      <c r="L108" s="16">
        <f t="shared" si="22"/>
        <v>0.74388405797101453</v>
      </c>
      <c r="M108" s="2">
        <f>3248.5+COUNT(E$89:E108)*426.01</f>
        <v>11768.7</v>
      </c>
    </row>
    <row r="109" spans="1:13" x14ac:dyDescent="0.2">
      <c r="A109" s="15">
        <v>2002</v>
      </c>
      <c r="B109" s="2">
        <v>5751</v>
      </c>
      <c r="C109" s="2">
        <v>2258</v>
      </c>
      <c r="D109" s="2">
        <v>7109</v>
      </c>
      <c r="E109" s="2">
        <v>1300</v>
      </c>
      <c r="F109" s="2">
        <v>2900</v>
      </c>
      <c r="G109" s="2">
        <f t="shared" si="23"/>
        <v>15118</v>
      </c>
      <c r="H109" s="17">
        <f t="shared" si="17"/>
        <v>0.38040746130440534</v>
      </c>
      <c r="I109" s="17">
        <f t="shared" si="18"/>
        <v>0.52976584204259825</v>
      </c>
      <c r="J109" s="2">
        <f t="shared" si="20"/>
        <v>8009</v>
      </c>
      <c r="K109" s="16">
        <f t="shared" si="21"/>
        <v>0.38040746130440534</v>
      </c>
      <c r="L109" s="16">
        <f t="shared" si="22"/>
        <v>0.52976584204259825</v>
      </c>
      <c r="M109" s="2">
        <f>3248.5+COUNT(E$89:E109)*426.01</f>
        <v>12194.71</v>
      </c>
    </row>
    <row r="110" spans="1:13" x14ac:dyDescent="0.2">
      <c r="A110" s="15">
        <v>2003</v>
      </c>
      <c r="B110" s="2">
        <v>4154</v>
      </c>
      <c r="C110" s="2">
        <v>2274</v>
      </c>
      <c r="D110" s="2">
        <v>6789</v>
      </c>
      <c r="E110" s="2">
        <v>1300</v>
      </c>
      <c r="F110" s="2">
        <v>2900</v>
      </c>
      <c r="G110" s="2">
        <f t="shared" si="23"/>
        <v>13217</v>
      </c>
      <c r="H110" s="17">
        <f t="shared" si="17"/>
        <v>0.31429219944011499</v>
      </c>
      <c r="I110" s="17">
        <f t="shared" si="18"/>
        <v>0.48634334569115534</v>
      </c>
      <c r="J110" s="2">
        <f t="shared" si="20"/>
        <v>6428</v>
      </c>
      <c r="K110" s="16">
        <f t="shared" si="21"/>
        <v>0.31429219944011499</v>
      </c>
      <c r="L110" s="16">
        <f t="shared" si="22"/>
        <v>0.48634334569115534</v>
      </c>
      <c r="M110" s="2">
        <f>3248.5+COUNT(E$89:E110)*426.01</f>
        <v>12620.72</v>
      </c>
    </row>
    <row r="111" spans="1:13" x14ac:dyDescent="0.2">
      <c r="A111" s="15">
        <v>2004</v>
      </c>
      <c r="B111" s="2">
        <v>7722</v>
      </c>
      <c r="C111" s="2">
        <v>843</v>
      </c>
      <c r="D111" s="2">
        <v>3539</v>
      </c>
      <c r="E111" s="2">
        <v>1300</v>
      </c>
      <c r="F111" s="2">
        <v>2900</v>
      </c>
      <c r="G111" s="2">
        <f t="shared" si="23"/>
        <v>12104</v>
      </c>
      <c r="H111" s="17">
        <f t="shared" si="17"/>
        <v>0.63797091870456046</v>
      </c>
      <c r="I111" s="17">
        <f t="shared" si="18"/>
        <v>0.70761731658955718</v>
      </c>
      <c r="J111" s="2">
        <f t="shared" si="20"/>
        <v>8565</v>
      </c>
      <c r="K111" s="16">
        <f t="shared" si="21"/>
        <v>0.63797091870456046</v>
      </c>
      <c r="L111" s="16">
        <f t="shared" si="22"/>
        <v>0.70761731658955718</v>
      </c>
      <c r="M111" s="2">
        <f>3248.5+COUNT(E$89:E111)*426.01</f>
        <v>13046.73</v>
      </c>
    </row>
    <row r="112" spans="1:13" x14ac:dyDescent="0.2">
      <c r="A112" s="15">
        <v>2005</v>
      </c>
      <c r="B112" s="2">
        <v>5134</v>
      </c>
      <c r="C112" s="2">
        <v>732</v>
      </c>
      <c r="D112" s="2">
        <v>4257</v>
      </c>
      <c r="E112" s="2">
        <v>1300</v>
      </c>
      <c r="F112" s="2">
        <v>2900</v>
      </c>
      <c r="G112" s="2">
        <f t="shared" si="23"/>
        <v>10123</v>
      </c>
      <c r="H112" s="17">
        <f t="shared" si="17"/>
        <v>0.50716190852514076</v>
      </c>
      <c r="I112" s="17">
        <f t="shared" si="18"/>
        <v>0.57947248839276899</v>
      </c>
      <c r="J112" s="2"/>
      <c r="K112" s="16">
        <f t="shared" si="21"/>
        <v>0.50716190852514076</v>
      </c>
      <c r="L112" s="16">
        <f t="shared" si="22"/>
        <v>0.57947248839276899</v>
      </c>
      <c r="M112" s="2"/>
    </row>
    <row r="113" spans="1:13" x14ac:dyDescent="0.2">
      <c r="A113" s="15">
        <v>2006</v>
      </c>
      <c r="B113" s="2">
        <v>3866</v>
      </c>
      <c r="C113" s="2">
        <v>1211</v>
      </c>
      <c r="D113" s="2">
        <v>4737</v>
      </c>
      <c r="E113" s="2">
        <v>1300</v>
      </c>
      <c r="F113" s="2">
        <v>2900</v>
      </c>
      <c r="G113" s="2">
        <f t="shared" ref="G113:G120" si="24">SUM(B113:D113)</f>
        <v>9814</v>
      </c>
      <c r="H113" s="17">
        <f t="shared" si="17"/>
        <v>0.3939270429997962</v>
      </c>
      <c r="I113" s="17">
        <f t="shared" si="18"/>
        <v>0.51732219278581615</v>
      </c>
      <c r="J113" s="2"/>
      <c r="K113" s="16">
        <f t="shared" si="21"/>
        <v>0.3939270429997962</v>
      </c>
      <c r="L113" s="16">
        <f t="shared" si="22"/>
        <v>0.51732219278581615</v>
      </c>
      <c r="M113" s="2"/>
    </row>
    <row r="114" spans="1:13" x14ac:dyDescent="0.2">
      <c r="A114" s="15">
        <v>2007</v>
      </c>
      <c r="B114" s="2">
        <v>5673</v>
      </c>
      <c r="C114" s="2">
        <v>426</v>
      </c>
      <c r="D114" s="2">
        <v>2567</v>
      </c>
      <c r="E114" s="2">
        <v>1300</v>
      </c>
      <c r="F114" s="2">
        <v>2900</v>
      </c>
      <c r="G114" s="2">
        <f t="shared" si="24"/>
        <v>8666</v>
      </c>
      <c r="H114" s="17">
        <f t="shared" si="17"/>
        <v>0.65462727902146323</v>
      </c>
      <c r="I114" s="17">
        <f t="shared" si="18"/>
        <v>0.70378490653127168</v>
      </c>
      <c r="J114" s="2"/>
      <c r="K114" s="16">
        <f t="shared" si="21"/>
        <v>0.65462727902146323</v>
      </c>
      <c r="L114" s="16">
        <f t="shared" si="22"/>
        <v>0.70378490653127168</v>
      </c>
      <c r="M114" s="16">
        <f>AVERAGE(L89:L106)</f>
        <v>0.58120403610695692</v>
      </c>
    </row>
    <row r="115" spans="1:13" x14ac:dyDescent="0.2">
      <c r="A115" s="15">
        <v>2008</v>
      </c>
      <c r="B115" s="2">
        <v>4563</v>
      </c>
      <c r="C115" s="2">
        <v>1324</v>
      </c>
      <c r="D115" s="2">
        <v>5173</v>
      </c>
      <c r="E115" s="2">
        <v>1300</v>
      </c>
      <c r="F115" s="2">
        <v>2900</v>
      </c>
      <c r="G115" s="2">
        <f t="shared" si="24"/>
        <v>11060</v>
      </c>
      <c r="H115" s="17">
        <f t="shared" si="17"/>
        <v>0.41256781193490055</v>
      </c>
      <c r="I115" s="17">
        <f t="shared" si="18"/>
        <v>0.53227848101265818</v>
      </c>
      <c r="J115" s="40"/>
      <c r="K115" s="16">
        <f t="shared" si="21"/>
        <v>0.41256781193490055</v>
      </c>
      <c r="L115" s="16">
        <f t="shared" si="22"/>
        <v>0.53227848101265818</v>
      </c>
      <c r="M115" s="16">
        <f>AVERAGE(L107:L116)</f>
        <v>0.62081595852469085</v>
      </c>
    </row>
    <row r="116" spans="1:13" x14ac:dyDescent="0.2">
      <c r="A116" s="15">
        <v>2009</v>
      </c>
      <c r="B116" s="2">
        <v>4604</v>
      </c>
      <c r="C116" s="2">
        <v>341</v>
      </c>
      <c r="D116" s="2">
        <v>2181</v>
      </c>
      <c r="E116" s="2">
        <v>1300</v>
      </c>
      <c r="F116" s="2">
        <v>2900</v>
      </c>
      <c r="G116" s="2">
        <f t="shared" si="24"/>
        <v>7126</v>
      </c>
      <c r="H116" s="17">
        <f t="shared" si="17"/>
        <v>0.64608476003367943</v>
      </c>
      <c r="I116" s="17">
        <f t="shared" si="18"/>
        <v>0.69393769295537466</v>
      </c>
      <c r="J116" s="40"/>
      <c r="K116" s="16">
        <f t="shared" si="21"/>
        <v>0.64608476003367943</v>
      </c>
      <c r="L116" s="16">
        <f t="shared" si="22"/>
        <v>0.69393769295537466</v>
      </c>
      <c r="M116" s="2"/>
    </row>
    <row r="117" spans="1:13" x14ac:dyDescent="0.2">
      <c r="A117" s="15">
        <v>2010</v>
      </c>
      <c r="B117" s="2">
        <v>2149</v>
      </c>
      <c r="C117" s="2">
        <v>714</v>
      </c>
      <c r="D117" s="2">
        <v>1610</v>
      </c>
      <c r="E117" s="2">
        <v>1300</v>
      </c>
      <c r="F117" s="2">
        <v>2900</v>
      </c>
      <c r="G117" s="2">
        <f t="shared" si="24"/>
        <v>4473</v>
      </c>
      <c r="H117" s="17">
        <f t="shared" si="17"/>
        <v>0.48043818466353677</v>
      </c>
      <c r="I117" s="17">
        <f t="shared" si="18"/>
        <v>0.64006259780907671</v>
      </c>
      <c r="J117" s="40"/>
      <c r="K117" s="19">
        <v>2882</v>
      </c>
      <c r="L117" s="19">
        <v>873</v>
      </c>
      <c r="M117" s="19">
        <v>151</v>
      </c>
    </row>
    <row r="118" spans="1:13" x14ac:dyDescent="0.2">
      <c r="A118" s="1">
        <v>2011</v>
      </c>
      <c r="B118" s="2">
        <v>2610</v>
      </c>
      <c r="C118" s="2">
        <v>6317</v>
      </c>
      <c r="D118" s="2">
        <v>1908</v>
      </c>
      <c r="E118" s="2">
        <v>1300</v>
      </c>
      <c r="F118" s="2">
        <v>2900</v>
      </c>
      <c r="G118" s="2">
        <f>SUM(B118:D118)</f>
        <v>10835</v>
      </c>
      <c r="H118" s="17">
        <f>B118/G118</f>
        <v>0.24088601753576372</v>
      </c>
      <c r="I118" s="17">
        <f>(B118+C118)/G118</f>
        <v>0.82390401476695896</v>
      </c>
      <c r="K118" s="19"/>
      <c r="L118" s="19"/>
      <c r="M118" s="19"/>
    </row>
    <row r="119" spans="1:13" x14ac:dyDescent="0.2">
      <c r="A119" s="1">
        <v>2012</v>
      </c>
      <c r="B119" s="2">
        <v>2884</v>
      </c>
      <c r="C119" s="2">
        <v>1054</v>
      </c>
      <c r="D119" s="2">
        <v>2282</v>
      </c>
      <c r="E119" s="2">
        <v>1300</v>
      </c>
      <c r="F119" s="2">
        <v>2900</v>
      </c>
      <c r="G119" s="2">
        <f>SUM(B119:D119)</f>
        <v>6220</v>
      </c>
      <c r="H119" s="17">
        <f>B119/G119</f>
        <v>0.46366559485530545</v>
      </c>
      <c r="I119" s="17">
        <f>(B119+C119)/G119</f>
        <v>0.63311897106109327</v>
      </c>
    </row>
    <row r="120" spans="1:13" x14ac:dyDescent="0.2">
      <c r="A120" s="1">
        <v>2013</v>
      </c>
      <c r="B120" s="19">
        <v>3426</v>
      </c>
      <c r="C120" s="19">
        <v>2310</v>
      </c>
      <c r="D120" s="63">
        <v>1573</v>
      </c>
      <c r="E120" s="2">
        <v>1300</v>
      </c>
      <c r="F120" s="2">
        <v>2900</v>
      </c>
      <c r="G120" s="2">
        <f t="shared" si="24"/>
        <v>7309</v>
      </c>
      <c r="H120" s="17">
        <f>B120/G120</f>
        <v>0.46873717334792719</v>
      </c>
      <c r="I120" s="17">
        <f>(B120+C120)/G120</f>
        <v>0.7847858804213983</v>
      </c>
      <c r="K120" s="19"/>
      <c r="L120" s="19"/>
    </row>
    <row r="121" spans="1:13" x14ac:dyDescent="0.2">
      <c r="A121" s="1">
        <v>2014</v>
      </c>
      <c r="B121" s="19">
        <v>4927</v>
      </c>
      <c r="C121" s="19">
        <v>2804</v>
      </c>
      <c r="D121" s="63">
        <v>3025</v>
      </c>
      <c r="E121" s="2">
        <v>1300</v>
      </c>
      <c r="F121" s="2">
        <v>2900</v>
      </c>
      <c r="G121" s="2">
        <f>SUM(B121:D121)</f>
        <v>10756</v>
      </c>
      <c r="H121" s="17">
        <f>B121/G121</f>
        <v>0.45806991446634437</v>
      </c>
      <c r="I121" s="17">
        <f>(B121+C121)/G121</f>
        <v>0.7187616214206024</v>
      </c>
      <c r="K121" s="19"/>
      <c r="L121" s="19"/>
    </row>
    <row r="122" spans="1:13" x14ac:dyDescent="0.2">
      <c r="A122" s="1">
        <v>2015</v>
      </c>
      <c r="B122" s="19">
        <v>3078</v>
      </c>
      <c r="C122" s="19">
        <v>498</v>
      </c>
      <c r="D122" s="63">
        <v>3281</v>
      </c>
      <c r="E122" s="2">
        <v>1300</v>
      </c>
      <c r="F122" s="2">
        <v>2900</v>
      </c>
      <c r="G122" s="2">
        <f>SUM(B122:D122)</f>
        <v>6857</v>
      </c>
      <c r="H122" s="17">
        <f>B122/G122</f>
        <v>0.44888435175732827</v>
      </c>
      <c r="I122" s="17">
        <f>(B122+C122)/G122</f>
        <v>0.52151086480968356</v>
      </c>
      <c r="K122" s="19"/>
      <c r="L122" s="19"/>
    </row>
    <row r="123" spans="1:13" x14ac:dyDescent="0.2">
      <c r="A123" s="1">
        <v>2016</v>
      </c>
      <c r="B123" s="19"/>
      <c r="C123" s="19"/>
      <c r="D123" s="63"/>
      <c r="E123" s="2">
        <v>1300</v>
      </c>
      <c r="F123" s="2">
        <v>2900</v>
      </c>
      <c r="G123" s="2">
        <f>SUM(B123:D123)</f>
        <v>0</v>
      </c>
      <c r="H123" s="17"/>
      <c r="I123" s="17"/>
      <c r="K123" s="19"/>
      <c r="L123" s="19"/>
    </row>
    <row r="124" spans="1:13" x14ac:dyDescent="0.2">
      <c r="C124" s="2" t="s">
        <v>12</v>
      </c>
      <c r="D124" s="2"/>
      <c r="E124" s="2"/>
      <c r="F124" s="2"/>
      <c r="G124" s="2">
        <f>MIN(G89:G123)</f>
        <v>0</v>
      </c>
      <c r="J124" s="1">
        <f>AVERAGE(J89:J109)</f>
        <v>4828.7</v>
      </c>
      <c r="L124" s="1">
        <f>AVERAGE(L89:L109)</f>
        <v>0.59339358875532866</v>
      </c>
    </row>
    <row r="125" spans="1:13" x14ac:dyDescent="0.2">
      <c r="A125" s="1" t="s">
        <v>3</v>
      </c>
      <c r="B125" s="2" t="s">
        <v>4</v>
      </c>
      <c r="C125" s="2" t="s">
        <v>9</v>
      </c>
      <c r="D125" s="2" t="s">
        <v>10</v>
      </c>
      <c r="E125" s="2" t="s">
        <v>7</v>
      </c>
      <c r="F125" s="2" t="s">
        <v>6</v>
      </c>
      <c r="H125" s="2"/>
    </row>
    <row r="126" spans="1:13" x14ac:dyDescent="0.2">
      <c r="A126" s="1">
        <v>1982</v>
      </c>
      <c r="B126" s="69">
        <v>2757.8227129411762</v>
      </c>
      <c r="C126" s="69">
        <v>1230.5753876470587</v>
      </c>
      <c r="D126" s="68">
        <v>2144</v>
      </c>
      <c r="E126" s="2">
        <v>500</v>
      </c>
      <c r="F126" s="2">
        <v>1600</v>
      </c>
      <c r="G126" s="2">
        <f t="shared" ref="G126:G143" si="25">B126+C126+D126</f>
        <v>6132.3981005882351</v>
      </c>
      <c r="H126" s="17">
        <f t="shared" ref="H126:H143" si="26">B126/G126</f>
        <v>0.44971358149051655</v>
      </c>
      <c r="I126" s="17">
        <f t="shared" ref="I126:I153" si="27">(B126+C126)/G126</f>
        <v>0.65038147151693526</v>
      </c>
      <c r="J126" s="17">
        <f>I126-H126</f>
        <v>0.20066789002641872</v>
      </c>
      <c r="K126" s="16">
        <f>(B126+C126)/G126</f>
        <v>0.65038147151693526</v>
      </c>
      <c r="L126" s="2">
        <f>AVERAGE(G89:G98)</f>
        <v>5164</v>
      </c>
    </row>
    <row r="127" spans="1:13" x14ac:dyDescent="0.2">
      <c r="A127" s="1">
        <v>1983</v>
      </c>
      <c r="B127" s="69">
        <v>1373.619409225608</v>
      </c>
      <c r="C127" s="69">
        <v>1014.0181963656697</v>
      </c>
      <c r="D127" s="68">
        <v>1487</v>
      </c>
      <c r="E127" s="2">
        <v>500</v>
      </c>
      <c r="F127" s="2">
        <v>1600</v>
      </c>
      <c r="G127" s="2">
        <f>B127+C127+D127</f>
        <v>3874.6376055912779</v>
      </c>
      <c r="H127" s="17">
        <f t="shared" si="26"/>
        <v>0.35451558288791007</v>
      </c>
      <c r="I127" s="17">
        <f t="shared" si="27"/>
        <v>0.61622217317712724</v>
      </c>
      <c r="J127" s="17">
        <f t="shared" ref="J127:J154" si="28">I127-H127</f>
        <v>0.26170659028921717</v>
      </c>
      <c r="K127" s="16">
        <f t="shared" ref="K127:K153" si="29">(B127+C127)/G127</f>
        <v>0.61622217317712724</v>
      </c>
      <c r="L127" s="2">
        <f>AVERAGE(G99:G108)</f>
        <v>9881.4</v>
      </c>
    </row>
    <row r="128" spans="1:13" x14ac:dyDescent="0.2">
      <c r="A128" s="1">
        <v>1984</v>
      </c>
      <c r="B128" s="69">
        <v>1266.002262812432</v>
      </c>
      <c r="C128" s="69">
        <v>1350.6595404477289</v>
      </c>
      <c r="D128" s="68">
        <v>1407</v>
      </c>
      <c r="E128" s="2">
        <v>500</v>
      </c>
      <c r="F128" s="2">
        <v>1600</v>
      </c>
      <c r="G128" s="2">
        <f t="shared" si="25"/>
        <v>4023.6618032601609</v>
      </c>
      <c r="H128" s="17">
        <f t="shared" si="26"/>
        <v>0.31463933220894885</v>
      </c>
      <c r="I128" s="17">
        <f t="shared" si="27"/>
        <v>0.65031852357472442</v>
      </c>
      <c r="J128" s="17">
        <f t="shared" si="28"/>
        <v>0.33567919136577556</v>
      </c>
      <c r="K128" s="16">
        <f t="shared" si="29"/>
        <v>0.65031852357472442</v>
      </c>
      <c r="L128" s="2">
        <f>AVERAGE(G109:G111)</f>
        <v>13479.666666666666</v>
      </c>
      <c r="M128" s="2"/>
    </row>
    <row r="129" spans="1:13" x14ac:dyDescent="0.2">
      <c r="A129" s="1">
        <v>1985</v>
      </c>
      <c r="B129" s="69">
        <v>867.94892823388955</v>
      </c>
      <c r="C129" s="69">
        <v>669.11447398568021</v>
      </c>
      <c r="D129" s="68">
        <v>903</v>
      </c>
      <c r="E129" s="2">
        <v>500</v>
      </c>
      <c r="F129" s="2">
        <v>1600</v>
      </c>
      <c r="G129" s="2">
        <f t="shared" si="25"/>
        <v>2440.06340221957</v>
      </c>
      <c r="H129" s="17">
        <f t="shared" si="26"/>
        <v>0.35570753097824087</v>
      </c>
      <c r="I129" s="17">
        <f t="shared" si="27"/>
        <v>0.62992764893789288</v>
      </c>
      <c r="J129" s="17">
        <f t="shared" si="28"/>
        <v>0.27422011795965201</v>
      </c>
      <c r="K129" s="16">
        <f t="shared" si="29"/>
        <v>0.62992764893789288</v>
      </c>
      <c r="L129" s="2">
        <f>AVERAGE(G97:G106)</f>
        <v>9343.2000000000007</v>
      </c>
    </row>
    <row r="130" spans="1:13" x14ac:dyDescent="0.2">
      <c r="A130" s="1">
        <v>1986</v>
      </c>
      <c r="B130" s="69">
        <v>1597.6548065454551</v>
      </c>
      <c r="C130" s="69">
        <v>985.58798862262915</v>
      </c>
      <c r="D130" s="68">
        <v>1782</v>
      </c>
      <c r="E130" s="2">
        <v>500</v>
      </c>
      <c r="F130" s="2">
        <v>1600</v>
      </c>
      <c r="G130" s="2">
        <f t="shared" si="25"/>
        <v>4365.2427951680838</v>
      </c>
      <c r="H130" s="17">
        <f t="shared" si="26"/>
        <v>0.36599448908406879</v>
      </c>
      <c r="I130" s="17">
        <f t="shared" si="27"/>
        <v>0.59177528407526214</v>
      </c>
      <c r="J130" s="17">
        <f t="shared" si="28"/>
        <v>0.22578079499119336</v>
      </c>
      <c r="K130" s="16">
        <f t="shared" si="29"/>
        <v>0.59177528407526214</v>
      </c>
      <c r="L130" s="2"/>
    </row>
    <row r="131" spans="1:13" x14ac:dyDescent="0.2">
      <c r="A131" s="1">
        <v>1987</v>
      </c>
      <c r="B131" s="69">
        <v>657.25781161538475</v>
      </c>
      <c r="C131" s="69">
        <v>469.47551346153847</v>
      </c>
      <c r="D131" s="68">
        <v>1117</v>
      </c>
      <c r="E131" s="2">
        <v>500</v>
      </c>
      <c r="F131" s="2">
        <v>1600</v>
      </c>
      <c r="G131" s="2">
        <f t="shared" si="25"/>
        <v>2243.7333250769234</v>
      </c>
      <c r="H131" s="17">
        <f t="shared" si="26"/>
        <v>0.29293044956349773</v>
      </c>
      <c r="I131" s="17">
        <f t="shared" si="27"/>
        <v>0.50216900220898342</v>
      </c>
      <c r="J131" s="17">
        <f t="shared" si="28"/>
        <v>0.20923855264548569</v>
      </c>
      <c r="K131" s="16">
        <f t="shared" si="29"/>
        <v>0.50216900220898342</v>
      </c>
      <c r="L131" s="2"/>
    </row>
    <row r="132" spans="1:13" x14ac:dyDescent="0.2">
      <c r="A132" s="1">
        <v>1988</v>
      </c>
      <c r="B132" s="69">
        <v>405.92055454545448</v>
      </c>
      <c r="C132" s="69">
        <v>553.92087272727258</v>
      </c>
      <c r="D132" s="68">
        <v>513</v>
      </c>
      <c r="E132" s="2">
        <v>500</v>
      </c>
      <c r="F132" s="2">
        <v>1600</v>
      </c>
      <c r="G132" s="2">
        <f t="shared" si="25"/>
        <v>1472.8414272727271</v>
      </c>
      <c r="H132" s="17">
        <f t="shared" si="26"/>
        <v>0.2756037052115658</v>
      </c>
      <c r="I132" s="17">
        <f t="shared" si="27"/>
        <v>0.65169366470772994</v>
      </c>
      <c r="J132" s="17">
        <f t="shared" si="28"/>
        <v>0.37608995949616414</v>
      </c>
      <c r="K132" s="16">
        <f t="shared" si="29"/>
        <v>0.65169366470772994</v>
      </c>
    </row>
    <row r="133" spans="1:13" x14ac:dyDescent="0.2">
      <c r="A133" s="1">
        <v>1989</v>
      </c>
      <c r="B133" s="69">
        <v>1216.7415215686278</v>
      </c>
      <c r="C133" s="69">
        <v>754.4066980392156</v>
      </c>
      <c r="D133" s="68">
        <v>433</v>
      </c>
      <c r="E133" s="2">
        <v>500</v>
      </c>
      <c r="F133" s="2">
        <v>1600</v>
      </c>
      <c r="G133" s="2">
        <f t="shared" si="25"/>
        <v>2404.1482196078432</v>
      </c>
      <c r="H133" s="17">
        <f t="shared" si="26"/>
        <v>0.50610087666188019</v>
      </c>
      <c r="I133" s="17">
        <f t="shared" si="27"/>
        <v>0.81989463192472001</v>
      </c>
      <c r="J133" s="17">
        <f t="shared" si="28"/>
        <v>0.31379375526283981</v>
      </c>
      <c r="K133" s="16">
        <f t="shared" si="29"/>
        <v>0.81989463192472001</v>
      </c>
      <c r="M133" s="18"/>
    </row>
    <row r="134" spans="1:13" x14ac:dyDescent="0.2">
      <c r="A134" s="1">
        <v>1990</v>
      </c>
      <c r="B134" s="69">
        <v>1803.2502211764713</v>
      </c>
      <c r="C134" s="69">
        <v>2120.3495905882355</v>
      </c>
      <c r="D134" s="68">
        <v>870</v>
      </c>
      <c r="E134" s="2">
        <v>500</v>
      </c>
      <c r="F134" s="2">
        <v>1600</v>
      </c>
      <c r="G134" s="2">
        <f t="shared" si="25"/>
        <v>4793.5998117647068</v>
      </c>
      <c r="H134" s="17">
        <f t="shared" si="26"/>
        <v>0.37617871578491785</v>
      </c>
      <c r="I134" s="17">
        <f t="shared" si="27"/>
        <v>0.81850800355407227</v>
      </c>
      <c r="J134" s="17">
        <f t="shared" si="28"/>
        <v>0.44232928776915442</v>
      </c>
      <c r="K134" s="16">
        <f t="shared" si="29"/>
        <v>0.81850800355407227</v>
      </c>
    </row>
    <row r="135" spans="1:13" x14ac:dyDescent="0.2">
      <c r="A135" s="1">
        <v>1991</v>
      </c>
      <c r="B135" s="69">
        <v>2103.3371628347909</v>
      </c>
      <c r="C135" s="69">
        <v>1827.4302368728897</v>
      </c>
      <c r="D135" s="68">
        <v>1836</v>
      </c>
      <c r="E135" s="2">
        <v>500</v>
      </c>
      <c r="F135" s="2">
        <v>1600</v>
      </c>
      <c r="G135" s="2">
        <f t="shared" si="25"/>
        <v>5766.7673997076809</v>
      </c>
      <c r="H135" s="17">
        <f t="shared" si="26"/>
        <v>0.36473417723444329</v>
      </c>
      <c r="I135" s="17">
        <f t="shared" si="27"/>
        <v>0.68162405855088459</v>
      </c>
      <c r="J135" s="17">
        <f t="shared" si="28"/>
        <v>0.3168898813164413</v>
      </c>
      <c r="K135" s="16">
        <f t="shared" si="29"/>
        <v>0.68162405855088459</v>
      </c>
    </row>
    <row r="136" spans="1:13" x14ac:dyDescent="0.2">
      <c r="A136" s="1">
        <v>1992</v>
      </c>
      <c r="B136" s="69">
        <v>1854.4718550844138</v>
      </c>
      <c r="C136" s="69">
        <v>1614.2097813915841</v>
      </c>
      <c r="D136" s="68">
        <v>1426</v>
      </c>
      <c r="E136" s="2">
        <v>500</v>
      </c>
      <c r="F136" s="2">
        <v>1600</v>
      </c>
      <c r="G136" s="2">
        <f t="shared" si="25"/>
        <v>4894.6816364759979</v>
      </c>
      <c r="H136" s="17">
        <f t="shared" si="26"/>
        <v>0.37887486721599523</v>
      </c>
      <c r="I136" s="17">
        <f t="shared" si="27"/>
        <v>0.70866338080638258</v>
      </c>
      <c r="J136" s="17">
        <f t="shared" si="28"/>
        <v>0.32978851359038736</v>
      </c>
      <c r="K136" s="16">
        <f t="shared" si="29"/>
        <v>0.70866338080638258</v>
      </c>
    </row>
    <row r="137" spans="1:13" x14ac:dyDescent="0.2">
      <c r="A137" s="1">
        <v>1993</v>
      </c>
      <c r="B137" s="69">
        <v>2227.1374611627898</v>
      </c>
      <c r="C137" s="69">
        <v>1182.6648083720929</v>
      </c>
      <c r="D137" s="68">
        <v>832</v>
      </c>
      <c r="E137" s="2">
        <v>500</v>
      </c>
      <c r="F137" s="2">
        <v>1600</v>
      </c>
      <c r="G137" s="2">
        <f t="shared" si="25"/>
        <v>4241.8022695348827</v>
      </c>
      <c r="H137" s="17">
        <f t="shared" si="26"/>
        <v>0.52504509160135782</v>
      </c>
      <c r="I137" s="17">
        <f t="shared" si="27"/>
        <v>0.80385695816716385</v>
      </c>
      <c r="J137" s="17">
        <f t="shared" si="28"/>
        <v>0.27881186656580603</v>
      </c>
      <c r="K137" s="16">
        <f t="shared" si="29"/>
        <v>0.80385695816716385</v>
      </c>
    </row>
    <row r="138" spans="1:13" x14ac:dyDescent="0.2">
      <c r="A138" s="1">
        <v>1994</v>
      </c>
      <c r="B138" s="69">
        <v>4333.0464887241487</v>
      </c>
      <c r="C138" s="69">
        <v>3377.7121766470227</v>
      </c>
      <c r="D138" s="68">
        <v>1753</v>
      </c>
      <c r="E138" s="2">
        <v>500</v>
      </c>
      <c r="F138" s="2">
        <v>1600</v>
      </c>
      <c r="G138" s="2">
        <f t="shared" si="25"/>
        <v>9463.7586653711714</v>
      </c>
      <c r="H138" s="17">
        <f t="shared" si="26"/>
        <v>0.45785682432701863</v>
      </c>
      <c r="I138" s="17">
        <f t="shared" si="27"/>
        <v>0.81476704320299287</v>
      </c>
      <c r="J138" s="17">
        <f t="shared" si="28"/>
        <v>0.35691021887597424</v>
      </c>
      <c r="K138" s="16">
        <f t="shared" si="29"/>
        <v>0.81476704320299287</v>
      </c>
      <c r="M138" s="1">
        <f>(B146+C146)/G146</f>
        <v>0.39122610306592176</v>
      </c>
    </row>
    <row r="139" spans="1:13" x14ac:dyDescent="0.2">
      <c r="A139" s="1">
        <v>1995</v>
      </c>
      <c r="B139" s="69">
        <v>2018.3078434224599</v>
      </c>
      <c r="C139" s="69">
        <v>2908.8830356149738</v>
      </c>
      <c r="D139" s="68">
        <v>1781</v>
      </c>
      <c r="E139" s="2">
        <v>500</v>
      </c>
      <c r="F139" s="2">
        <v>1600</v>
      </c>
      <c r="G139" s="2">
        <f t="shared" si="25"/>
        <v>6708.1908790374337</v>
      </c>
      <c r="H139" s="17">
        <f t="shared" si="26"/>
        <v>0.30087215462659422</v>
      </c>
      <c r="I139" s="17">
        <f t="shared" si="27"/>
        <v>0.73450367884350398</v>
      </c>
      <c r="J139" s="17">
        <f t="shared" si="28"/>
        <v>0.43363152421690976</v>
      </c>
      <c r="K139" s="16">
        <f t="shared" si="29"/>
        <v>0.73450367884350398</v>
      </c>
      <c r="M139" s="1">
        <f>(B147+C147)/G147</f>
        <v>0.58927236748703515</v>
      </c>
    </row>
    <row r="140" spans="1:13" x14ac:dyDescent="0.2">
      <c r="A140" s="1">
        <v>1996</v>
      </c>
      <c r="B140" s="69">
        <v>1585.4382060305347</v>
      </c>
      <c r="C140" s="69">
        <v>1412.5816924618321</v>
      </c>
      <c r="D140" s="68">
        <v>950</v>
      </c>
      <c r="E140" s="2">
        <v>500</v>
      </c>
      <c r="F140" s="2">
        <v>1600</v>
      </c>
      <c r="G140" s="2">
        <f t="shared" si="25"/>
        <v>3948.0198984923668</v>
      </c>
      <c r="H140" s="17">
        <f t="shared" si="26"/>
        <v>0.40157806870121582</v>
      </c>
      <c r="I140" s="17">
        <f t="shared" si="27"/>
        <v>0.75937304663464911</v>
      </c>
      <c r="J140" s="17">
        <f t="shared" si="28"/>
        <v>0.35779497793343329</v>
      </c>
      <c r="K140" s="16">
        <f t="shared" si="29"/>
        <v>0.75937304663464911</v>
      </c>
    </row>
    <row r="141" spans="1:13" x14ac:dyDescent="0.2">
      <c r="A141" s="1">
        <v>1997</v>
      </c>
      <c r="B141" s="69">
        <v>1321.3277620440876</v>
      </c>
      <c r="C141" s="69">
        <v>642.27624729458887</v>
      </c>
      <c r="D141" s="68">
        <v>732</v>
      </c>
      <c r="E141" s="2">
        <v>500</v>
      </c>
      <c r="F141" s="2">
        <v>1600</v>
      </c>
      <c r="G141" s="2">
        <f t="shared" si="25"/>
        <v>2695.6040093386764</v>
      </c>
      <c r="H141" s="17">
        <f t="shared" si="26"/>
        <v>0.49017873451236421</v>
      </c>
      <c r="I141" s="17">
        <f t="shared" si="27"/>
        <v>0.72844676092480487</v>
      </c>
      <c r="J141" s="17">
        <f t="shared" si="28"/>
        <v>0.23826802641244066</v>
      </c>
      <c r="K141" s="16">
        <f t="shared" si="29"/>
        <v>0.72844676092480487</v>
      </c>
      <c r="M141" s="15"/>
    </row>
    <row r="142" spans="1:13" x14ac:dyDescent="0.2">
      <c r="A142" s="1">
        <v>1998</v>
      </c>
      <c r="B142" s="69">
        <v>1771.4823739124367</v>
      </c>
      <c r="C142" s="69">
        <v>1616.7849101565732</v>
      </c>
      <c r="D142" s="68">
        <v>983</v>
      </c>
      <c r="E142" s="2">
        <v>500</v>
      </c>
      <c r="F142" s="2">
        <v>1600</v>
      </c>
      <c r="G142" s="2">
        <f t="shared" si="25"/>
        <v>4371.2672840690102</v>
      </c>
      <c r="H142" s="17">
        <f t="shared" si="26"/>
        <v>0.40525601817316598</v>
      </c>
      <c r="I142" s="17">
        <f t="shared" si="27"/>
        <v>0.77512242191583147</v>
      </c>
      <c r="J142" s="17">
        <f t="shared" si="28"/>
        <v>0.36986640374266549</v>
      </c>
      <c r="K142" s="16">
        <f t="shared" si="29"/>
        <v>0.77512242191583147</v>
      </c>
    </row>
    <row r="143" spans="1:13" x14ac:dyDescent="0.2">
      <c r="A143" s="1">
        <v>1999</v>
      </c>
      <c r="B143" s="69">
        <v>1756.6023003284683</v>
      </c>
      <c r="C143" s="69">
        <v>1218.5799839416054</v>
      </c>
      <c r="D143" s="68">
        <v>1246</v>
      </c>
      <c r="E143" s="2">
        <v>500</v>
      </c>
      <c r="F143" s="2">
        <v>1600</v>
      </c>
      <c r="G143" s="2">
        <f t="shared" si="25"/>
        <v>4221.182284270074</v>
      </c>
      <c r="H143" s="17">
        <f t="shared" si="26"/>
        <v>0.41613988262821955</v>
      </c>
      <c r="I143" s="17">
        <f t="shared" si="27"/>
        <v>0.70482203418622136</v>
      </c>
      <c r="J143" s="17">
        <f t="shared" si="28"/>
        <v>0.28868215155800181</v>
      </c>
      <c r="K143" s="16">
        <f t="shared" si="29"/>
        <v>0.70482203418622136</v>
      </c>
    </row>
    <row r="144" spans="1:13" x14ac:dyDescent="0.2">
      <c r="A144" s="15">
        <v>2000</v>
      </c>
      <c r="B144" s="69">
        <v>488.56200189944082</v>
      </c>
      <c r="C144" s="69">
        <v>257.86700695530726</v>
      </c>
      <c r="D144" s="68">
        <v>600</v>
      </c>
      <c r="E144" s="2">
        <v>500</v>
      </c>
      <c r="F144" s="2">
        <v>1600</v>
      </c>
      <c r="G144" s="2">
        <f t="shared" ref="G144:G149" si="30">B144+C144+D144</f>
        <v>1346.4290088547482</v>
      </c>
      <c r="H144" s="17">
        <f t="shared" ref="H144:H153" si="31">B144/G144</f>
        <v>0.362857602358853</v>
      </c>
      <c r="I144" s="17">
        <f t="shared" si="27"/>
        <v>0.55437680259848909</v>
      </c>
      <c r="J144" s="17">
        <f t="shared" si="28"/>
        <v>0.19151920023963609</v>
      </c>
      <c r="K144" s="16">
        <f t="shared" si="29"/>
        <v>0.55437680259848909</v>
      </c>
      <c r="L144" s="17">
        <f>AVERAGE(K97:K106)</f>
        <v>0.54717551370207218</v>
      </c>
      <c r="M144" s="17">
        <f>AVERAGE(L97:L106)</f>
        <v>0.60172118129625418</v>
      </c>
    </row>
    <row r="145" spans="1:13" x14ac:dyDescent="0.2">
      <c r="A145" s="15">
        <v>2001</v>
      </c>
      <c r="B145" s="69">
        <v>696.43144301589678</v>
      </c>
      <c r="C145" s="69">
        <v>842.97839427618123</v>
      </c>
      <c r="D145" s="68">
        <v>1580</v>
      </c>
      <c r="E145" s="2">
        <v>500</v>
      </c>
      <c r="F145" s="2">
        <v>1600</v>
      </c>
      <c r="G145" s="2">
        <f t="shared" si="30"/>
        <v>3119.409837292078</v>
      </c>
      <c r="H145" s="17">
        <f t="shared" si="31"/>
        <v>0.2232574362913661</v>
      </c>
      <c r="I145" s="17">
        <f t="shared" si="27"/>
        <v>0.49349393557994964</v>
      </c>
      <c r="J145" s="17">
        <f t="shared" si="28"/>
        <v>0.27023649928858351</v>
      </c>
      <c r="K145" s="16">
        <f t="shared" si="29"/>
        <v>0.49349393557994964</v>
      </c>
    </row>
    <row r="146" spans="1:13" x14ac:dyDescent="0.2">
      <c r="A146" s="15">
        <v>2002</v>
      </c>
      <c r="B146" s="69">
        <v>891.5136973965391</v>
      </c>
      <c r="C146" s="69">
        <v>1223.4342523664409</v>
      </c>
      <c r="D146" s="68">
        <v>3291</v>
      </c>
      <c r="E146" s="2">
        <v>500</v>
      </c>
      <c r="F146" s="2">
        <v>1600</v>
      </c>
      <c r="G146" s="2">
        <f t="shared" si="30"/>
        <v>5405.94794976298</v>
      </c>
      <c r="H146" s="17">
        <f t="shared" si="31"/>
        <v>0.16491348153576413</v>
      </c>
      <c r="I146" s="17">
        <f t="shared" si="27"/>
        <v>0.39122610306592176</v>
      </c>
      <c r="J146" s="17">
        <f t="shared" si="28"/>
        <v>0.22631262153015763</v>
      </c>
      <c r="K146" s="16">
        <f t="shared" si="29"/>
        <v>0.39122610306592176</v>
      </c>
    </row>
    <row r="147" spans="1:13" x14ac:dyDescent="0.2">
      <c r="A147" s="15">
        <v>2003</v>
      </c>
      <c r="B147" s="69">
        <v>894.44455078994667</v>
      </c>
      <c r="C147" s="69">
        <v>1271.9577179381895</v>
      </c>
      <c r="D147" s="68">
        <v>1510</v>
      </c>
      <c r="E147" s="2">
        <v>500</v>
      </c>
      <c r="F147" s="2">
        <v>1600</v>
      </c>
      <c r="G147" s="2">
        <f t="shared" si="30"/>
        <v>3676.4022687281363</v>
      </c>
      <c r="H147" s="17">
        <f t="shared" si="31"/>
        <v>0.24329343891395833</v>
      </c>
      <c r="I147" s="17">
        <f t="shared" si="27"/>
        <v>0.58927236748703515</v>
      </c>
      <c r="J147" s="17">
        <f t="shared" si="28"/>
        <v>0.34597892857307683</v>
      </c>
      <c r="K147" s="16">
        <f t="shared" si="29"/>
        <v>0.58927236748703515</v>
      </c>
    </row>
    <row r="148" spans="1:13" x14ac:dyDescent="0.2">
      <c r="A148" s="15">
        <v>2004</v>
      </c>
      <c r="B148" s="69">
        <v>1016.5876905103869</v>
      </c>
      <c r="C148" s="69">
        <v>634.97066169912546</v>
      </c>
      <c r="D148" s="68">
        <v>840</v>
      </c>
      <c r="E148" s="2">
        <v>500</v>
      </c>
      <c r="F148" s="2">
        <v>1600</v>
      </c>
      <c r="G148" s="2">
        <f t="shared" si="30"/>
        <v>2491.5583522095121</v>
      </c>
      <c r="H148" s="17">
        <f t="shared" si="31"/>
        <v>0.40801279633241488</v>
      </c>
      <c r="I148" s="17">
        <f t="shared" si="27"/>
        <v>0.66286159854330184</v>
      </c>
      <c r="J148" s="17">
        <f t="shared" si="28"/>
        <v>0.25484880221088696</v>
      </c>
      <c r="K148" s="16">
        <f t="shared" si="29"/>
        <v>0.66286159854330184</v>
      </c>
    </row>
    <row r="149" spans="1:13" x14ac:dyDescent="0.2">
      <c r="A149" s="15">
        <v>2005</v>
      </c>
      <c r="B149" s="69">
        <v>1162.8187437705315</v>
      </c>
      <c r="C149" s="69">
        <v>757.39708332706766</v>
      </c>
      <c r="D149" s="68">
        <v>1732</v>
      </c>
      <c r="E149" s="2">
        <v>500</v>
      </c>
      <c r="F149" s="2">
        <v>1600</v>
      </c>
      <c r="G149" s="2">
        <f t="shared" si="30"/>
        <v>3652.2158270975992</v>
      </c>
      <c r="H149" s="17">
        <f t="shared" si="31"/>
        <v>0.31838719254842579</v>
      </c>
      <c r="I149" s="17">
        <f t="shared" si="27"/>
        <v>0.52576734727738883</v>
      </c>
      <c r="J149" s="17">
        <f t="shared" si="28"/>
        <v>0.20738015472896304</v>
      </c>
      <c r="K149" s="16">
        <f t="shared" si="29"/>
        <v>0.52576734727738883</v>
      </c>
      <c r="M149" s="15"/>
    </row>
    <row r="150" spans="1:13" x14ac:dyDescent="0.2">
      <c r="A150" s="15">
        <v>2006</v>
      </c>
      <c r="B150" s="69">
        <v>702.58882001747122</v>
      </c>
      <c r="C150" s="69">
        <v>332.29241843391799</v>
      </c>
      <c r="D150" s="68">
        <v>891</v>
      </c>
      <c r="E150" s="2">
        <v>500</v>
      </c>
      <c r="F150" s="2">
        <v>1600</v>
      </c>
      <c r="G150" s="2">
        <f t="shared" ref="G150:G156" si="32">B150+C150+D150</f>
        <v>1925.8812384513892</v>
      </c>
      <c r="H150" s="17">
        <f t="shared" si="31"/>
        <v>0.36481419829523154</v>
      </c>
      <c r="I150" s="17">
        <f t="shared" si="27"/>
        <v>0.53735464980361014</v>
      </c>
      <c r="J150" s="17">
        <f t="shared" si="28"/>
        <v>0.1725404515083786</v>
      </c>
      <c r="K150" s="16">
        <f t="shared" si="29"/>
        <v>0.53735464980361014</v>
      </c>
    </row>
    <row r="151" spans="1:13" x14ac:dyDescent="0.2">
      <c r="A151" s="15">
        <v>2007</v>
      </c>
      <c r="B151" s="69">
        <v>1262.171751366167</v>
      </c>
      <c r="C151" s="69">
        <v>802.88434478455508</v>
      </c>
      <c r="D151" s="68">
        <v>1244</v>
      </c>
      <c r="E151" s="2">
        <v>500</v>
      </c>
      <c r="F151" s="2">
        <v>1600</v>
      </c>
      <c r="G151" s="2">
        <f t="shared" si="32"/>
        <v>3309.0560961507222</v>
      </c>
      <c r="H151" s="17">
        <f t="shared" si="31"/>
        <v>0.38142954204807689</v>
      </c>
      <c r="I151" s="17">
        <f t="shared" si="27"/>
        <v>0.62406197904982941</v>
      </c>
      <c r="J151" s="17">
        <f t="shared" si="28"/>
        <v>0.24263243700175252</v>
      </c>
      <c r="K151" s="16">
        <f t="shared" si="29"/>
        <v>0.62406197904982941</v>
      </c>
    </row>
    <row r="152" spans="1:13" x14ac:dyDescent="0.2">
      <c r="A152" s="15">
        <v>2008</v>
      </c>
      <c r="B152" s="69">
        <v>716</v>
      </c>
      <c r="C152" s="69">
        <v>1319</v>
      </c>
      <c r="D152" s="68">
        <v>1741</v>
      </c>
      <c r="E152" s="2">
        <v>500</v>
      </c>
      <c r="F152" s="2">
        <v>1600</v>
      </c>
      <c r="G152" s="2">
        <f t="shared" si="32"/>
        <v>3776</v>
      </c>
      <c r="H152" s="17">
        <f t="shared" si="31"/>
        <v>0.1896186440677966</v>
      </c>
      <c r="I152" s="17">
        <f t="shared" si="27"/>
        <v>0.53893008474576276</v>
      </c>
      <c r="J152" s="17">
        <f t="shared" si="28"/>
        <v>0.34931144067796616</v>
      </c>
      <c r="K152" s="16">
        <f t="shared" si="29"/>
        <v>0.53893008474576276</v>
      </c>
      <c r="L152" s="16">
        <f>AVERAGE(K126:K143)</f>
        <v>0.7023372103838823</v>
      </c>
    </row>
    <row r="153" spans="1:13" x14ac:dyDescent="0.2">
      <c r="A153" s="15">
        <v>2009</v>
      </c>
      <c r="B153" s="69">
        <v>1049</v>
      </c>
      <c r="C153" s="69">
        <v>1053</v>
      </c>
      <c r="D153" s="68">
        <v>2281</v>
      </c>
      <c r="E153" s="2">
        <v>500</v>
      </c>
      <c r="F153" s="2">
        <v>1600</v>
      </c>
      <c r="G153" s="2">
        <f t="shared" si="32"/>
        <v>4383</v>
      </c>
      <c r="H153" s="17">
        <f t="shared" si="31"/>
        <v>0.23933378964179786</v>
      </c>
      <c r="I153" s="17">
        <f t="shared" si="27"/>
        <v>0.47958019621263975</v>
      </c>
      <c r="J153" s="17">
        <f t="shared" si="28"/>
        <v>0.2402464065708419</v>
      </c>
      <c r="K153" s="16">
        <f t="shared" si="29"/>
        <v>0.47958019621263975</v>
      </c>
      <c r="L153" s="16">
        <f>AVERAGE(K144:K153)</f>
        <v>0.53969250643639288</v>
      </c>
    </row>
    <row r="154" spans="1:13" x14ac:dyDescent="0.2">
      <c r="A154" s="15">
        <v>2010</v>
      </c>
      <c r="B154" s="69">
        <v>1205</v>
      </c>
      <c r="C154" s="69">
        <v>1334</v>
      </c>
      <c r="D154" s="68">
        <v>2878</v>
      </c>
      <c r="E154" s="2">
        <v>500</v>
      </c>
      <c r="F154" s="2">
        <v>1600</v>
      </c>
      <c r="G154" s="2">
        <f t="shared" si="32"/>
        <v>5417</v>
      </c>
      <c r="H154" s="17">
        <f t="shared" ref="H154:H160" si="33">B154/G154</f>
        <v>0.22244784936311612</v>
      </c>
      <c r="I154" s="17">
        <f t="shared" ref="I154:I160" si="34">(B154+C154)/G154</f>
        <v>0.46870961786966958</v>
      </c>
      <c r="J154" s="17">
        <f t="shared" si="28"/>
        <v>0.24626176850655346</v>
      </c>
      <c r="K154" s="16"/>
      <c r="L154" s="16"/>
    </row>
    <row r="155" spans="1:13" x14ac:dyDescent="0.2">
      <c r="A155" s="15">
        <v>2011</v>
      </c>
      <c r="B155" s="69">
        <v>778</v>
      </c>
      <c r="C155" s="69">
        <v>1022</v>
      </c>
      <c r="D155" s="68">
        <v>2137</v>
      </c>
      <c r="E155" s="2">
        <v>500</v>
      </c>
      <c r="F155" s="2">
        <v>1600</v>
      </c>
      <c r="G155" s="2">
        <f>B155+C155+D155</f>
        <v>3937</v>
      </c>
      <c r="H155" s="17">
        <f t="shared" si="33"/>
        <v>0.19761239522479046</v>
      </c>
      <c r="I155" s="17">
        <f t="shared" si="34"/>
        <v>0.45720091440182881</v>
      </c>
      <c r="J155" s="17">
        <f t="shared" ref="J155:J160" si="35">I155-H155</f>
        <v>0.25958851917703835</v>
      </c>
      <c r="K155" s="16"/>
      <c r="L155" s="16"/>
    </row>
    <row r="156" spans="1:13" x14ac:dyDescent="0.2">
      <c r="A156" s="15">
        <v>2012</v>
      </c>
      <c r="B156" s="69">
        <v>821</v>
      </c>
      <c r="C156" s="69">
        <v>1434</v>
      </c>
      <c r="D156" s="68">
        <v>1908</v>
      </c>
      <c r="E156" s="2">
        <v>500</v>
      </c>
      <c r="F156" s="2">
        <v>1600</v>
      </c>
      <c r="G156" s="2">
        <f t="shared" si="32"/>
        <v>4163</v>
      </c>
      <c r="H156" s="17">
        <f t="shared" si="33"/>
        <v>0.19721354792217152</v>
      </c>
      <c r="I156" s="17">
        <f t="shared" si="34"/>
        <v>0.54167667547441745</v>
      </c>
      <c r="J156" s="17">
        <f t="shared" si="35"/>
        <v>0.34446312755224595</v>
      </c>
      <c r="K156" s="16"/>
      <c r="L156" s="16"/>
      <c r="M156" s="19">
        <v>773</v>
      </c>
    </row>
    <row r="157" spans="1:13" x14ac:dyDescent="0.2">
      <c r="A157" s="15">
        <v>2013</v>
      </c>
      <c r="B157" s="69">
        <v>1754</v>
      </c>
      <c r="C157" s="69">
        <v>2104</v>
      </c>
      <c r="D157" s="68">
        <v>3048</v>
      </c>
      <c r="E157" s="2">
        <v>500</v>
      </c>
      <c r="F157" s="2">
        <v>1600</v>
      </c>
      <c r="G157" s="2">
        <f>B157+C157+D157</f>
        <v>6906</v>
      </c>
      <c r="H157" s="17">
        <f t="shared" si="33"/>
        <v>0.2539820445988995</v>
      </c>
      <c r="I157" s="17">
        <f t="shared" si="34"/>
        <v>0.5586446568201564</v>
      </c>
      <c r="J157" s="17">
        <f t="shared" si="35"/>
        <v>0.3046626122212569</v>
      </c>
      <c r="K157" s="16"/>
      <c r="L157" s="69"/>
      <c r="M157" s="69"/>
    </row>
    <row r="158" spans="1:13" x14ac:dyDescent="0.2">
      <c r="A158" s="15">
        <v>2014</v>
      </c>
      <c r="B158" s="69">
        <v>1873</v>
      </c>
      <c r="C158" s="69">
        <v>1724</v>
      </c>
      <c r="D158" s="68">
        <v>4110</v>
      </c>
      <c r="E158" s="2">
        <v>500</v>
      </c>
      <c r="F158" s="2">
        <v>1600</v>
      </c>
      <c r="G158" s="2">
        <f>B158+C158+D158</f>
        <v>7707</v>
      </c>
      <c r="H158" s="17">
        <f t="shared" si="33"/>
        <v>0.24302582068249642</v>
      </c>
      <c r="I158" s="17">
        <f t="shared" si="34"/>
        <v>0.46671856753600621</v>
      </c>
      <c r="J158" s="17">
        <f t="shared" si="35"/>
        <v>0.22369274685350979</v>
      </c>
      <c r="K158" s="16"/>
      <c r="L158" s="71"/>
      <c r="M158" s="19"/>
    </row>
    <row r="159" spans="1:13" x14ac:dyDescent="0.2">
      <c r="A159" s="15">
        <v>2015</v>
      </c>
      <c r="B159" s="69">
        <v>470</v>
      </c>
      <c r="C159" s="69">
        <v>528</v>
      </c>
      <c r="D159" s="69">
        <v>956</v>
      </c>
      <c r="E159" s="2">
        <v>500</v>
      </c>
      <c r="F159" s="2">
        <v>1600</v>
      </c>
      <c r="G159" s="2">
        <f>B159+C159+D159</f>
        <v>1954</v>
      </c>
      <c r="H159" s="17">
        <f>B159/G159</f>
        <v>0.24053224155578301</v>
      </c>
      <c r="I159" s="17">
        <f>(B159+C159)/G159</f>
        <v>0.51074718526100304</v>
      </c>
      <c r="J159" s="17">
        <f t="shared" si="35"/>
        <v>0.27021494370522003</v>
      </c>
      <c r="K159" s="16"/>
      <c r="L159" s="71"/>
      <c r="M159" s="71"/>
    </row>
    <row r="160" spans="1:13" x14ac:dyDescent="0.2">
      <c r="A160" s="15">
        <v>2016</v>
      </c>
      <c r="B160" s="19">
        <v>767</v>
      </c>
      <c r="C160" s="19">
        <v>751</v>
      </c>
      <c r="D160" s="19">
        <v>948</v>
      </c>
      <c r="E160" s="2">
        <v>500</v>
      </c>
      <c r="F160" s="2">
        <v>1600</v>
      </c>
      <c r="G160" s="2">
        <f>B160+C160+D160</f>
        <v>2466</v>
      </c>
      <c r="H160" s="17">
        <f t="shared" si="33"/>
        <v>0.31103000811030007</v>
      </c>
      <c r="I160" s="17">
        <f t="shared" si="34"/>
        <v>0.61557177615571779</v>
      </c>
      <c r="J160" s="17">
        <f t="shared" si="35"/>
        <v>0.30454176804541772</v>
      </c>
      <c r="K160" s="16"/>
      <c r="L160" s="71"/>
      <c r="M160" s="71"/>
    </row>
  </sheetData>
  <phoneticPr fontId="3" type="noConversion"/>
  <pageMargins left="0.75" right="0.75" top="1" bottom="1" header="0.5" footer="0.5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"/>
  <sheetViews>
    <sheetView workbookViewId="0">
      <selection activeCell="M11" sqref="M11:M35"/>
    </sheetView>
  </sheetViews>
  <sheetFormatPr defaultRowHeight="12.75" x14ac:dyDescent="0.2"/>
  <cols>
    <col min="1" max="1" width="8.140625" customWidth="1"/>
    <col min="2" max="2" width="7.42578125" customWidth="1"/>
    <col min="3" max="3" width="9" customWidth="1"/>
    <col min="4" max="4" width="9.7109375" customWidth="1"/>
    <col min="5" max="5" width="9.140625" customWidth="1"/>
    <col min="6" max="9" width="9.7109375" customWidth="1"/>
    <col min="125" max="125" width="11" customWidth="1"/>
  </cols>
  <sheetData>
    <row r="1" spans="1:17" ht="15.75" x14ac:dyDescent="0.25">
      <c r="A1" s="87" t="s">
        <v>57</v>
      </c>
      <c r="B1" s="6"/>
      <c r="C1" s="6"/>
      <c r="D1" s="6"/>
      <c r="E1" s="6"/>
      <c r="F1" s="6"/>
      <c r="G1" s="6"/>
      <c r="H1" s="6"/>
      <c r="I1" s="6"/>
      <c r="J1" s="6"/>
    </row>
    <row r="2" spans="1:17" ht="15" x14ac:dyDescent="0.25">
      <c r="A2" s="92"/>
      <c r="B2" s="92"/>
      <c r="C2" s="92"/>
      <c r="D2" s="92"/>
      <c r="E2" s="92"/>
      <c r="F2" s="92"/>
      <c r="G2" s="92"/>
      <c r="H2" s="92"/>
      <c r="I2" s="92"/>
      <c r="J2" s="6"/>
    </row>
    <row r="3" spans="1:17" ht="15" x14ac:dyDescent="0.25">
      <c r="A3" s="94"/>
      <c r="B3" s="95"/>
      <c r="C3" s="95"/>
      <c r="D3" s="95"/>
      <c r="E3" s="95" t="s">
        <v>28</v>
      </c>
      <c r="F3" s="95"/>
      <c r="G3" s="95"/>
      <c r="H3" s="95"/>
      <c r="I3" s="95"/>
      <c r="K3" s="8"/>
      <c r="M3" s="51"/>
      <c r="Q3" s="8" t="s">
        <v>30</v>
      </c>
    </row>
    <row r="4" spans="1:17" ht="14.25" customHeight="1" x14ac:dyDescent="0.25">
      <c r="A4" s="47"/>
      <c r="B4" s="46"/>
      <c r="C4" s="46"/>
      <c r="D4" s="46"/>
      <c r="E4" s="46" t="s">
        <v>22</v>
      </c>
      <c r="F4" s="46"/>
      <c r="G4" s="46" t="s">
        <v>26</v>
      </c>
      <c r="H4" s="46"/>
      <c r="I4" s="46" t="s">
        <v>27</v>
      </c>
      <c r="K4" s="75" t="s">
        <v>44</v>
      </c>
      <c r="P4" t="s">
        <v>47</v>
      </c>
      <c r="Q4" s="8" t="s">
        <v>31</v>
      </c>
    </row>
    <row r="5" spans="1:17" ht="15" x14ac:dyDescent="0.25">
      <c r="A5" s="96" t="s">
        <v>3</v>
      </c>
      <c r="B5" s="97" t="s">
        <v>4</v>
      </c>
      <c r="C5" s="97" t="s">
        <v>15</v>
      </c>
      <c r="D5" s="97" t="s">
        <v>16</v>
      </c>
      <c r="E5" s="97" t="s">
        <v>25</v>
      </c>
      <c r="F5" s="97" t="s">
        <v>20</v>
      </c>
      <c r="G5" s="97" t="s">
        <v>23</v>
      </c>
      <c r="H5" s="97" t="s">
        <v>5</v>
      </c>
      <c r="I5" s="97" t="s">
        <v>24</v>
      </c>
      <c r="K5" s="46" t="s">
        <v>7</v>
      </c>
      <c r="L5" s="73" t="s">
        <v>6</v>
      </c>
      <c r="M5" s="8" t="s">
        <v>18</v>
      </c>
      <c r="N5" s="8" t="s">
        <v>19</v>
      </c>
      <c r="P5" t="s">
        <v>23</v>
      </c>
      <c r="Q5" s="21" t="s">
        <v>21</v>
      </c>
    </row>
    <row r="6" spans="1:17" ht="15" x14ac:dyDescent="0.25">
      <c r="A6" s="75">
        <v>1987</v>
      </c>
      <c r="B6" s="98"/>
      <c r="C6" s="98"/>
      <c r="D6" s="98"/>
      <c r="E6" s="98"/>
      <c r="F6" s="52">
        <v>6519</v>
      </c>
      <c r="G6" s="99"/>
      <c r="H6" s="52">
        <v>55457</v>
      </c>
      <c r="I6" s="99"/>
      <c r="K6" s="74">
        <v>50000</v>
      </c>
      <c r="L6" s="74">
        <v>90000</v>
      </c>
      <c r="M6" s="9"/>
      <c r="N6" s="9"/>
      <c r="Q6" s="9">
        <f t="shared" ref="Q6:Q35" si="0">F6+H6-R6</f>
        <v>61976</v>
      </c>
    </row>
    <row r="7" spans="1:17" ht="15" x14ac:dyDescent="0.25">
      <c r="A7" s="75">
        <v>1988</v>
      </c>
      <c r="B7" s="98"/>
      <c r="C7" s="98"/>
      <c r="D7" s="98"/>
      <c r="E7" s="98"/>
      <c r="F7" s="52">
        <v>3643</v>
      </c>
      <c r="G7" s="99"/>
      <c r="H7" s="52">
        <v>39450</v>
      </c>
      <c r="I7" s="99"/>
      <c r="K7" s="74">
        <v>50000</v>
      </c>
      <c r="L7" s="74">
        <v>90000</v>
      </c>
      <c r="M7" s="9"/>
      <c r="N7" s="9"/>
      <c r="Q7" s="9">
        <f t="shared" si="0"/>
        <v>43093</v>
      </c>
    </row>
    <row r="8" spans="1:17" ht="15" x14ac:dyDescent="0.25">
      <c r="A8" s="75">
        <v>1989</v>
      </c>
      <c r="B8" s="98"/>
      <c r="C8" s="98"/>
      <c r="D8" s="98"/>
      <c r="E8" s="98"/>
      <c r="F8" s="52">
        <v>4033</v>
      </c>
      <c r="G8" s="99"/>
      <c r="H8" s="52">
        <v>56808</v>
      </c>
      <c r="I8" s="99"/>
      <c r="K8" s="74">
        <v>50000</v>
      </c>
      <c r="L8" s="74">
        <v>90000</v>
      </c>
      <c r="M8" s="9"/>
      <c r="N8" s="9"/>
      <c r="Q8" s="9">
        <f t="shared" si="0"/>
        <v>60841</v>
      </c>
    </row>
    <row r="9" spans="1:17" ht="15" x14ac:dyDescent="0.25">
      <c r="A9" s="75">
        <v>1990</v>
      </c>
      <c r="B9" s="98"/>
      <c r="C9" s="98"/>
      <c r="D9" s="98"/>
      <c r="E9" s="98"/>
      <c r="F9" s="52">
        <v>3685</v>
      </c>
      <c r="G9" s="99"/>
      <c r="H9" s="52">
        <v>72196</v>
      </c>
      <c r="I9" s="99"/>
      <c r="K9" s="74">
        <v>50000</v>
      </c>
      <c r="L9" s="74">
        <v>90000</v>
      </c>
      <c r="M9" s="9"/>
      <c r="N9" s="9"/>
      <c r="Q9" s="9">
        <f t="shared" si="0"/>
        <v>75881</v>
      </c>
    </row>
    <row r="10" spans="1:17" ht="15" x14ac:dyDescent="0.25">
      <c r="A10" s="75">
        <v>1991</v>
      </c>
      <c r="B10" s="98"/>
      <c r="C10" s="98"/>
      <c r="D10" s="98"/>
      <c r="E10" s="98"/>
      <c r="F10" s="52">
        <v>5439</v>
      </c>
      <c r="G10" s="99"/>
      <c r="H10" s="52">
        <v>127484</v>
      </c>
      <c r="I10" s="99"/>
      <c r="K10" s="74">
        <v>50000</v>
      </c>
      <c r="L10" s="74">
        <v>90000</v>
      </c>
      <c r="M10" s="9"/>
      <c r="N10" s="9"/>
      <c r="Q10" s="9">
        <f t="shared" si="0"/>
        <v>132923</v>
      </c>
    </row>
    <row r="11" spans="1:17" ht="15" x14ac:dyDescent="0.25">
      <c r="A11" s="75">
        <v>1992</v>
      </c>
      <c r="B11" s="98">
        <v>41713</v>
      </c>
      <c r="C11" s="98">
        <v>2283</v>
      </c>
      <c r="D11" s="98">
        <v>79013</v>
      </c>
      <c r="E11" s="98">
        <v>431</v>
      </c>
      <c r="F11" s="52">
        <v>5629</v>
      </c>
      <c r="G11" s="99">
        <f t="shared" ref="G11:G23" si="1">SUM(B11:F11)</f>
        <v>129069</v>
      </c>
      <c r="H11" s="52">
        <v>83641</v>
      </c>
      <c r="I11" s="99">
        <f t="shared" ref="I11:I23" si="2">G11+H11</f>
        <v>212710</v>
      </c>
      <c r="K11" s="74">
        <v>50000</v>
      </c>
      <c r="L11" s="74">
        <v>90000</v>
      </c>
      <c r="M11" s="55">
        <v>1080551</v>
      </c>
      <c r="N11" s="49">
        <f t="shared" ref="N11:N35" si="3">I11/M11*100</f>
        <v>19.685327208063296</v>
      </c>
      <c r="P11" s="9">
        <f t="shared" ref="P11:P35" si="4">SUM(C11:F11)</f>
        <v>87356</v>
      </c>
      <c r="Q11" s="9">
        <f t="shared" si="0"/>
        <v>89270</v>
      </c>
    </row>
    <row r="12" spans="1:17" ht="15" x14ac:dyDescent="0.25">
      <c r="A12" s="75">
        <v>1993</v>
      </c>
      <c r="B12" s="98">
        <v>78371</v>
      </c>
      <c r="C12" s="98">
        <v>3430</v>
      </c>
      <c r="D12" s="98">
        <v>40308</v>
      </c>
      <c r="E12" s="98">
        <v>3222</v>
      </c>
      <c r="F12" s="52">
        <v>4659</v>
      </c>
      <c r="G12" s="99">
        <f t="shared" si="1"/>
        <v>129990</v>
      </c>
      <c r="H12" s="52">
        <v>119305</v>
      </c>
      <c r="I12" s="99">
        <f t="shared" si="2"/>
        <v>249295</v>
      </c>
      <c r="K12" s="74">
        <v>50000</v>
      </c>
      <c r="L12" s="74">
        <v>90000</v>
      </c>
      <c r="M12" s="55">
        <v>1510032</v>
      </c>
      <c r="N12" s="49">
        <f t="shared" si="3"/>
        <v>16.509252784046961</v>
      </c>
      <c r="P12" s="9">
        <f t="shared" si="4"/>
        <v>51619</v>
      </c>
      <c r="Q12" s="9">
        <f t="shared" si="0"/>
        <v>123964</v>
      </c>
    </row>
    <row r="13" spans="1:17" ht="15" x14ac:dyDescent="0.25">
      <c r="A13" s="75">
        <v>1994</v>
      </c>
      <c r="B13" s="98">
        <v>97039</v>
      </c>
      <c r="C13" s="98">
        <v>26352</v>
      </c>
      <c r="D13" s="98">
        <v>86198</v>
      </c>
      <c r="E13" s="98">
        <v>19018</v>
      </c>
      <c r="F13" s="52">
        <v>14786</v>
      </c>
      <c r="G13" s="99">
        <f t="shared" si="1"/>
        <v>243393</v>
      </c>
      <c r="H13" s="52">
        <v>96249.999999999985</v>
      </c>
      <c r="I13" s="99">
        <f t="shared" si="2"/>
        <v>339643</v>
      </c>
      <c r="K13" s="74">
        <v>50000</v>
      </c>
      <c r="L13" s="74">
        <v>90000</v>
      </c>
      <c r="M13" s="55">
        <v>1475874</v>
      </c>
      <c r="N13" s="49">
        <f t="shared" si="3"/>
        <v>23.013007885497</v>
      </c>
      <c r="P13" s="9">
        <f t="shared" si="4"/>
        <v>146354</v>
      </c>
      <c r="Q13" s="9">
        <f t="shared" si="0"/>
        <v>111035.99999999999</v>
      </c>
    </row>
    <row r="14" spans="1:17" ht="15" x14ac:dyDescent="0.25">
      <c r="A14" s="75">
        <v>1995</v>
      </c>
      <c r="B14" s="98">
        <v>45041</v>
      </c>
      <c r="C14" s="98">
        <v>1853</v>
      </c>
      <c r="D14" s="98">
        <v>56820</v>
      </c>
      <c r="E14" s="98">
        <v>7857</v>
      </c>
      <c r="F14" s="52">
        <v>13835</v>
      </c>
      <c r="G14" s="99">
        <f t="shared" si="1"/>
        <v>125406</v>
      </c>
      <c r="H14" s="52">
        <v>55613</v>
      </c>
      <c r="I14" s="99">
        <f t="shared" si="2"/>
        <v>181019</v>
      </c>
      <c r="K14" s="74">
        <v>50000</v>
      </c>
      <c r="L14" s="74">
        <v>90000</v>
      </c>
      <c r="M14" s="55">
        <v>1525330</v>
      </c>
      <c r="N14" s="49">
        <f t="shared" si="3"/>
        <v>11.867530304917624</v>
      </c>
      <c r="P14" s="9">
        <f t="shared" si="4"/>
        <v>80365</v>
      </c>
      <c r="Q14" s="9">
        <f t="shared" si="0"/>
        <v>69448</v>
      </c>
    </row>
    <row r="15" spans="1:17" ht="15" x14ac:dyDescent="0.25">
      <c r="A15" s="75">
        <v>1996</v>
      </c>
      <c r="B15" s="98">
        <v>24779</v>
      </c>
      <c r="C15" s="98">
        <v>220</v>
      </c>
      <c r="D15" s="98">
        <v>17069</v>
      </c>
      <c r="E15" s="98">
        <v>2461</v>
      </c>
      <c r="F15" s="52">
        <v>5119</v>
      </c>
      <c r="G15" s="99">
        <f t="shared" si="1"/>
        <v>49648</v>
      </c>
      <c r="H15" s="52">
        <v>44568</v>
      </c>
      <c r="I15" s="99">
        <f t="shared" si="2"/>
        <v>94216</v>
      </c>
      <c r="K15" s="74">
        <v>50000</v>
      </c>
      <c r="L15" s="74">
        <v>90000</v>
      </c>
      <c r="M15" s="55">
        <v>986489</v>
      </c>
      <c r="N15" s="49">
        <f t="shared" si="3"/>
        <v>9.5506386791945985</v>
      </c>
      <c r="P15" s="9">
        <f t="shared" si="4"/>
        <v>24869</v>
      </c>
      <c r="Q15" s="9">
        <f t="shared" si="0"/>
        <v>49687</v>
      </c>
    </row>
    <row r="16" spans="1:17" ht="15" x14ac:dyDescent="0.25">
      <c r="A16" s="75">
        <v>1997</v>
      </c>
      <c r="B16" s="98">
        <v>8822</v>
      </c>
      <c r="C16" s="98">
        <v>550</v>
      </c>
      <c r="D16" s="98">
        <v>1489</v>
      </c>
      <c r="E16" s="98">
        <v>4963</v>
      </c>
      <c r="F16" s="52">
        <v>2717</v>
      </c>
      <c r="G16" s="99">
        <f t="shared" si="1"/>
        <v>18541</v>
      </c>
      <c r="H16" s="52">
        <v>32318</v>
      </c>
      <c r="I16" s="99">
        <f t="shared" si="2"/>
        <v>50859</v>
      </c>
      <c r="K16" s="74">
        <v>50000</v>
      </c>
      <c r="L16" s="74">
        <v>90000</v>
      </c>
      <c r="M16" s="55">
        <v>759763</v>
      </c>
      <c r="N16" s="49">
        <f t="shared" si="3"/>
        <v>6.6940611743398923</v>
      </c>
      <c r="P16" s="9">
        <f t="shared" si="4"/>
        <v>9719</v>
      </c>
      <c r="Q16" s="9">
        <f t="shared" si="0"/>
        <v>35035</v>
      </c>
    </row>
    <row r="17" spans="1:17" ht="15" x14ac:dyDescent="0.25">
      <c r="A17" s="100">
        <v>1998</v>
      </c>
      <c r="B17" s="98">
        <v>28827</v>
      </c>
      <c r="C17" s="98">
        <v>742</v>
      </c>
      <c r="D17" s="98">
        <v>19371</v>
      </c>
      <c r="E17" s="98">
        <v>4427</v>
      </c>
      <c r="F17" s="52">
        <v>5176</v>
      </c>
      <c r="G17" s="99">
        <f t="shared" si="1"/>
        <v>58543</v>
      </c>
      <c r="H17" s="52">
        <v>61296</v>
      </c>
      <c r="I17" s="99">
        <f t="shared" si="2"/>
        <v>119839</v>
      </c>
      <c r="K17" s="74">
        <v>50000</v>
      </c>
      <c r="L17" s="74">
        <v>90000</v>
      </c>
      <c r="M17" s="55">
        <v>853662</v>
      </c>
      <c r="N17" s="49">
        <f t="shared" si="3"/>
        <v>14.038225902054913</v>
      </c>
      <c r="P17" s="9">
        <f t="shared" si="4"/>
        <v>29716</v>
      </c>
      <c r="Q17" s="9">
        <f t="shared" si="0"/>
        <v>66472</v>
      </c>
    </row>
    <row r="18" spans="1:17" ht="15" x14ac:dyDescent="0.25">
      <c r="A18" s="75">
        <v>1999</v>
      </c>
      <c r="B18" s="98">
        <v>36231</v>
      </c>
      <c r="C18" s="98">
        <v>2881</v>
      </c>
      <c r="D18" s="98">
        <v>7507</v>
      </c>
      <c r="E18" s="98">
        <v>4170</v>
      </c>
      <c r="F18" s="52">
        <v>5619</v>
      </c>
      <c r="G18" s="99">
        <f t="shared" si="1"/>
        <v>56408</v>
      </c>
      <c r="H18" s="52">
        <v>60724</v>
      </c>
      <c r="I18" s="99">
        <f t="shared" si="2"/>
        <v>117132</v>
      </c>
      <c r="K18" s="74">
        <v>50000</v>
      </c>
      <c r="L18" s="74">
        <v>90000</v>
      </c>
      <c r="M18" s="55">
        <v>1184195</v>
      </c>
      <c r="N18" s="49">
        <f t="shared" si="3"/>
        <v>9.8912763522899514</v>
      </c>
      <c r="P18" s="9">
        <f t="shared" si="4"/>
        <v>20177</v>
      </c>
      <c r="Q18" s="9">
        <f t="shared" si="0"/>
        <v>66343</v>
      </c>
    </row>
    <row r="19" spans="1:17" ht="15" x14ac:dyDescent="0.25">
      <c r="A19" s="75">
        <v>2000</v>
      </c>
      <c r="B19" s="98">
        <v>21236</v>
      </c>
      <c r="C19" s="98">
        <v>2132</v>
      </c>
      <c r="D19" s="98">
        <v>11466</v>
      </c>
      <c r="E19" s="98">
        <v>4137</v>
      </c>
      <c r="F19" s="52">
        <v>5478</v>
      </c>
      <c r="G19" s="99">
        <f t="shared" si="1"/>
        <v>44449</v>
      </c>
      <c r="H19" s="52">
        <v>64668</v>
      </c>
      <c r="I19" s="99">
        <f t="shared" si="2"/>
        <v>109117</v>
      </c>
      <c r="K19" s="74">
        <v>50000</v>
      </c>
      <c r="L19" s="74">
        <v>90000</v>
      </c>
      <c r="M19" s="55">
        <v>1691410.7166384899</v>
      </c>
      <c r="N19" s="49">
        <f t="shared" si="3"/>
        <v>6.4512420860652435</v>
      </c>
      <c r="P19" s="9">
        <f t="shared" si="4"/>
        <v>23213</v>
      </c>
      <c r="Q19" s="9">
        <f t="shared" si="0"/>
        <v>70146</v>
      </c>
    </row>
    <row r="20" spans="1:17" ht="15" x14ac:dyDescent="0.25">
      <c r="A20" s="75">
        <v>2001</v>
      </c>
      <c r="B20" s="98">
        <v>38326</v>
      </c>
      <c r="C20" s="98">
        <v>2065</v>
      </c>
      <c r="D20" s="98">
        <v>11777</v>
      </c>
      <c r="E20" s="98">
        <v>3094</v>
      </c>
      <c r="F20" s="52">
        <v>3121</v>
      </c>
      <c r="G20" s="99">
        <f t="shared" si="1"/>
        <v>58383</v>
      </c>
      <c r="H20" s="52">
        <v>104371.99999999997</v>
      </c>
      <c r="I20" s="99">
        <f t="shared" si="2"/>
        <v>162754.99999999997</v>
      </c>
      <c r="K20" s="74">
        <v>50000</v>
      </c>
      <c r="L20" s="74">
        <v>90000</v>
      </c>
      <c r="M20" s="55">
        <v>1811037.6794594701</v>
      </c>
      <c r="N20" s="49">
        <f t="shared" si="3"/>
        <v>8.9868367646871103</v>
      </c>
      <c r="P20" s="9">
        <f t="shared" si="4"/>
        <v>20057</v>
      </c>
      <c r="Q20" s="9">
        <f t="shared" si="0"/>
        <v>107492.99999999997</v>
      </c>
    </row>
    <row r="21" spans="1:17" ht="15" x14ac:dyDescent="0.25">
      <c r="A21" s="75">
        <v>2002</v>
      </c>
      <c r="B21" s="98">
        <v>39053</v>
      </c>
      <c r="C21" s="98">
        <v>3456</v>
      </c>
      <c r="D21" s="98">
        <v>30894</v>
      </c>
      <c r="E21" s="98">
        <v>6642</v>
      </c>
      <c r="F21" s="52">
        <v>3870</v>
      </c>
      <c r="G21" s="99">
        <f t="shared" si="1"/>
        <v>83915</v>
      </c>
      <c r="H21" s="52">
        <v>219292</v>
      </c>
      <c r="I21" s="99">
        <f t="shared" si="2"/>
        <v>303207</v>
      </c>
      <c r="K21" s="74">
        <v>50000</v>
      </c>
      <c r="L21" s="74">
        <v>90000</v>
      </c>
      <c r="M21" s="55">
        <v>2741592.8443805478</v>
      </c>
      <c r="N21" s="49">
        <f t="shared" si="3"/>
        <v>11.059519673808765</v>
      </c>
      <c r="P21" s="9">
        <f t="shared" si="4"/>
        <v>44862</v>
      </c>
      <c r="Q21" s="9">
        <f t="shared" si="0"/>
        <v>223162</v>
      </c>
    </row>
    <row r="22" spans="1:17" ht="15" x14ac:dyDescent="0.25">
      <c r="A22" s="75">
        <v>2003</v>
      </c>
      <c r="B22" s="98">
        <v>36433</v>
      </c>
      <c r="C22" s="98">
        <v>3646</v>
      </c>
      <c r="D22" s="98">
        <v>27694</v>
      </c>
      <c r="E22" s="98">
        <v>10503</v>
      </c>
      <c r="F22" s="52">
        <v>3702</v>
      </c>
      <c r="G22" s="99">
        <f t="shared" si="1"/>
        <v>81978</v>
      </c>
      <c r="H22" s="52">
        <v>183053.03669724771</v>
      </c>
      <c r="I22" s="99">
        <f t="shared" si="2"/>
        <v>265031.03669724771</v>
      </c>
      <c r="K22" s="74">
        <v>50000</v>
      </c>
      <c r="L22" s="74">
        <v>90000</v>
      </c>
      <c r="M22" s="55">
        <v>2737850.9104475332</v>
      </c>
      <c r="N22" s="49">
        <f t="shared" si="3"/>
        <v>9.6802581793588356</v>
      </c>
      <c r="P22" s="9">
        <f t="shared" si="4"/>
        <v>45545</v>
      </c>
      <c r="Q22" s="9">
        <f t="shared" si="0"/>
        <v>186755.03669724771</v>
      </c>
    </row>
    <row r="23" spans="1:17" ht="15" x14ac:dyDescent="0.25">
      <c r="A23" s="75">
        <v>2004</v>
      </c>
      <c r="B23" s="98">
        <v>62002</v>
      </c>
      <c r="C23" s="98">
        <v>5335</v>
      </c>
      <c r="D23" s="98">
        <v>30961</v>
      </c>
      <c r="E23" s="98">
        <v>14108</v>
      </c>
      <c r="F23" s="52">
        <v>9804</v>
      </c>
      <c r="G23" s="99">
        <f t="shared" si="1"/>
        <v>122210</v>
      </c>
      <c r="H23" s="52">
        <v>129207</v>
      </c>
      <c r="I23" s="99">
        <f t="shared" si="2"/>
        <v>251417</v>
      </c>
      <c r="K23" s="74">
        <v>50000</v>
      </c>
      <c r="L23" s="74">
        <v>90000</v>
      </c>
      <c r="M23" s="55">
        <v>2961343.8558687461</v>
      </c>
      <c r="N23" s="49">
        <f t="shared" si="3"/>
        <v>8.4899630788145597</v>
      </c>
      <c r="P23" s="9">
        <f t="shared" si="4"/>
        <v>60208</v>
      </c>
      <c r="Q23" s="9">
        <f t="shared" si="0"/>
        <v>139011</v>
      </c>
    </row>
    <row r="24" spans="1:17" ht="15" x14ac:dyDescent="0.25">
      <c r="A24" s="75">
        <v>2005</v>
      </c>
      <c r="B24" s="98">
        <v>46521</v>
      </c>
      <c r="C24" s="98">
        <v>4325</v>
      </c>
      <c r="D24" s="98">
        <v>23546</v>
      </c>
      <c r="E24" s="98">
        <v>4654</v>
      </c>
      <c r="F24" s="52">
        <v>8393</v>
      </c>
      <c r="G24" s="99">
        <f t="shared" ref="G24:G31" si="5">SUM(B24:F24)</f>
        <v>87439</v>
      </c>
      <c r="H24" s="52">
        <v>135424</v>
      </c>
      <c r="I24" s="99">
        <f t="shared" ref="I24:I35" si="6">G24+H24</f>
        <v>222863</v>
      </c>
      <c r="K24" s="74">
        <v>50000</v>
      </c>
      <c r="L24" s="74">
        <v>90000</v>
      </c>
      <c r="M24" s="54">
        <v>3755274.4838731517</v>
      </c>
      <c r="N24" s="49">
        <f t="shared" si="3"/>
        <v>5.9346660532292539</v>
      </c>
      <c r="P24" s="9">
        <f t="shared" si="4"/>
        <v>40918</v>
      </c>
      <c r="Q24" s="9">
        <f t="shared" si="0"/>
        <v>143817</v>
      </c>
    </row>
    <row r="25" spans="1:17" ht="15" x14ac:dyDescent="0.25">
      <c r="A25" s="75">
        <v>2006</v>
      </c>
      <c r="B25" s="98">
        <v>49394</v>
      </c>
      <c r="C25" s="98">
        <v>613</v>
      </c>
      <c r="D25" s="98">
        <v>37879</v>
      </c>
      <c r="E25" s="98">
        <v>4621</v>
      </c>
      <c r="F25" s="52">
        <v>11803</v>
      </c>
      <c r="G25" s="99">
        <f t="shared" si="5"/>
        <v>104310</v>
      </c>
      <c r="H25" s="52">
        <v>122250.14000000001</v>
      </c>
      <c r="I25" s="99">
        <f t="shared" si="6"/>
        <v>226560.14</v>
      </c>
      <c r="K25" s="74">
        <v>50000</v>
      </c>
      <c r="L25" s="74">
        <v>90000</v>
      </c>
      <c r="M25" s="54">
        <v>2149672.7818137682</v>
      </c>
      <c r="N25" s="49">
        <f t="shared" si="3"/>
        <v>10.539284951491167</v>
      </c>
      <c r="P25" s="9">
        <f t="shared" si="4"/>
        <v>54916</v>
      </c>
      <c r="Q25" s="9">
        <f t="shared" si="0"/>
        <v>134053.14000000001</v>
      </c>
    </row>
    <row r="26" spans="1:17" ht="15" x14ac:dyDescent="0.25">
      <c r="A26" s="75">
        <v>2007</v>
      </c>
      <c r="B26" s="98">
        <v>23519</v>
      </c>
      <c r="C26" s="98">
        <v>6484</v>
      </c>
      <c r="D26" s="98">
        <v>18795</v>
      </c>
      <c r="E26" s="98">
        <v>2124</v>
      </c>
      <c r="F26" s="52">
        <v>8133</v>
      </c>
      <c r="G26" s="99">
        <f t="shared" si="5"/>
        <v>59055</v>
      </c>
      <c r="H26" s="52">
        <v>74186</v>
      </c>
      <c r="I26" s="99">
        <f t="shared" si="6"/>
        <v>133241</v>
      </c>
      <c r="K26" s="74">
        <v>50000</v>
      </c>
      <c r="L26" s="74">
        <v>90000</v>
      </c>
      <c r="M26" s="54">
        <v>3035547.4386103437</v>
      </c>
      <c r="N26" s="49">
        <f t="shared" si="3"/>
        <v>4.3893565392935177</v>
      </c>
      <c r="P26" s="9">
        <f t="shared" si="4"/>
        <v>35536</v>
      </c>
      <c r="Q26" s="9">
        <f t="shared" si="0"/>
        <v>82319</v>
      </c>
    </row>
    <row r="27" spans="1:17" ht="15" x14ac:dyDescent="0.25">
      <c r="A27" s="75">
        <v>2008</v>
      </c>
      <c r="B27" s="98">
        <v>47996.923700581407</v>
      </c>
      <c r="C27" s="98">
        <v>0</v>
      </c>
      <c r="D27" s="98">
        <v>25254.10358751917</v>
      </c>
      <c r="E27" s="98">
        <v>1529.662801729643</v>
      </c>
      <c r="F27" s="52">
        <v>4064</v>
      </c>
      <c r="G27" s="99">
        <f t="shared" si="5"/>
        <v>78844.690089830226</v>
      </c>
      <c r="H27" s="52">
        <v>95134.60000000002</v>
      </c>
      <c r="I27" s="99">
        <f t="shared" si="6"/>
        <v>173979.29008983023</v>
      </c>
      <c r="K27" s="74">
        <v>50000</v>
      </c>
      <c r="L27" s="74">
        <v>90000</v>
      </c>
      <c r="M27" s="54">
        <v>2021243.24</v>
      </c>
      <c r="N27" s="49">
        <f t="shared" si="3"/>
        <v>8.6075385013943304</v>
      </c>
      <c r="P27" s="9">
        <f t="shared" si="4"/>
        <v>30847.766389248813</v>
      </c>
      <c r="Q27" s="9">
        <f t="shared" si="0"/>
        <v>99198.60000000002</v>
      </c>
    </row>
    <row r="28" spans="1:17" ht="15" x14ac:dyDescent="0.25">
      <c r="A28" s="75">
        <v>2009</v>
      </c>
      <c r="B28" s="98">
        <v>51748.07419336708</v>
      </c>
      <c r="C28" s="98">
        <v>4748.8873562509589</v>
      </c>
      <c r="D28" s="98">
        <v>46837.725627215434</v>
      </c>
      <c r="E28" s="98">
        <v>6720.0146222776184</v>
      </c>
      <c r="F28" s="52">
        <v>10006</v>
      </c>
      <c r="G28" s="99">
        <f t="shared" si="5"/>
        <v>120060.70179911111</v>
      </c>
      <c r="H28" s="52">
        <v>103709.6024206197</v>
      </c>
      <c r="I28" s="99">
        <f t="shared" si="6"/>
        <v>223770.30421973081</v>
      </c>
      <c r="K28" s="74">
        <v>50000</v>
      </c>
      <c r="L28" s="74">
        <v>90000</v>
      </c>
      <c r="M28" s="54">
        <v>2803020.9151565074</v>
      </c>
      <c r="N28" s="49">
        <f t="shared" si="3"/>
        <v>7.9831835363681742</v>
      </c>
      <c r="P28" s="9">
        <f t="shared" si="4"/>
        <v>68312.627605744012</v>
      </c>
      <c r="Q28" s="9">
        <f t="shared" si="0"/>
        <v>113715.6024206197</v>
      </c>
    </row>
    <row r="29" spans="1:17" ht="15" x14ac:dyDescent="0.25">
      <c r="A29" s="100">
        <v>2010</v>
      </c>
      <c r="B29" s="101">
        <v>34553.563312988241</v>
      </c>
      <c r="C29" s="101">
        <v>3987.8108895504251</v>
      </c>
      <c r="D29" s="101">
        <v>52497.481202318129</v>
      </c>
      <c r="E29" s="101">
        <v>14287.145752523342</v>
      </c>
      <c r="F29" s="102">
        <v>14666</v>
      </c>
      <c r="G29" s="103">
        <f t="shared" si="5"/>
        <v>119992.00115738013</v>
      </c>
      <c r="H29" s="102">
        <v>126572</v>
      </c>
      <c r="I29" s="103">
        <f t="shared" ref="I29:I34" si="7">G29+H29</f>
        <v>246564.00115738012</v>
      </c>
      <c r="K29" s="74">
        <v>50000</v>
      </c>
      <c r="L29" s="74">
        <v>90000</v>
      </c>
      <c r="M29" s="54">
        <v>2270500.48</v>
      </c>
      <c r="N29" s="59">
        <f t="shared" si="3"/>
        <v>10.859456024311438</v>
      </c>
      <c r="P29" s="9">
        <f t="shared" si="4"/>
        <v>85438.437844391898</v>
      </c>
      <c r="Q29" s="13">
        <f t="shared" si="0"/>
        <v>141238</v>
      </c>
    </row>
    <row r="30" spans="1:17" ht="15" x14ac:dyDescent="0.25">
      <c r="A30" s="100">
        <v>2011</v>
      </c>
      <c r="B30" s="101">
        <v>23825.245316706063</v>
      </c>
      <c r="C30" s="101">
        <v>6382.7117314603756</v>
      </c>
      <c r="D30" s="101">
        <v>11353.073533812909</v>
      </c>
      <c r="E30" s="101">
        <v>4804.3457873123234</v>
      </c>
      <c r="F30" s="102">
        <v>12702</v>
      </c>
      <c r="G30" s="103">
        <f t="shared" si="5"/>
        <v>59067.376369291669</v>
      </c>
      <c r="H30" s="102">
        <v>70647.289999999994</v>
      </c>
      <c r="I30" s="103">
        <f t="shared" si="7"/>
        <v>129714.66636929166</v>
      </c>
      <c r="K30" s="74">
        <v>50000</v>
      </c>
      <c r="L30" s="74">
        <v>90000</v>
      </c>
      <c r="M30" s="54">
        <v>1526064.8222222221</v>
      </c>
      <c r="N30" s="59">
        <f t="shared" si="3"/>
        <v>8.4999447258343857</v>
      </c>
      <c r="P30" s="9">
        <f t="shared" si="4"/>
        <v>35242.13105258561</v>
      </c>
      <c r="Q30" s="13">
        <f t="shared" si="0"/>
        <v>83349.289999999994</v>
      </c>
    </row>
    <row r="31" spans="1:17" ht="15" x14ac:dyDescent="0.25">
      <c r="A31" s="100">
        <v>2012</v>
      </c>
      <c r="B31" s="101">
        <v>14647.586530633618</v>
      </c>
      <c r="C31" s="101">
        <v>0</v>
      </c>
      <c r="D31" s="101">
        <v>12107.617925698278</v>
      </c>
      <c r="E31" s="101">
        <v>1212.1820597027918</v>
      </c>
      <c r="F31" s="102">
        <v>14204</v>
      </c>
      <c r="G31" s="103">
        <f t="shared" si="5"/>
        <v>42171.38651603469</v>
      </c>
      <c r="H31" s="102">
        <v>70643.321689548044</v>
      </c>
      <c r="I31" s="103">
        <f t="shared" si="7"/>
        <v>112814.70820558273</v>
      </c>
      <c r="K31" s="74">
        <v>50000</v>
      </c>
      <c r="L31" s="74">
        <v>90000</v>
      </c>
      <c r="M31" s="54">
        <v>1463443.5428571429</v>
      </c>
      <c r="N31" s="59">
        <f t="shared" si="3"/>
        <v>7.7088527778345171</v>
      </c>
      <c r="P31" s="9">
        <f t="shared" si="4"/>
        <v>27523.79998540107</v>
      </c>
      <c r="Q31" s="13">
        <f t="shared" si="0"/>
        <v>84847.321689548044</v>
      </c>
    </row>
    <row r="32" spans="1:17" ht="15" x14ac:dyDescent="0.25">
      <c r="A32" s="100">
        <v>2013</v>
      </c>
      <c r="B32" s="101">
        <v>34849.481399449214</v>
      </c>
      <c r="C32" s="101">
        <v>2372.0061132470109</v>
      </c>
      <c r="D32" s="101">
        <v>24985.960716932037</v>
      </c>
      <c r="E32" s="101">
        <v>2472.3628289496119</v>
      </c>
      <c r="F32" s="102">
        <v>10613</v>
      </c>
      <c r="G32" s="103">
        <f>SUM(B32:F32)</f>
        <v>75292.811058577878</v>
      </c>
      <c r="H32" s="102">
        <v>67879.173096830607</v>
      </c>
      <c r="I32" s="103">
        <f t="shared" si="7"/>
        <v>143171.98415540849</v>
      </c>
      <c r="K32" s="74">
        <v>50000</v>
      </c>
      <c r="L32" s="74">
        <v>90000</v>
      </c>
      <c r="M32" s="54">
        <v>1338434.7985611509</v>
      </c>
      <c r="N32" s="49">
        <f t="shared" si="3"/>
        <v>10.696971141913059</v>
      </c>
      <c r="P32" s="9">
        <f t="shared" si="4"/>
        <v>40443.329659128663</v>
      </c>
      <c r="Q32" s="9">
        <f t="shared" si="0"/>
        <v>78492.173096830607</v>
      </c>
    </row>
    <row r="33" spans="1:20" ht="15" x14ac:dyDescent="0.25">
      <c r="A33" s="100">
        <v>2014</v>
      </c>
      <c r="B33" s="101">
        <v>12118</v>
      </c>
      <c r="C33" s="101">
        <v>773.20016853215623</v>
      </c>
      <c r="D33" s="101">
        <v>32145.380809862523</v>
      </c>
      <c r="E33" s="101">
        <v>3655.7306340608257</v>
      </c>
      <c r="F33" s="102">
        <v>16792</v>
      </c>
      <c r="G33" s="103">
        <f>SUM(B33:F33)</f>
        <v>65484.311612455502</v>
      </c>
      <c r="H33" s="102">
        <v>123947</v>
      </c>
      <c r="I33" s="103">
        <f t="shared" si="7"/>
        <v>189431.31161245549</v>
      </c>
      <c r="K33" s="74">
        <v>50000</v>
      </c>
      <c r="L33" s="74">
        <v>90000</v>
      </c>
      <c r="M33" s="54">
        <v>1155191.9521770969</v>
      </c>
      <c r="N33" s="49">
        <f t="shared" si="3"/>
        <v>16.398254095819283</v>
      </c>
      <c r="P33" s="9">
        <f t="shared" si="4"/>
        <v>53366.311612455509</v>
      </c>
      <c r="Q33" s="9">
        <f t="shared" si="0"/>
        <v>140739</v>
      </c>
    </row>
    <row r="34" spans="1:20" ht="15" x14ac:dyDescent="0.25">
      <c r="A34" s="100">
        <v>2015</v>
      </c>
      <c r="B34" s="101">
        <v>16355.093115063042</v>
      </c>
      <c r="C34" s="101">
        <v>5634.4386210000002</v>
      </c>
      <c r="D34" s="101">
        <v>8736.6692009860726</v>
      </c>
      <c r="E34" s="101">
        <v>3063.1473348489312</v>
      </c>
      <c r="F34" s="102">
        <v>10434</v>
      </c>
      <c r="G34" s="103">
        <f>SUM(B34:F34)</f>
        <v>44223.348271898045</v>
      </c>
      <c r="H34" s="102">
        <v>59864.69</v>
      </c>
      <c r="I34" s="103">
        <f t="shared" si="7"/>
        <v>104088.03827189805</v>
      </c>
      <c r="K34" s="74">
        <v>50000</v>
      </c>
      <c r="L34" s="74">
        <v>90000</v>
      </c>
      <c r="M34" s="54">
        <v>670139</v>
      </c>
      <c r="N34" s="49">
        <f t="shared" si="3"/>
        <v>15.532305726408707</v>
      </c>
      <c r="P34" s="9">
        <f t="shared" si="4"/>
        <v>27868.255156835003</v>
      </c>
      <c r="Q34" s="9">
        <f t="shared" si="0"/>
        <v>70298.69</v>
      </c>
    </row>
    <row r="35" spans="1:20" ht="15" x14ac:dyDescent="0.25">
      <c r="A35" s="104">
        <v>2016</v>
      </c>
      <c r="B35" s="105">
        <v>9801.0815198392684</v>
      </c>
      <c r="C35" s="105">
        <v>326.40000000000003</v>
      </c>
      <c r="D35" s="105">
        <v>14757.294278967724</v>
      </c>
      <c r="E35" s="105">
        <v>1209.5069733250484</v>
      </c>
      <c r="F35" s="106">
        <v>11720</v>
      </c>
      <c r="G35" s="107">
        <f>SUM(B35:F35)</f>
        <v>37814.282772132043</v>
      </c>
      <c r="H35" s="106">
        <v>87504</v>
      </c>
      <c r="I35" s="107">
        <f t="shared" si="6"/>
        <v>125318.28277213205</v>
      </c>
      <c r="K35" s="74">
        <v>50000</v>
      </c>
      <c r="L35" s="74">
        <v>90000</v>
      </c>
      <c r="M35" s="54">
        <v>1874545.8235294118</v>
      </c>
      <c r="N35" s="49">
        <f t="shared" si="3"/>
        <v>6.6852611016028227</v>
      </c>
      <c r="P35" s="9">
        <f t="shared" si="4"/>
        <v>28013.201252292773</v>
      </c>
      <c r="Q35" s="9">
        <f t="shared" si="0"/>
        <v>99224</v>
      </c>
    </row>
    <row r="36" spans="1:20" ht="15" x14ac:dyDescent="0.25">
      <c r="A36" s="108" t="s">
        <v>58</v>
      </c>
      <c r="B36" s="109"/>
      <c r="C36" s="109"/>
      <c r="D36" s="109"/>
      <c r="E36" s="109"/>
      <c r="F36" s="110"/>
      <c r="G36" s="99"/>
      <c r="H36" s="98"/>
      <c r="I36" s="47"/>
      <c r="K36" s="52"/>
      <c r="L36" s="52"/>
      <c r="M36" s="52"/>
      <c r="N36" s="52"/>
      <c r="O36" s="52"/>
      <c r="P36" s="52"/>
      <c r="Q36" s="52"/>
      <c r="R36" s="52"/>
      <c r="S36" s="52"/>
      <c r="T36" s="52"/>
    </row>
    <row r="37" spans="1:20" ht="15" x14ac:dyDescent="0.25">
      <c r="A37" s="96" t="s">
        <v>32</v>
      </c>
      <c r="B37" s="105">
        <f>AVERAGE(B11:B35)</f>
        <v>36928.081963545112</v>
      </c>
      <c r="C37" s="105">
        <f t="shared" ref="C37:I37" si="8">AVERAGE(C11:C35)</f>
        <v>3623.6981952016372</v>
      </c>
      <c r="D37" s="105">
        <f t="shared" si="8"/>
        <v>29178.492275332494</v>
      </c>
      <c r="E37" s="105">
        <f t="shared" si="8"/>
        <v>5415.443951789206</v>
      </c>
      <c r="F37" s="105">
        <f t="shared" si="8"/>
        <v>8681.7999999999993</v>
      </c>
      <c r="G37" s="105">
        <f t="shared" si="8"/>
        <v>83827.516385868439</v>
      </c>
      <c r="H37" s="105">
        <f t="shared" si="8"/>
        <v>95682.754156169831</v>
      </c>
      <c r="I37" s="105">
        <f t="shared" si="8"/>
        <v>179510.27054203831</v>
      </c>
      <c r="K37" s="52"/>
      <c r="L37" s="52"/>
      <c r="M37" s="52"/>
      <c r="N37" s="52"/>
      <c r="O37" s="52"/>
      <c r="P37" s="52"/>
      <c r="Q37" s="52"/>
      <c r="R37" s="52"/>
      <c r="S37" s="52"/>
      <c r="T37" s="52"/>
    </row>
    <row r="38" spans="1:20" ht="15" x14ac:dyDescent="0.25">
      <c r="A38" s="6"/>
      <c r="B38" s="6"/>
      <c r="C38" s="6"/>
      <c r="D38" s="6"/>
      <c r="E38" s="6"/>
      <c r="F38" s="6"/>
      <c r="G38" s="6"/>
      <c r="H38" s="6"/>
      <c r="I38" s="6"/>
      <c r="K38" s="52"/>
      <c r="L38" s="52"/>
      <c r="M38" s="52"/>
      <c r="N38" s="52"/>
      <c r="O38" s="52"/>
      <c r="P38" s="52"/>
      <c r="Q38" s="52"/>
      <c r="R38" s="52"/>
      <c r="S38" s="52"/>
      <c r="T38" s="52"/>
    </row>
    <row r="39" spans="1:20" ht="15" x14ac:dyDescent="0.25">
      <c r="A39" s="6"/>
      <c r="B39" s="6"/>
      <c r="C39" s="6"/>
      <c r="D39" s="6"/>
      <c r="E39" s="6"/>
      <c r="F39" s="6"/>
      <c r="G39" s="6"/>
      <c r="H39" s="6"/>
      <c r="I39" s="6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</row>
    <row r="40" spans="1:20" ht="15.75" x14ac:dyDescent="0.25">
      <c r="A40" s="87" t="s">
        <v>59</v>
      </c>
      <c r="B40" s="6"/>
      <c r="C40" s="6"/>
      <c r="D40" s="6"/>
      <c r="E40" s="6"/>
      <c r="F40" s="6"/>
      <c r="G40" s="6"/>
      <c r="H40" s="6"/>
      <c r="I40" s="6"/>
      <c r="J40" s="6"/>
    </row>
    <row r="41" spans="1:20" ht="15" x14ac:dyDescent="0.25">
      <c r="A41" s="7"/>
      <c r="B41" s="7"/>
      <c r="C41" s="7"/>
      <c r="D41" s="7"/>
      <c r="E41" s="7"/>
      <c r="F41" s="7"/>
      <c r="G41" s="7"/>
      <c r="H41" s="7"/>
      <c r="I41" s="7"/>
      <c r="J41" s="6"/>
    </row>
    <row r="42" spans="1:20" x14ac:dyDescent="0.2">
      <c r="A42" s="53"/>
      <c r="B42" s="93"/>
      <c r="C42" s="93"/>
      <c r="D42" s="93"/>
      <c r="E42" s="93" t="s">
        <v>28</v>
      </c>
      <c r="F42" s="93"/>
      <c r="G42" s="93"/>
      <c r="H42" s="93"/>
      <c r="I42" s="93"/>
    </row>
    <row r="43" spans="1:20" x14ac:dyDescent="0.2">
      <c r="A43" s="23"/>
      <c r="B43" s="39"/>
      <c r="C43" s="39"/>
      <c r="D43" s="39"/>
      <c r="E43" s="39" t="s">
        <v>22</v>
      </c>
      <c r="F43" s="39"/>
      <c r="G43" s="39" t="s">
        <v>26</v>
      </c>
      <c r="H43" s="39"/>
      <c r="I43" s="39" t="s">
        <v>27</v>
      </c>
    </row>
    <row r="44" spans="1:20" x14ac:dyDescent="0.2">
      <c r="A44" s="24" t="s">
        <v>3</v>
      </c>
      <c r="B44" s="32" t="s">
        <v>4</v>
      </c>
      <c r="C44" s="32" t="s">
        <v>15</v>
      </c>
      <c r="D44" s="32" t="s">
        <v>16</v>
      </c>
      <c r="E44" s="32" t="s">
        <v>25</v>
      </c>
      <c r="F44" s="32" t="s">
        <v>20</v>
      </c>
      <c r="G44" s="32" t="s">
        <v>23</v>
      </c>
      <c r="H44" s="32" t="s">
        <v>5</v>
      </c>
      <c r="I44" s="32" t="s">
        <v>24</v>
      </c>
    </row>
    <row r="45" spans="1:20" x14ac:dyDescent="0.2">
      <c r="A45" s="28">
        <v>1992</v>
      </c>
      <c r="B45" s="50">
        <f t="shared" ref="B45:F54" si="9">B11/$I11*100</f>
        <v>19.610267500352592</v>
      </c>
      <c r="C45" s="50">
        <f t="shared" si="9"/>
        <v>1.0732922758685532</v>
      </c>
      <c r="D45" s="50">
        <f t="shared" si="9"/>
        <v>37.145879366273334</v>
      </c>
      <c r="E45" s="50">
        <f t="shared" si="9"/>
        <v>0.20262328992525033</v>
      </c>
      <c r="F45" s="50">
        <f t="shared" si="9"/>
        <v>2.6463259837337221</v>
      </c>
      <c r="G45" s="88">
        <f t="shared" ref="G45:G65" si="10">SUM(B45:F45)</f>
        <v>60.678388416153453</v>
      </c>
      <c r="H45" s="50">
        <f t="shared" ref="H45:H69" si="11">H11/$I11*100</f>
        <v>39.321611583846547</v>
      </c>
      <c r="I45" s="88">
        <f t="shared" ref="I45:I69" si="12">G45+H45</f>
        <v>100</v>
      </c>
    </row>
    <row r="46" spans="1:20" x14ac:dyDescent="0.2">
      <c r="A46" s="28">
        <v>1993</v>
      </c>
      <c r="B46" s="50">
        <f t="shared" si="9"/>
        <v>31.437052488016203</v>
      </c>
      <c r="C46" s="50">
        <f t="shared" si="9"/>
        <v>1.3758799815479652</v>
      </c>
      <c r="D46" s="50">
        <f t="shared" si="9"/>
        <v>16.168796004733348</v>
      </c>
      <c r="E46" s="50">
        <f t="shared" si="9"/>
        <v>1.292444694037185</v>
      </c>
      <c r="F46" s="50">
        <f t="shared" si="9"/>
        <v>1.8688702140034898</v>
      </c>
      <c r="G46" s="88">
        <f t="shared" si="10"/>
        <v>52.143043382338192</v>
      </c>
      <c r="H46" s="50">
        <f t="shared" si="11"/>
        <v>47.856956617661808</v>
      </c>
      <c r="I46" s="88">
        <f t="shared" si="12"/>
        <v>100</v>
      </c>
    </row>
    <row r="47" spans="1:20" x14ac:dyDescent="0.2">
      <c r="A47" s="28">
        <v>1994</v>
      </c>
      <c r="B47" s="50">
        <f t="shared" si="9"/>
        <v>28.570881778808925</v>
      </c>
      <c r="C47" s="50">
        <f t="shared" si="9"/>
        <v>7.7587349069464118</v>
      </c>
      <c r="D47" s="50">
        <f t="shared" si="9"/>
        <v>25.37900089211319</v>
      </c>
      <c r="E47" s="50">
        <f t="shared" si="9"/>
        <v>5.599408790995251</v>
      </c>
      <c r="F47" s="50">
        <f t="shared" si="9"/>
        <v>4.353394593735187</v>
      </c>
      <c r="G47" s="88">
        <f t="shared" si="10"/>
        <v>71.661420962598967</v>
      </c>
      <c r="H47" s="50">
        <f t="shared" si="11"/>
        <v>28.338579037401029</v>
      </c>
      <c r="I47" s="88">
        <f t="shared" si="12"/>
        <v>100</v>
      </c>
    </row>
    <row r="48" spans="1:20" x14ac:dyDescent="0.2">
      <c r="A48" s="28">
        <v>1995</v>
      </c>
      <c r="B48" s="50">
        <f t="shared" si="9"/>
        <v>24.881918472646518</v>
      </c>
      <c r="C48" s="50">
        <f t="shared" si="9"/>
        <v>1.0236494511625851</v>
      </c>
      <c r="D48" s="50">
        <f t="shared" si="9"/>
        <v>31.388970218595837</v>
      </c>
      <c r="E48" s="50">
        <f t="shared" si="9"/>
        <v>4.3404283528248415</v>
      </c>
      <c r="F48" s="50">
        <f t="shared" si="9"/>
        <v>7.6428441213353295</v>
      </c>
      <c r="G48" s="88">
        <f t="shared" si="10"/>
        <v>69.27781061656512</v>
      </c>
      <c r="H48" s="50">
        <f t="shared" si="11"/>
        <v>30.722189383434888</v>
      </c>
      <c r="I48" s="88">
        <f t="shared" si="12"/>
        <v>100</v>
      </c>
    </row>
    <row r="49" spans="1:9" x14ac:dyDescent="0.2">
      <c r="A49" s="28">
        <v>1996</v>
      </c>
      <c r="B49" s="50">
        <f t="shared" si="9"/>
        <v>26.300203787042541</v>
      </c>
      <c r="C49" s="50">
        <f t="shared" si="9"/>
        <v>0.23350598624437463</v>
      </c>
      <c r="D49" s="50">
        <f t="shared" si="9"/>
        <v>18.116880360023774</v>
      </c>
      <c r="E49" s="50">
        <f t="shared" si="9"/>
        <v>2.6120828733972998</v>
      </c>
      <c r="F49" s="50">
        <f t="shared" si="9"/>
        <v>5.4332597435679721</v>
      </c>
      <c r="G49" s="88">
        <f t="shared" si="10"/>
        <v>52.695932750275958</v>
      </c>
      <c r="H49" s="50">
        <f t="shared" si="11"/>
        <v>47.304067249724042</v>
      </c>
      <c r="I49" s="88">
        <f t="shared" si="12"/>
        <v>100</v>
      </c>
    </row>
    <row r="50" spans="1:9" x14ac:dyDescent="0.2">
      <c r="A50" s="28">
        <v>1997</v>
      </c>
      <c r="B50" s="50">
        <f t="shared" si="9"/>
        <v>17.345995792288484</v>
      </c>
      <c r="C50" s="50">
        <f t="shared" si="9"/>
        <v>1.0814211840578856</v>
      </c>
      <c r="D50" s="50">
        <f t="shared" si="9"/>
        <v>2.9277020782948937</v>
      </c>
      <c r="E50" s="50">
        <f t="shared" si="9"/>
        <v>9.7583515208714289</v>
      </c>
      <c r="F50" s="50">
        <f t="shared" si="9"/>
        <v>5.3422206492459541</v>
      </c>
      <c r="G50" s="88">
        <f t="shared" si="10"/>
        <v>36.455691224758645</v>
      </c>
      <c r="H50" s="50">
        <f t="shared" si="11"/>
        <v>63.544308775241355</v>
      </c>
      <c r="I50" s="88">
        <f t="shared" si="12"/>
        <v>100</v>
      </c>
    </row>
    <row r="51" spans="1:9" x14ac:dyDescent="0.2">
      <c r="A51" s="30">
        <v>1998</v>
      </c>
      <c r="B51" s="50">
        <f t="shared" si="9"/>
        <v>24.054773487762748</v>
      </c>
      <c r="C51" s="50">
        <f t="shared" si="9"/>
        <v>0.61916404509383427</v>
      </c>
      <c r="D51" s="50">
        <f t="shared" si="9"/>
        <v>16.164186950825691</v>
      </c>
      <c r="E51" s="50">
        <f t="shared" si="9"/>
        <v>3.6941229482889546</v>
      </c>
      <c r="F51" s="50">
        <f t="shared" si="9"/>
        <v>4.3191281636195225</v>
      </c>
      <c r="G51" s="88">
        <f t="shared" si="10"/>
        <v>48.85137559559076</v>
      </c>
      <c r="H51" s="50">
        <f t="shared" si="11"/>
        <v>51.148624404409247</v>
      </c>
      <c r="I51" s="88">
        <f t="shared" si="12"/>
        <v>100</v>
      </c>
    </row>
    <row r="52" spans="1:9" x14ac:dyDescent="0.2">
      <c r="A52" s="28">
        <v>1999</v>
      </c>
      <c r="B52" s="50">
        <f t="shared" si="9"/>
        <v>30.931769285933818</v>
      </c>
      <c r="C52" s="50">
        <f t="shared" si="9"/>
        <v>2.4596182085168872</v>
      </c>
      <c r="D52" s="50">
        <f t="shared" si="9"/>
        <v>6.4090086398251547</v>
      </c>
      <c r="E52" s="50">
        <f t="shared" si="9"/>
        <v>3.56008605675648</v>
      </c>
      <c r="F52" s="50">
        <f t="shared" si="9"/>
        <v>4.7971519311545947</v>
      </c>
      <c r="G52" s="88">
        <f t="shared" si="10"/>
        <v>48.157634122186934</v>
      </c>
      <c r="H52" s="50">
        <f t="shared" si="11"/>
        <v>51.842365877813066</v>
      </c>
      <c r="I52" s="88">
        <f t="shared" si="12"/>
        <v>100</v>
      </c>
    </row>
    <row r="53" spans="1:9" x14ac:dyDescent="0.2">
      <c r="A53" s="28">
        <v>2000</v>
      </c>
      <c r="B53" s="50">
        <f t="shared" si="9"/>
        <v>19.461678748499317</v>
      </c>
      <c r="C53" s="50">
        <f t="shared" si="9"/>
        <v>1.9538660337069387</v>
      </c>
      <c r="D53" s="50">
        <f t="shared" si="9"/>
        <v>10.507986839814144</v>
      </c>
      <c r="E53" s="50">
        <f t="shared" si="9"/>
        <v>3.7913432370757989</v>
      </c>
      <c r="F53" s="50">
        <f t="shared" si="9"/>
        <v>5.02029931174794</v>
      </c>
      <c r="G53" s="88">
        <f t="shared" si="10"/>
        <v>40.735174170844139</v>
      </c>
      <c r="H53" s="50">
        <f t="shared" si="11"/>
        <v>59.264825829155868</v>
      </c>
      <c r="I53" s="88">
        <f t="shared" si="12"/>
        <v>100</v>
      </c>
    </row>
    <row r="54" spans="1:9" x14ac:dyDescent="0.2">
      <c r="A54" s="28">
        <v>2001</v>
      </c>
      <c r="B54" s="50">
        <f t="shared" si="9"/>
        <v>23.548278086694729</v>
      </c>
      <c r="C54" s="50">
        <f t="shared" si="9"/>
        <v>1.2687782249393262</v>
      </c>
      <c r="D54" s="50">
        <f t="shared" si="9"/>
        <v>7.2360296150655907</v>
      </c>
      <c r="E54" s="50">
        <f t="shared" si="9"/>
        <v>1.9010168658412958</v>
      </c>
      <c r="F54" s="50">
        <f t="shared" si="9"/>
        <v>1.9176062179349331</v>
      </c>
      <c r="G54" s="88">
        <f t="shared" si="10"/>
        <v>35.871709010475868</v>
      </c>
      <c r="H54" s="50">
        <f t="shared" si="11"/>
        <v>64.128290989524132</v>
      </c>
      <c r="I54" s="88">
        <f t="shared" si="12"/>
        <v>100</v>
      </c>
    </row>
    <row r="55" spans="1:9" x14ac:dyDescent="0.2">
      <c r="A55" s="28">
        <v>2002</v>
      </c>
      <c r="B55" s="50">
        <f t="shared" ref="B55:F64" si="13">B21/$I21*100</f>
        <v>12.879979683846349</v>
      </c>
      <c r="C55" s="50">
        <f t="shared" si="13"/>
        <v>1.1398153736556216</v>
      </c>
      <c r="D55" s="50">
        <f t="shared" si="13"/>
        <v>10.189078748181934</v>
      </c>
      <c r="E55" s="50">
        <f t="shared" si="13"/>
        <v>2.1905826712443974</v>
      </c>
      <c r="F55" s="50">
        <f t="shared" si="13"/>
        <v>1.2763557569581176</v>
      </c>
      <c r="G55" s="88">
        <f t="shared" si="10"/>
        <v>27.675812233886418</v>
      </c>
      <c r="H55" s="50">
        <f t="shared" si="11"/>
        <v>72.324187766113582</v>
      </c>
      <c r="I55" s="88">
        <f t="shared" si="12"/>
        <v>100</v>
      </c>
    </row>
    <row r="56" spans="1:9" x14ac:dyDescent="0.2">
      <c r="A56" s="28">
        <v>2003</v>
      </c>
      <c r="B56" s="50">
        <f t="shared" si="13"/>
        <v>13.746691879569722</v>
      </c>
      <c r="C56" s="50">
        <f t="shared" si="13"/>
        <v>1.3756879365660586</v>
      </c>
      <c r="D56" s="50">
        <f t="shared" si="13"/>
        <v>10.449342214827324</v>
      </c>
      <c r="E56" s="50">
        <f t="shared" si="13"/>
        <v>3.9629320893453954</v>
      </c>
      <c r="F56" s="50">
        <f t="shared" si="13"/>
        <v>1.3968175373471059</v>
      </c>
      <c r="G56" s="88">
        <f t="shared" si="10"/>
        <v>30.931471657655599</v>
      </c>
      <c r="H56" s="50">
        <f t="shared" si="11"/>
        <v>69.068528342344393</v>
      </c>
      <c r="I56" s="88">
        <f t="shared" si="12"/>
        <v>100</v>
      </c>
    </row>
    <row r="57" spans="1:9" x14ac:dyDescent="0.2">
      <c r="A57" s="28">
        <v>2004</v>
      </c>
      <c r="B57" s="50">
        <f t="shared" si="13"/>
        <v>24.661021331095352</v>
      </c>
      <c r="C57" s="50">
        <f t="shared" si="13"/>
        <v>2.1219726589689638</v>
      </c>
      <c r="D57" s="50">
        <f t="shared" si="13"/>
        <v>12.314600842425135</v>
      </c>
      <c r="E57" s="50">
        <f t="shared" si="13"/>
        <v>5.6113946153203642</v>
      </c>
      <c r="F57" s="50">
        <f t="shared" si="13"/>
        <v>3.8994976473349054</v>
      </c>
      <c r="G57" s="88">
        <f t="shared" si="10"/>
        <v>48.608487095144717</v>
      </c>
      <c r="H57" s="50">
        <f t="shared" si="11"/>
        <v>51.391512904855283</v>
      </c>
      <c r="I57" s="88">
        <f t="shared" si="12"/>
        <v>100</v>
      </c>
    </row>
    <row r="58" spans="1:9" x14ac:dyDescent="0.2">
      <c r="A58" s="28">
        <v>2005</v>
      </c>
      <c r="B58" s="50">
        <f t="shared" si="13"/>
        <v>20.874259073960236</v>
      </c>
      <c r="C58" s="50">
        <f t="shared" si="13"/>
        <v>1.940654123833925</v>
      </c>
      <c r="D58" s="50">
        <f t="shared" si="13"/>
        <v>10.565235144460946</v>
      </c>
      <c r="E58" s="50">
        <f t="shared" si="13"/>
        <v>2.088278449092043</v>
      </c>
      <c r="F58" s="50">
        <f t="shared" si="13"/>
        <v>3.7659907656273139</v>
      </c>
      <c r="G58" s="88">
        <f t="shared" si="10"/>
        <v>39.234417556974471</v>
      </c>
      <c r="H58" s="50">
        <f t="shared" si="11"/>
        <v>60.765582443025536</v>
      </c>
      <c r="I58" s="88">
        <f t="shared" si="12"/>
        <v>100</v>
      </c>
    </row>
    <row r="59" spans="1:9" x14ac:dyDescent="0.2">
      <c r="A59" s="28">
        <v>2006</v>
      </c>
      <c r="B59" s="50">
        <f t="shared" si="13"/>
        <v>21.801716753882655</v>
      </c>
      <c r="C59" s="50">
        <f t="shared" si="13"/>
        <v>0.2705683356304423</v>
      </c>
      <c r="D59" s="50">
        <f t="shared" si="13"/>
        <v>16.719181052765943</v>
      </c>
      <c r="E59" s="50">
        <f t="shared" si="13"/>
        <v>2.0396350390673312</v>
      </c>
      <c r="F59" s="50">
        <f t="shared" si="13"/>
        <v>5.2096542666331329</v>
      </c>
      <c r="G59" s="88">
        <f t="shared" si="10"/>
        <v>46.0407554479795</v>
      </c>
      <c r="H59" s="50">
        <f t="shared" si="11"/>
        <v>53.959244552020493</v>
      </c>
      <c r="I59" s="88">
        <f t="shared" si="12"/>
        <v>100</v>
      </c>
    </row>
    <row r="60" spans="1:9" x14ac:dyDescent="0.2">
      <c r="A60" s="28">
        <v>2007</v>
      </c>
      <c r="B60" s="50">
        <f t="shared" si="13"/>
        <v>17.651473645499507</v>
      </c>
      <c r="C60" s="50">
        <f t="shared" si="13"/>
        <v>4.8663699611981297</v>
      </c>
      <c r="D60" s="50">
        <f t="shared" si="13"/>
        <v>14.106018417754296</v>
      </c>
      <c r="E60" s="50">
        <f t="shared" si="13"/>
        <v>1.5941039169624964</v>
      </c>
      <c r="F60" s="50">
        <f t="shared" si="13"/>
        <v>6.1039770040753218</v>
      </c>
      <c r="G60" s="88">
        <f t="shared" si="10"/>
        <v>44.321942945489752</v>
      </c>
      <c r="H60" s="50">
        <f t="shared" si="11"/>
        <v>55.678057054510241</v>
      </c>
      <c r="I60" s="88">
        <f t="shared" si="12"/>
        <v>100</v>
      </c>
    </row>
    <row r="61" spans="1:9" x14ac:dyDescent="0.2">
      <c r="A61" s="28">
        <v>2008</v>
      </c>
      <c r="B61" s="50">
        <f t="shared" si="13"/>
        <v>27.58772246731165</v>
      </c>
      <c r="C61" s="50">
        <f t="shared" si="13"/>
        <v>0</v>
      </c>
      <c r="D61" s="50">
        <f t="shared" si="13"/>
        <v>14.515580316760571</v>
      </c>
      <c r="E61" s="50">
        <f t="shared" si="13"/>
        <v>0.87922119979903146</v>
      </c>
      <c r="F61" s="50">
        <f t="shared" si="13"/>
        <v>2.3359102097161371</v>
      </c>
      <c r="G61" s="88">
        <f t="shared" si="10"/>
        <v>45.318434193587393</v>
      </c>
      <c r="H61" s="50">
        <f t="shared" si="11"/>
        <v>54.681565806412614</v>
      </c>
      <c r="I61" s="88">
        <f t="shared" si="12"/>
        <v>100</v>
      </c>
    </row>
    <row r="62" spans="1:9" x14ac:dyDescent="0.2">
      <c r="A62" s="28">
        <v>2009</v>
      </c>
      <c r="B62" s="50">
        <f t="shared" si="13"/>
        <v>23.125532395287429</v>
      </c>
      <c r="C62" s="50">
        <f t="shared" si="13"/>
        <v>2.1222151763210717</v>
      </c>
      <c r="D62" s="50">
        <f t="shared" si="13"/>
        <v>20.931162332077459</v>
      </c>
      <c r="E62" s="50">
        <f t="shared" si="13"/>
        <v>3.0030859750178975</v>
      </c>
      <c r="F62" s="50">
        <f t="shared" si="13"/>
        <v>4.4715495359807118</v>
      </c>
      <c r="G62" s="88">
        <f t="shared" si="10"/>
        <v>53.653545414684572</v>
      </c>
      <c r="H62" s="50">
        <f t="shared" si="11"/>
        <v>46.346454585315421</v>
      </c>
      <c r="I62" s="88">
        <f t="shared" si="12"/>
        <v>100</v>
      </c>
    </row>
    <row r="63" spans="1:9" x14ac:dyDescent="0.2">
      <c r="A63" s="30">
        <v>2010</v>
      </c>
      <c r="B63" s="50">
        <f t="shared" si="13"/>
        <v>14.014034145614362</v>
      </c>
      <c r="C63" s="50">
        <f t="shared" si="13"/>
        <v>1.6173532514201183</v>
      </c>
      <c r="D63" s="50">
        <f t="shared" si="13"/>
        <v>21.29162446906</v>
      </c>
      <c r="E63" s="50">
        <f t="shared" si="13"/>
        <v>5.7944978526706965</v>
      </c>
      <c r="F63" s="50">
        <f t="shared" si="13"/>
        <v>5.9481513648210118</v>
      </c>
      <c r="G63" s="89">
        <f t="shared" si="10"/>
        <v>48.665661083586187</v>
      </c>
      <c r="H63" s="50">
        <f t="shared" si="11"/>
        <v>51.334338916413827</v>
      </c>
      <c r="I63" s="89">
        <f t="shared" si="12"/>
        <v>100.00000000000001</v>
      </c>
    </row>
    <row r="64" spans="1:9" x14ac:dyDescent="0.2">
      <c r="A64" s="30">
        <v>2011</v>
      </c>
      <c r="B64" s="50">
        <f t="shared" si="13"/>
        <v>18.36742596930149</v>
      </c>
      <c r="C64" s="50">
        <f t="shared" si="13"/>
        <v>4.9205783047609204</v>
      </c>
      <c r="D64" s="50">
        <f t="shared" si="13"/>
        <v>8.7523437800712784</v>
      </c>
      <c r="E64" s="50">
        <f t="shared" si="13"/>
        <v>3.7037799362136683</v>
      </c>
      <c r="F64" s="50">
        <f t="shared" si="13"/>
        <v>9.7922620128690721</v>
      </c>
      <c r="G64" s="89">
        <f t="shared" si="10"/>
        <v>45.536390003216432</v>
      </c>
      <c r="H64" s="50">
        <f t="shared" si="11"/>
        <v>54.463609996783568</v>
      </c>
      <c r="I64" s="89">
        <f t="shared" si="12"/>
        <v>100</v>
      </c>
    </row>
    <row r="65" spans="1:9" x14ac:dyDescent="0.2">
      <c r="A65" s="30">
        <v>2012</v>
      </c>
      <c r="B65" s="50">
        <f t="shared" ref="B65:F69" si="14">B31/$I31*100</f>
        <v>12.983756075441208</v>
      </c>
      <c r="C65" s="50">
        <f t="shared" si="14"/>
        <v>0</v>
      </c>
      <c r="D65" s="50">
        <f t="shared" si="14"/>
        <v>10.732304429343124</v>
      </c>
      <c r="E65" s="50">
        <f t="shared" si="14"/>
        <v>1.0744893808472447</v>
      </c>
      <c r="F65" s="50">
        <f t="shared" si="14"/>
        <v>12.590556875009584</v>
      </c>
      <c r="G65" s="89">
        <f t="shared" si="10"/>
        <v>37.38110676064116</v>
      </c>
      <c r="H65" s="50">
        <f t="shared" si="11"/>
        <v>62.618893239358833</v>
      </c>
      <c r="I65" s="89">
        <f t="shared" si="12"/>
        <v>100</v>
      </c>
    </row>
    <row r="66" spans="1:9" x14ac:dyDescent="0.2">
      <c r="A66" s="30">
        <v>2013</v>
      </c>
      <c r="B66" s="50">
        <f t="shared" si="14"/>
        <v>24.340992132665598</v>
      </c>
      <c r="C66" s="50">
        <f t="shared" si="14"/>
        <v>1.656752979460197</v>
      </c>
      <c r="D66" s="50">
        <f t="shared" si="14"/>
        <v>17.451710866708808</v>
      </c>
      <c r="E66" s="50">
        <f t="shared" si="14"/>
        <v>1.7268481983639643</v>
      </c>
      <c r="F66" s="50">
        <f t="shared" si="14"/>
        <v>7.4127630923099712</v>
      </c>
      <c r="G66" s="89">
        <f>SUM(B66:F66)</f>
        <v>52.589067269508547</v>
      </c>
      <c r="H66" s="50">
        <f t="shared" si="11"/>
        <v>47.41093273049146</v>
      </c>
      <c r="I66" s="89">
        <f t="shared" si="12"/>
        <v>100</v>
      </c>
    </row>
    <row r="67" spans="1:9" x14ac:dyDescent="0.2">
      <c r="A67" s="30">
        <v>2014</v>
      </c>
      <c r="B67" s="50">
        <f t="shared" si="14"/>
        <v>6.3970417017390364</v>
      </c>
      <c r="C67" s="50">
        <f t="shared" si="14"/>
        <v>0.40816914688000122</v>
      </c>
      <c r="D67" s="50">
        <f t="shared" si="14"/>
        <v>16.96941257294705</v>
      </c>
      <c r="E67" s="50">
        <f t="shared" si="14"/>
        <v>1.9298449675203821</v>
      </c>
      <c r="F67" s="50">
        <f t="shared" si="14"/>
        <v>8.8644268241955686</v>
      </c>
      <c r="G67" s="89">
        <f>SUM(B67:F67)</f>
        <v>34.568895213282033</v>
      </c>
      <c r="H67" s="50">
        <f t="shared" si="11"/>
        <v>65.431104786717967</v>
      </c>
      <c r="I67" s="89">
        <f t="shared" si="12"/>
        <v>100</v>
      </c>
    </row>
    <row r="68" spans="1:9" x14ac:dyDescent="0.2">
      <c r="A68" s="30">
        <v>2015</v>
      </c>
      <c r="B68" s="50">
        <f t="shared" si="14"/>
        <v>15.712749886149627</v>
      </c>
      <c r="C68" s="50">
        <f t="shared" si="14"/>
        <v>5.4131470960013282</v>
      </c>
      <c r="D68" s="50">
        <f t="shared" si="14"/>
        <v>8.39353814908511</v>
      </c>
      <c r="E68" s="50">
        <f t="shared" si="14"/>
        <v>2.9428427951033136</v>
      </c>
      <c r="F68" s="50">
        <f t="shared" si="14"/>
        <v>10.024206597826714</v>
      </c>
      <c r="G68" s="89">
        <f>SUM(B68:F68)</f>
        <v>42.486484524166094</v>
      </c>
      <c r="H68" s="50">
        <f t="shared" si="11"/>
        <v>57.513515475833898</v>
      </c>
      <c r="I68" s="89">
        <f t="shared" si="12"/>
        <v>100</v>
      </c>
    </row>
    <row r="69" spans="1:9" x14ac:dyDescent="0.2">
      <c r="A69" s="30">
        <v>2016</v>
      </c>
      <c r="B69" s="50">
        <f t="shared" si="14"/>
        <v>7.8209510240901627</v>
      </c>
      <c r="C69" s="50">
        <f t="shared" si="14"/>
        <v>0.2604568086793031</v>
      </c>
      <c r="D69" s="50">
        <f t="shared" si="14"/>
        <v>11.775851019121539</v>
      </c>
      <c r="E69" s="50">
        <f t="shared" si="14"/>
        <v>0.96514805866300579</v>
      </c>
      <c r="F69" s="50">
        <f t="shared" si="14"/>
        <v>9.3521868802739956</v>
      </c>
      <c r="G69" s="89">
        <f>SUM(B69:F69)</f>
        <v>30.174593790828006</v>
      </c>
      <c r="H69" s="50">
        <f t="shared" si="11"/>
        <v>69.825406209171987</v>
      </c>
      <c r="I69" s="89">
        <f t="shared" si="12"/>
        <v>100</v>
      </c>
    </row>
    <row r="70" spans="1:9" ht="15" customHeight="1" x14ac:dyDescent="0.2">
      <c r="A70" s="90" t="s">
        <v>32</v>
      </c>
      <c r="B70" s="91">
        <f>AVERAGE(B45:B69)</f>
        <v>20.324326703740009</v>
      </c>
      <c r="C70" s="91">
        <f t="shared" ref="C70:I70" si="15">AVERAGE(C45:C69)</f>
        <v>1.8784660580584338</v>
      </c>
      <c r="D70" s="91">
        <f t="shared" si="15"/>
        <v>15.06405701284622</v>
      </c>
      <c r="E70" s="91">
        <f t="shared" si="15"/>
        <v>3.0503437510098008</v>
      </c>
      <c r="F70" s="91">
        <f t="shared" si="15"/>
        <v>5.431416292042293</v>
      </c>
      <c r="G70" s="91">
        <f t="shared" si="15"/>
        <v>45.74860981769676</v>
      </c>
      <c r="H70" s="91">
        <f t="shared" si="15"/>
        <v>54.251390182303233</v>
      </c>
      <c r="I70" s="91">
        <f t="shared" si="15"/>
        <v>100</v>
      </c>
    </row>
  </sheetData>
  <phoneticPr fontId="3" type="noConversion"/>
  <pageMargins left="1.46" right="0.75" top="0.5" bottom="0.5" header="0.5" footer="0.5"/>
  <pageSetup orientation="portrait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abSelected="1" workbookViewId="0">
      <selection activeCell="W26" sqref="W26"/>
    </sheetView>
  </sheetViews>
  <sheetFormatPr defaultRowHeight="12.75" x14ac:dyDescent="0.2"/>
  <cols>
    <col min="1" max="1" width="5.42578125" customWidth="1"/>
    <col min="2" max="2" width="7.140625" customWidth="1"/>
    <col min="3" max="3" width="7.42578125" customWidth="1"/>
    <col min="4" max="4" width="7" customWidth="1"/>
    <col min="5" max="5" width="8.140625" customWidth="1"/>
    <col min="6" max="6" width="7.28515625" customWidth="1"/>
    <col min="8" max="8" width="9.7109375" customWidth="1"/>
    <col min="10" max="10" width="10.28515625" customWidth="1"/>
    <col min="11" max="12" width="8.5703125" customWidth="1"/>
    <col min="15" max="15" width="11" customWidth="1"/>
  </cols>
  <sheetData>
    <row r="1" spans="1:19" ht="15.75" x14ac:dyDescent="0.25">
      <c r="A1" s="87" t="s">
        <v>56</v>
      </c>
      <c r="B1" s="23"/>
    </row>
    <row r="2" spans="1:19" x14ac:dyDescent="0.2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5"/>
    </row>
    <row r="3" spans="1:19" x14ac:dyDescent="0.2">
      <c r="A3" s="23"/>
      <c r="B3" s="39" t="s">
        <v>33</v>
      </c>
      <c r="C3" s="26"/>
      <c r="D3" s="26"/>
      <c r="E3" s="26"/>
      <c r="F3" s="26" t="s">
        <v>36</v>
      </c>
      <c r="G3" s="27"/>
      <c r="H3" s="27"/>
      <c r="I3" s="26"/>
      <c r="J3" s="26"/>
      <c r="K3" s="26"/>
      <c r="L3" s="29"/>
      <c r="R3" t="s">
        <v>18</v>
      </c>
    </row>
    <row r="4" spans="1:19" x14ac:dyDescent="0.2">
      <c r="A4" s="23"/>
      <c r="B4" s="39" t="s">
        <v>37</v>
      </c>
      <c r="C4" s="29"/>
      <c r="D4" s="29"/>
      <c r="E4" s="29" t="s">
        <v>38</v>
      </c>
      <c r="F4" s="29" t="s">
        <v>22</v>
      </c>
      <c r="G4" s="29"/>
      <c r="H4" s="29"/>
      <c r="I4" s="29" t="s">
        <v>29</v>
      </c>
      <c r="J4" s="29"/>
      <c r="K4" s="29" t="s">
        <v>27</v>
      </c>
      <c r="L4" s="29"/>
      <c r="R4" t="s">
        <v>62</v>
      </c>
    </row>
    <row r="5" spans="1:19" ht="15.75" x14ac:dyDescent="0.2">
      <c r="A5" s="31" t="s">
        <v>3</v>
      </c>
      <c r="B5" s="32" t="s">
        <v>39</v>
      </c>
      <c r="C5" s="32" t="s">
        <v>53</v>
      </c>
      <c r="D5" s="32" t="s">
        <v>15</v>
      </c>
      <c r="E5" s="32" t="s">
        <v>16</v>
      </c>
      <c r="F5" s="32" t="s">
        <v>17</v>
      </c>
      <c r="G5" s="32" t="s">
        <v>60</v>
      </c>
      <c r="H5" s="32" t="s">
        <v>52</v>
      </c>
      <c r="I5" s="32" t="s">
        <v>23</v>
      </c>
      <c r="J5" s="32" t="s">
        <v>40</v>
      </c>
      <c r="K5" s="32" t="s">
        <v>54</v>
      </c>
      <c r="L5" s="29"/>
      <c r="M5" s="14" t="s">
        <v>4</v>
      </c>
      <c r="N5" s="14" t="s">
        <v>9</v>
      </c>
      <c r="O5" t="s">
        <v>5</v>
      </c>
      <c r="R5" t="s">
        <v>63</v>
      </c>
      <c r="S5" t="s">
        <v>19</v>
      </c>
    </row>
    <row r="6" spans="1:19" x14ac:dyDescent="0.2">
      <c r="A6" s="33">
        <v>1987</v>
      </c>
      <c r="B6" s="34"/>
      <c r="C6" s="35"/>
      <c r="D6" s="35"/>
      <c r="E6" s="35"/>
      <c r="F6" s="35"/>
      <c r="G6" s="35"/>
      <c r="H6" s="35"/>
      <c r="I6" s="35"/>
      <c r="J6" s="41">
        <v>37432.148331849698</v>
      </c>
      <c r="K6" s="35"/>
      <c r="L6" s="35"/>
      <c r="O6" s="19">
        <f t="shared" ref="O6:O35" si="0">J6</f>
        <v>37432.148331849698</v>
      </c>
      <c r="P6">
        <v>30000</v>
      </c>
      <c r="Q6">
        <v>70000</v>
      </c>
    </row>
    <row r="7" spans="1:19" x14ac:dyDescent="0.2">
      <c r="A7" s="33">
        <v>1988</v>
      </c>
      <c r="B7" s="34"/>
      <c r="C7" s="35"/>
      <c r="D7" s="35"/>
      <c r="E7" s="35"/>
      <c r="F7" s="35"/>
      <c r="G7" s="35"/>
      <c r="H7" s="35"/>
      <c r="I7" s="35"/>
      <c r="J7" s="41">
        <v>29495.053088079232</v>
      </c>
      <c r="K7" s="35"/>
      <c r="L7" s="35"/>
      <c r="O7" s="19">
        <f t="shared" si="0"/>
        <v>29495.053088079232</v>
      </c>
      <c r="P7">
        <v>30000</v>
      </c>
      <c r="Q7">
        <v>70000</v>
      </c>
    </row>
    <row r="8" spans="1:19" x14ac:dyDescent="0.2">
      <c r="A8" s="33">
        <v>1989</v>
      </c>
      <c r="B8" s="34"/>
      <c r="C8" s="35"/>
      <c r="D8" s="35"/>
      <c r="E8" s="35"/>
      <c r="F8" s="35"/>
      <c r="G8" s="35"/>
      <c r="H8" s="35"/>
      <c r="I8" s="35"/>
      <c r="J8" s="41">
        <v>48833.314804892871</v>
      </c>
      <c r="K8" s="35"/>
      <c r="L8" s="35"/>
      <c r="O8" s="19">
        <f t="shared" si="0"/>
        <v>48833.314804892871</v>
      </c>
      <c r="P8">
        <v>30000</v>
      </c>
      <c r="Q8">
        <v>70000</v>
      </c>
    </row>
    <row r="9" spans="1:19" x14ac:dyDescent="0.2">
      <c r="A9" s="33">
        <v>1990</v>
      </c>
      <c r="B9" s="34"/>
      <c r="C9" s="35"/>
      <c r="D9" s="35"/>
      <c r="E9" s="35"/>
      <c r="F9" s="35"/>
      <c r="G9" s="35"/>
      <c r="H9" s="35"/>
      <c r="I9" s="35"/>
      <c r="J9" s="42">
        <v>79807</v>
      </c>
      <c r="K9" s="35"/>
      <c r="L9" s="35"/>
      <c r="O9" s="19">
        <f t="shared" si="0"/>
        <v>79807</v>
      </c>
      <c r="P9">
        <v>30000</v>
      </c>
      <c r="Q9">
        <v>70000</v>
      </c>
    </row>
    <row r="10" spans="1:19" x14ac:dyDescent="0.2">
      <c r="A10" s="33">
        <v>1991</v>
      </c>
      <c r="B10" s="34"/>
      <c r="C10" s="35"/>
      <c r="D10" s="35"/>
      <c r="E10" s="35"/>
      <c r="F10" s="35"/>
      <c r="G10" s="35"/>
      <c r="H10" s="35"/>
      <c r="I10" s="35"/>
      <c r="J10" s="41">
        <v>84516.611642352465</v>
      </c>
      <c r="K10" s="35"/>
      <c r="L10" s="35"/>
      <c r="O10" s="19">
        <f t="shared" si="0"/>
        <v>84516.611642352465</v>
      </c>
      <c r="P10">
        <v>30000</v>
      </c>
      <c r="Q10">
        <v>70000</v>
      </c>
    </row>
    <row r="11" spans="1:19" x14ac:dyDescent="0.2">
      <c r="A11" s="33">
        <v>1992</v>
      </c>
      <c r="B11" s="34"/>
      <c r="C11" s="35"/>
      <c r="D11" s="35"/>
      <c r="E11" s="35"/>
      <c r="F11" s="35"/>
      <c r="G11" s="35"/>
      <c r="H11" s="35"/>
      <c r="I11" s="35"/>
      <c r="J11" s="41">
        <v>77588.469183807058</v>
      </c>
      <c r="K11" s="35"/>
      <c r="L11" s="35"/>
      <c r="O11" s="19">
        <f t="shared" si="0"/>
        <v>77588.469183807058</v>
      </c>
      <c r="P11">
        <v>30000</v>
      </c>
      <c r="Q11">
        <v>70000</v>
      </c>
    </row>
    <row r="12" spans="1:19" x14ac:dyDescent="0.2">
      <c r="A12" s="33">
        <v>1993</v>
      </c>
      <c r="B12" s="34"/>
      <c r="C12" s="35"/>
      <c r="D12" s="35"/>
      <c r="E12" s="35"/>
      <c r="F12" s="35"/>
      <c r="G12" s="35"/>
      <c r="H12" s="35"/>
      <c r="I12" s="35"/>
      <c r="J12" s="41">
        <v>58216.575707485921</v>
      </c>
      <c r="K12" s="35"/>
      <c r="L12" s="35"/>
      <c r="O12" s="19">
        <f t="shared" si="0"/>
        <v>58216.575707485921</v>
      </c>
      <c r="P12">
        <v>30000</v>
      </c>
      <c r="Q12">
        <v>70000</v>
      </c>
    </row>
    <row r="13" spans="1:19" x14ac:dyDescent="0.2">
      <c r="A13" s="33">
        <v>1994</v>
      </c>
      <c r="B13" s="34"/>
      <c r="C13" s="35"/>
      <c r="D13" s="35"/>
      <c r="E13" s="35"/>
      <c r="F13" s="35"/>
      <c r="G13" s="35"/>
      <c r="H13" s="35"/>
      <c r="I13" s="35"/>
      <c r="J13" s="41">
        <v>194425.20171286893</v>
      </c>
      <c r="K13" s="35"/>
      <c r="L13" s="35"/>
      <c r="O13" s="19">
        <f t="shared" si="0"/>
        <v>194425.20171286893</v>
      </c>
      <c r="P13">
        <v>30000</v>
      </c>
      <c r="Q13">
        <v>70000</v>
      </c>
    </row>
    <row r="14" spans="1:19" x14ac:dyDescent="0.2">
      <c r="A14" s="33">
        <v>1995</v>
      </c>
      <c r="B14" s="34"/>
      <c r="C14" s="35"/>
      <c r="D14" s="35"/>
      <c r="E14" s="35"/>
      <c r="F14" s="35"/>
      <c r="G14" s="35"/>
      <c r="H14" s="35"/>
      <c r="I14" s="35"/>
      <c r="J14" s="41">
        <v>56736.778289155831</v>
      </c>
      <c r="K14" s="35"/>
      <c r="L14" s="35"/>
      <c r="O14" s="19">
        <f t="shared" si="0"/>
        <v>56736.778289155831</v>
      </c>
      <c r="P14">
        <v>30000</v>
      </c>
      <c r="Q14">
        <v>70000</v>
      </c>
    </row>
    <row r="15" spans="1:19" x14ac:dyDescent="0.2">
      <c r="A15" s="33">
        <v>1996</v>
      </c>
      <c r="B15" s="34"/>
      <c r="C15" s="35"/>
      <c r="D15" s="35"/>
      <c r="E15" s="35"/>
      <c r="F15" s="35"/>
      <c r="G15" s="35"/>
      <c r="H15" s="35"/>
      <c r="I15" s="35"/>
      <c r="J15" s="41">
        <v>37331.253053327193</v>
      </c>
      <c r="K15" s="35"/>
      <c r="L15" s="35"/>
      <c r="O15" s="19">
        <f t="shared" si="0"/>
        <v>37331.253053327193</v>
      </c>
      <c r="P15">
        <v>30000</v>
      </c>
      <c r="Q15">
        <v>70000</v>
      </c>
    </row>
    <row r="16" spans="1:19" x14ac:dyDescent="0.2">
      <c r="A16" s="33">
        <v>1997</v>
      </c>
      <c r="B16" s="34"/>
      <c r="C16" s="35"/>
      <c r="D16" s="35"/>
      <c r="E16" s="35"/>
      <c r="F16" s="35"/>
      <c r="G16" s="35"/>
      <c r="H16" s="35"/>
      <c r="I16" s="35"/>
      <c r="J16" s="41">
        <v>43519.496802707559</v>
      </c>
      <c r="K16" s="35"/>
      <c r="L16" s="35"/>
      <c r="O16" s="19">
        <f t="shared" si="0"/>
        <v>43519.496802707559</v>
      </c>
      <c r="P16">
        <v>30000</v>
      </c>
      <c r="Q16">
        <v>70000</v>
      </c>
    </row>
    <row r="17" spans="1:19" x14ac:dyDescent="0.2">
      <c r="A17" s="33">
        <v>1998</v>
      </c>
      <c r="B17" s="34"/>
      <c r="C17" s="35"/>
      <c r="D17" s="35"/>
      <c r="E17" s="35"/>
      <c r="F17" s="35"/>
      <c r="G17" s="35"/>
      <c r="H17" s="35"/>
      <c r="I17" s="35"/>
      <c r="J17" s="42">
        <v>50758</v>
      </c>
      <c r="K17" s="35"/>
      <c r="L17" s="35"/>
      <c r="O17" s="19">
        <f t="shared" si="0"/>
        <v>50758</v>
      </c>
      <c r="P17">
        <v>30000</v>
      </c>
      <c r="Q17">
        <v>70000</v>
      </c>
    </row>
    <row r="18" spans="1:19" x14ac:dyDescent="0.2">
      <c r="A18" s="33">
        <v>1999</v>
      </c>
      <c r="B18" s="34"/>
      <c r="C18" s="35"/>
      <c r="D18" s="35"/>
      <c r="E18" s="35"/>
      <c r="F18" s="35"/>
      <c r="G18" s="35"/>
      <c r="H18" s="35"/>
      <c r="I18" s="35"/>
      <c r="J18" s="41">
        <v>57140.359403245857</v>
      </c>
      <c r="K18" s="35"/>
      <c r="L18" s="35"/>
      <c r="O18" s="19">
        <f t="shared" si="0"/>
        <v>57140.359403245857</v>
      </c>
      <c r="P18">
        <v>30000</v>
      </c>
      <c r="Q18">
        <v>70000</v>
      </c>
    </row>
    <row r="19" spans="1:19" x14ac:dyDescent="0.2">
      <c r="A19" s="33">
        <v>2000</v>
      </c>
      <c r="B19" s="65">
        <v>265</v>
      </c>
      <c r="C19" s="36">
        <v>19988</v>
      </c>
      <c r="D19" s="36">
        <v>876</v>
      </c>
      <c r="E19" s="36">
        <v>17055</v>
      </c>
      <c r="F19" s="36">
        <v>1529</v>
      </c>
      <c r="G19" s="36">
        <v>688</v>
      </c>
      <c r="H19" s="36">
        <v>199</v>
      </c>
      <c r="I19" s="36">
        <f>SUM(C19:H19)</f>
        <v>40335</v>
      </c>
      <c r="J19" s="41">
        <v>84843</v>
      </c>
      <c r="K19" s="36">
        <f t="shared" ref="K19:K35" si="1">J19+I19</f>
        <v>125178</v>
      </c>
      <c r="L19" s="36"/>
      <c r="M19" s="19">
        <f t="shared" ref="M19:M35" si="2">C19</f>
        <v>19988</v>
      </c>
      <c r="N19" s="19">
        <f t="shared" ref="N19:N35" si="3">SUM(D19:H19)</f>
        <v>20347</v>
      </c>
      <c r="O19" s="19">
        <f t="shared" si="0"/>
        <v>84843</v>
      </c>
      <c r="P19">
        <v>30000</v>
      </c>
      <c r="Q19">
        <v>70000</v>
      </c>
      <c r="R19" s="36">
        <v>1237056</v>
      </c>
      <c r="S19" s="38">
        <f>K19/R19*100</f>
        <v>10.119024522737854</v>
      </c>
    </row>
    <row r="20" spans="1:19" x14ac:dyDescent="0.2">
      <c r="A20" s="33">
        <v>2001</v>
      </c>
      <c r="B20" s="65">
        <v>250</v>
      </c>
      <c r="C20" s="36">
        <v>30465</v>
      </c>
      <c r="D20" s="36">
        <v>601</v>
      </c>
      <c r="E20" s="36">
        <v>13436</v>
      </c>
      <c r="F20" s="36">
        <v>1544</v>
      </c>
      <c r="G20" s="36">
        <v>1996</v>
      </c>
      <c r="H20" s="36">
        <v>126</v>
      </c>
      <c r="I20" s="36">
        <f t="shared" ref="I20:I35" si="4">SUM(C20:H20)</f>
        <v>48168</v>
      </c>
      <c r="J20" s="41">
        <v>107697</v>
      </c>
      <c r="K20" s="36">
        <f t="shared" si="1"/>
        <v>155865</v>
      </c>
      <c r="L20" s="36"/>
      <c r="M20" s="19">
        <f t="shared" si="2"/>
        <v>30465</v>
      </c>
      <c r="N20" s="19">
        <f t="shared" si="3"/>
        <v>17703</v>
      </c>
      <c r="O20" s="19">
        <f t="shared" si="0"/>
        <v>107697</v>
      </c>
      <c r="P20">
        <v>30000</v>
      </c>
      <c r="Q20">
        <v>70000</v>
      </c>
      <c r="R20" s="36">
        <v>1185804</v>
      </c>
      <c r="S20" s="38">
        <f t="shared" ref="S20:S35" si="5">K20/R20*100</f>
        <v>13.144246435329954</v>
      </c>
    </row>
    <row r="21" spans="1:19" x14ac:dyDescent="0.2">
      <c r="A21" s="33">
        <v>2002</v>
      </c>
      <c r="B21" s="65">
        <v>325</v>
      </c>
      <c r="C21" s="36">
        <v>61724</v>
      </c>
      <c r="D21" s="36">
        <v>719</v>
      </c>
      <c r="E21" s="36">
        <v>66541</v>
      </c>
      <c r="F21" s="36">
        <v>2159</v>
      </c>
      <c r="G21" s="36">
        <v>3342</v>
      </c>
      <c r="H21" s="36">
        <v>574</v>
      </c>
      <c r="I21" s="36">
        <f t="shared" si="4"/>
        <v>135059</v>
      </c>
      <c r="J21" s="43">
        <v>204925</v>
      </c>
      <c r="K21" s="36">
        <f t="shared" si="1"/>
        <v>339984</v>
      </c>
      <c r="L21" s="36"/>
      <c r="M21" s="19">
        <f t="shared" si="2"/>
        <v>61724</v>
      </c>
      <c r="N21" s="19">
        <f t="shared" si="3"/>
        <v>73335</v>
      </c>
      <c r="O21" s="19">
        <f t="shared" si="0"/>
        <v>204925</v>
      </c>
      <c r="P21">
        <v>30000</v>
      </c>
      <c r="Q21">
        <v>70000</v>
      </c>
      <c r="R21" s="36">
        <v>2970458</v>
      </c>
      <c r="S21" s="38">
        <f t="shared" si="5"/>
        <v>11.445507729784431</v>
      </c>
    </row>
    <row r="22" spans="1:19" x14ac:dyDescent="0.2">
      <c r="A22" s="33">
        <v>2003</v>
      </c>
      <c r="B22" s="65">
        <v>426</v>
      </c>
      <c r="C22" s="36">
        <v>51629</v>
      </c>
      <c r="D22" s="36">
        <v>1045</v>
      </c>
      <c r="E22" s="36">
        <v>26520</v>
      </c>
      <c r="F22" s="36">
        <v>3880</v>
      </c>
      <c r="G22" s="36">
        <v>2433</v>
      </c>
      <c r="H22" s="36">
        <v>498</v>
      </c>
      <c r="I22" s="36">
        <f t="shared" si="4"/>
        <v>86005</v>
      </c>
      <c r="J22" s="43">
        <v>133109</v>
      </c>
      <c r="K22" s="36">
        <f t="shared" si="1"/>
        <v>219114</v>
      </c>
      <c r="L22" s="36"/>
      <c r="M22" s="19">
        <f t="shared" si="2"/>
        <v>51629</v>
      </c>
      <c r="N22" s="19">
        <f t="shared" si="3"/>
        <v>34376</v>
      </c>
      <c r="O22" s="19">
        <f t="shared" si="0"/>
        <v>133109</v>
      </c>
      <c r="P22">
        <v>30000</v>
      </c>
      <c r="Q22">
        <v>70000</v>
      </c>
      <c r="R22" s="36">
        <v>1696212</v>
      </c>
      <c r="S22" s="38">
        <f t="shared" si="5"/>
        <v>12.917842816817709</v>
      </c>
    </row>
    <row r="23" spans="1:19" x14ac:dyDescent="0.2">
      <c r="A23" s="33">
        <v>2004</v>
      </c>
      <c r="B23" s="65">
        <v>254</v>
      </c>
      <c r="C23" s="36">
        <v>82827</v>
      </c>
      <c r="D23" s="36">
        <v>1030</v>
      </c>
      <c r="E23" s="36">
        <v>35895</v>
      </c>
      <c r="F23" s="36">
        <v>5167</v>
      </c>
      <c r="G23" s="36">
        <v>2822</v>
      </c>
      <c r="H23" s="36">
        <v>455</v>
      </c>
      <c r="I23" s="36">
        <f t="shared" si="4"/>
        <v>128196</v>
      </c>
      <c r="J23" s="41">
        <v>67053</v>
      </c>
      <c r="K23" s="36">
        <f t="shared" si="1"/>
        <v>195249</v>
      </c>
      <c r="L23" s="36"/>
      <c r="M23" s="19">
        <f t="shared" si="2"/>
        <v>82827</v>
      </c>
      <c r="N23" s="19">
        <f t="shared" si="3"/>
        <v>45369</v>
      </c>
      <c r="O23" s="19">
        <f t="shared" si="0"/>
        <v>67053</v>
      </c>
      <c r="P23">
        <v>30000</v>
      </c>
      <c r="Q23">
        <v>70000</v>
      </c>
      <c r="R23" s="36">
        <v>1938322</v>
      </c>
      <c r="S23" s="38">
        <f t="shared" si="5"/>
        <v>10.073094150507501</v>
      </c>
    </row>
    <row r="24" spans="1:19" x14ac:dyDescent="0.2">
      <c r="A24" s="33">
        <v>2005</v>
      </c>
      <c r="B24" s="65">
        <v>141</v>
      </c>
      <c r="C24" s="36">
        <v>17409</v>
      </c>
      <c r="D24" s="36">
        <v>312</v>
      </c>
      <c r="E24" s="36">
        <v>10597</v>
      </c>
      <c r="F24" s="36">
        <v>769</v>
      </c>
      <c r="G24" s="36">
        <v>1203</v>
      </c>
      <c r="H24" s="36">
        <v>335</v>
      </c>
      <c r="I24" s="36">
        <f t="shared" si="4"/>
        <v>30625</v>
      </c>
      <c r="J24" s="43">
        <v>34575</v>
      </c>
      <c r="K24" s="36">
        <f t="shared" si="1"/>
        <v>65200</v>
      </c>
      <c r="L24" s="36"/>
      <c r="M24" s="19">
        <f t="shared" si="2"/>
        <v>17409</v>
      </c>
      <c r="N24" s="19">
        <f t="shared" si="3"/>
        <v>13216</v>
      </c>
      <c r="O24" s="19">
        <f t="shared" si="0"/>
        <v>34575</v>
      </c>
      <c r="P24">
        <v>30000</v>
      </c>
      <c r="Q24">
        <v>70000</v>
      </c>
      <c r="R24" s="36">
        <v>776934</v>
      </c>
      <c r="S24" s="38">
        <f t="shared" si="5"/>
        <v>8.3919612219313358</v>
      </c>
    </row>
    <row r="25" spans="1:19" x14ac:dyDescent="0.2">
      <c r="A25" s="33">
        <v>2006</v>
      </c>
      <c r="B25" s="65">
        <v>200</v>
      </c>
      <c r="C25" s="36">
        <v>37077</v>
      </c>
      <c r="D25" s="36">
        <v>83</v>
      </c>
      <c r="E25" s="36">
        <v>24416</v>
      </c>
      <c r="F25" s="36">
        <v>2523</v>
      </c>
      <c r="G25" s="36">
        <v>1782</v>
      </c>
      <c r="H25" s="36">
        <v>353</v>
      </c>
      <c r="I25" s="36">
        <f t="shared" si="4"/>
        <v>66234</v>
      </c>
      <c r="J25" s="41">
        <v>79050</v>
      </c>
      <c r="K25" s="36">
        <f t="shared" si="1"/>
        <v>145284</v>
      </c>
      <c r="L25" s="36"/>
      <c r="M25" s="19">
        <f t="shared" si="2"/>
        <v>37077</v>
      </c>
      <c r="N25" s="19">
        <f t="shared" si="3"/>
        <v>29157</v>
      </c>
      <c r="O25" s="19">
        <f t="shared" si="0"/>
        <v>79050</v>
      </c>
      <c r="P25">
        <v>30000</v>
      </c>
      <c r="Q25">
        <v>70000</v>
      </c>
      <c r="R25" s="36">
        <v>1807837</v>
      </c>
      <c r="S25" s="38">
        <f t="shared" si="5"/>
        <v>8.0363439845517046</v>
      </c>
    </row>
    <row r="26" spans="1:19" x14ac:dyDescent="0.2">
      <c r="A26" s="33">
        <v>2007</v>
      </c>
      <c r="B26" s="65">
        <v>73</v>
      </c>
      <c r="C26" s="36">
        <v>9307</v>
      </c>
      <c r="D26" s="36">
        <v>0</v>
      </c>
      <c r="E26" s="36">
        <v>3546</v>
      </c>
      <c r="F26" s="36">
        <v>0</v>
      </c>
      <c r="G26" s="36">
        <v>540</v>
      </c>
      <c r="H26" s="36">
        <v>107</v>
      </c>
      <c r="I26" s="36">
        <f t="shared" si="4"/>
        <v>13500</v>
      </c>
      <c r="J26" s="41">
        <v>24770</v>
      </c>
      <c r="K26" s="36">
        <f t="shared" si="1"/>
        <v>38270</v>
      </c>
      <c r="L26" s="36"/>
      <c r="M26" s="19">
        <f t="shared" si="2"/>
        <v>9307</v>
      </c>
      <c r="N26" s="19">
        <f t="shared" si="3"/>
        <v>4193</v>
      </c>
      <c r="O26" s="19">
        <f t="shared" si="0"/>
        <v>24770</v>
      </c>
      <c r="P26">
        <v>30000</v>
      </c>
      <c r="Q26">
        <v>70000</v>
      </c>
      <c r="R26" s="36">
        <v>875478</v>
      </c>
      <c r="S26" s="38">
        <f t="shared" si="5"/>
        <v>4.3713262926081526</v>
      </c>
    </row>
    <row r="27" spans="1:19" x14ac:dyDescent="0.2">
      <c r="A27" s="33">
        <v>2008</v>
      </c>
      <c r="B27" s="64">
        <v>358</v>
      </c>
      <c r="C27" s="36">
        <v>20999</v>
      </c>
      <c r="D27" s="36">
        <v>0</v>
      </c>
      <c r="E27" s="36">
        <v>28908</v>
      </c>
      <c r="F27" s="36">
        <v>737</v>
      </c>
      <c r="G27" s="36">
        <v>738</v>
      </c>
      <c r="H27" s="36">
        <v>390</v>
      </c>
      <c r="I27" s="36">
        <f t="shared" si="4"/>
        <v>51772</v>
      </c>
      <c r="J27" s="41">
        <v>56369</v>
      </c>
      <c r="K27" s="36">
        <f t="shared" si="1"/>
        <v>108141</v>
      </c>
      <c r="L27" s="36"/>
      <c r="M27" s="19">
        <f t="shared" si="2"/>
        <v>20999</v>
      </c>
      <c r="N27" s="19">
        <f t="shared" si="3"/>
        <v>30773</v>
      </c>
      <c r="O27" s="19">
        <f t="shared" si="0"/>
        <v>56369</v>
      </c>
      <c r="P27">
        <v>30000</v>
      </c>
      <c r="Q27">
        <v>70000</v>
      </c>
      <c r="R27" s="36">
        <v>893032</v>
      </c>
      <c r="S27" s="38">
        <f t="shared" si="5"/>
        <v>12.109420491091024</v>
      </c>
    </row>
    <row r="28" spans="1:19" x14ac:dyDescent="0.2">
      <c r="A28" s="33">
        <v>2009</v>
      </c>
      <c r="B28" s="64">
        <v>326</v>
      </c>
      <c r="C28" s="36">
        <v>11931</v>
      </c>
      <c r="D28" s="36">
        <v>346</v>
      </c>
      <c r="E28" s="36">
        <v>15352</v>
      </c>
      <c r="F28" s="36">
        <v>37</v>
      </c>
      <c r="G28" s="36">
        <v>2059</v>
      </c>
      <c r="H28" s="36">
        <v>460</v>
      </c>
      <c r="I28" s="36">
        <f t="shared" si="4"/>
        <v>30185</v>
      </c>
      <c r="J28" s="41">
        <v>47911</v>
      </c>
      <c r="K28" s="36">
        <f t="shared" si="1"/>
        <v>78096</v>
      </c>
      <c r="L28" s="36"/>
      <c r="M28" s="19">
        <f t="shared" si="2"/>
        <v>11931</v>
      </c>
      <c r="N28" s="19">
        <f t="shared" si="3"/>
        <v>18254</v>
      </c>
      <c r="O28" s="19">
        <f t="shared" si="0"/>
        <v>47911</v>
      </c>
      <c r="P28">
        <v>30000</v>
      </c>
      <c r="Q28">
        <v>70000</v>
      </c>
      <c r="R28" s="36">
        <v>716689</v>
      </c>
      <c r="S28" s="38">
        <f t="shared" si="5"/>
        <v>10.896776705098027</v>
      </c>
    </row>
    <row r="29" spans="1:19" x14ac:dyDescent="0.2">
      <c r="A29" s="67">
        <v>2010</v>
      </c>
      <c r="B29" s="66">
        <v>427</v>
      </c>
      <c r="C29" s="37">
        <v>29028</v>
      </c>
      <c r="D29" s="37">
        <v>379</v>
      </c>
      <c r="E29" s="37">
        <v>37732</v>
      </c>
      <c r="F29" s="36">
        <v>1501</v>
      </c>
      <c r="G29" s="36">
        <v>449</v>
      </c>
      <c r="H29" s="36">
        <v>344</v>
      </c>
      <c r="I29" s="36">
        <f t="shared" si="4"/>
        <v>69433</v>
      </c>
      <c r="J29" s="41">
        <v>84909</v>
      </c>
      <c r="K29" s="36">
        <f t="shared" si="1"/>
        <v>154342</v>
      </c>
      <c r="L29" s="36"/>
      <c r="M29" s="19">
        <f t="shared" si="2"/>
        <v>29028</v>
      </c>
      <c r="N29" s="19">
        <f t="shared" si="3"/>
        <v>40405</v>
      </c>
      <c r="O29" s="19">
        <f t="shared" si="0"/>
        <v>84909</v>
      </c>
      <c r="P29">
        <v>30000</v>
      </c>
      <c r="Q29">
        <v>70000</v>
      </c>
      <c r="R29" s="36">
        <v>872829</v>
      </c>
      <c r="S29" s="38">
        <f t="shared" si="5"/>
        <v>17.682959663347575</v>
      </c>
    </row>
    <row r="30" spans="1:19" x14ac:dyDescent="0.2">
      <c r="A30" s="67">
        <v>2011</v>
      </c>
      <c r="B30" s="66">
        <v>219</v>
      </c>
      <c r="C30" s="37">
        <v>19329</v>
      </c>
      <c r="D30" s="37">
        <v>1201</v>
      </c>
      <c r="E30" s="37">
        <v>13861</v>
      </c>
      <c r="F30" s="36">
        <v>747</v>
      </c>
      <c r="G30" s="36">
        <v>1184</v>
      </c>
      <c r="H30" s="36">
        <v>299</v>
      </c>
      <c r="I30" s="36">
        <f t="shared" si="4"/>
        <v>36621</v>
      </c>
      <c r="J30" s="41">
        <v>61099</v>
      </c>
      <c r="K30" s="36">
        <f t="shared" si="1"/>
        <v>97720</v>
      </c>
      <c r="L30" s="36"/>
      <c r="M30" s="19">
        <f t="shared" si="2"/>
        <v>19329</v>
      </c>
      <c r="N30" s="19">
        <f t="shared" si="3"/>
        <v>17292</v>
      </c>
      <c r="O30" s="19">
        <f t="shared" si="0"/>
        <v>61099</v>
      </c>
      <c r="P30">
        <v>30000</v>
      </c>
      <c r="Q30">
        <v>70000</v>
      </c>
      <c r="R30" s="36">
        <v>1026314</v>
      </c>
      <c r="S30" s="38">
        <f t="shared" si="5"/>
        <v>9.5214524989428195</v>
      </c>
    </row>
    <row r="31" spans="1:19" x14ac:dyDescent="0.2">
      <c r="A31" s="67">
        <v>2012</v>
      </c>
      <c r="B31" s="66">
        <v>164</v>
      </c>
      <c r="C31" s="37">
        <v>11421</v>
      </c>
      <c r="D31" s="37">
        <v>0</v>
      </c>
      <c r="E31" s="37">
        <v>15426</v>
      </c>
      <c r="F31" s="36">
        <v>682</v>
      </c>
      <c r="G31" s="36">
        <v>397</v>
      </c>
      <c r="H31" s="36">
        <v>210</v>
      </c>
      <c r="I31" s="36">
        <f t="shared" si="4"/>
        <v>28136</v>
      </c>
      <c r="J31" s="41">
        <v>36961</v>
      </c>
      <c r="K31" s="36">
        <f t="shared" si="1"/>
        <v>65097</v>
      </c>
      <c r="L31" s="36"/>
      <c r="M31" s="19">
        <f t="shared" si="2"/>
        <v>11421</v>
      </c>
      <c r="N31" s="19">
        <f t="shared" si="3"/>
        <v>16715</v>
      </c>
      <c r="O31" s="19">
        <f t="shared" si="0"/>
        <v>36961</v>
      </c>
      <c r="P31">
        <v>30000</v>
      </c>
      <c r="Q31">
        <v>70000</v>
      </c>
      <c r="R31" s="36">
        <v>1229468</v>
      </c>
      <c r="S31" s="38">
        <f t="shared" si="5"/>
        <v>5.2947291023434522</v>
      </c>
    </row>
    <row r="32" spans="1:19" x14ac:dyDescent="0.2">
      <c r="A32" s="67">
        <v>2013</v>
      </c>
      <c r="B32" s="66">
        <v>355</v>
      </c>
      <c r="C32" s="37">
        <v>25419</v>
      </c>
      <c r="D32" s="37">
        <v>873</v>
      </c>
      <c r="E32" s="37">
        <v>41766</v>
      </c>
      <c r="F32" s="36">
        <v>696</v>
      </c>
      <c r="G32" s="36">
        <v>1014</v>
      </c>
      <c r="H32" s="36">
        <v>445</v>
      </c>
      <c r="I32" s="36">
        <f t="shared" si="4"/>
        <v>70213</v>
      </c>
      <c r="J32" s="41">
        <v>51324</v>
      </c>
      <c r="K32" s="36">
        <f t="shared" si="1"/>
        <v>121537</v>
      </c>
      <c r="L32" s="36"/>
      <c r="M32" s="19">
        <f t="shared" si="2"/>
        <v>25419</v>
      </c>
      <c r="N32" s="19">
        <f t="shared" si="3"/>
        <v>44794</v>
      </c>
      <c r="O32" s="19">
        <f t="shared" si="0"/>
        <v>51324</v>
      </c>
      <c r="P32">
        <v>30000</v>
      </c>
      <c r="Q32">
        <v>70000</v>
      </c>
      <c r="R32" s="36">
        <v>788387</v>
      </c>
      <c r="S32" s="38">
        <f t="shared" si="5"/>
        <v>15.415906147615321</v>
      </c>
    </row>
    <row r="33" spans="1:19" x14ac:dyDescent="0.2">
      <c r="A33" s="67">
        <v>2014</v>
      </c>
      <c r="B33" s="66">
        <v>88</v>
      </c>
      <c r="C33" s="37">
        <v>10792</v>
      </c>
      <c r="D33" s="37">
        <v>0</v>
      </c>
      <c r="E33" s="37">
        <v>13737</v>
      </c>
      <c r="F33" s="36">
        <v>245</v>
      </c>
      <c r="G33" s="36">
        <v>958</v>
      </c>
      <c r="H33" s="36">
        <v>513</v>
      </c>
      <c r="I33" s="36">
        <f t="shared" si="4"/>
        <v>26245</v>
      </c>
      <c r="J33" s="41">
        <v>130200</v>
      </c>
      <c r="K33" s="36">
        <f t="shared" si="1"/>
        <v>156445</v>
      </c>
      <c r="L33" s="36"/>
      <c r="M33" s="19">
        <f t="shared" si="2"/>
        <v>10792</v>
      </c>
      <c r="N33" s="19">
        <f t="shared" si="3"/>
        <v>15453</v>
      </c>
      <c r="O33" s="19">
        <f t="shared" si="0"/>
        <v>130200</v>
      </c>
      <c r="P33">
        <v>30000</v>
      </c>
      <c r="Q33">
        <v>70000</v>
      </c>
      <c r="R33" s="36">
        <v>875312</v>
      </c>
      <c r="S33" s="38">
        <f t="shared" si="5"/>
        <v>17.873055550478</v>
      </c>
    </row>
    <row r="34" spans="1:19" x14ac:dyDescent="0.2">
      <c r="A34" s="67">
        <v>2015</v>
      </c>
      <c r="B34" s="66">
        <v>90</v>
      </c>
      <c r="C34" s="37">
        <v>10558</v>
      </c>
      <c r="D34" s="37">
        <v>576</v>
      </c>
      <c r="E34" s="37">
        <v>11552</v>
      </c>
      <c r="F34" s="36">
        <v>409</v>
      </c>
      <c r="G34" s="36">
        <v>988</v>
      </c>
      <c r="H34" s="36">
        <v>361</v>
      </c>
      <c r="I34" s="36">
        <f t="shared" si="4"/>
        <v>24444</v>
      </c>
      <c r="J34" s="41">
        <v>47372</v>
      </c>
      <c r="K34" s="36">
        <f t="shared" si="1"/>
        <v>71816</v>
      </c>
      <c r="L34" s="36"/>
      <c r="M34" s="19">
        <f t="shared" si="2"/>
        <v>10558</v>
      </c>
      <c r="N34" s="19">
        <f t="shared" si="3"/>
        <v>13886</v>
      </c>
      <c r="O34" s="19">
        <f t="shared" si="0"/>
        <v>47372</v>
      </c>
      <c r="P34">
        <v>30000</v>
      </c>
      <c r="Q34">
        <v>70000</v>
      </c>
      <c r="R34" s="36">
        <v>639750</v>
      </c>
      <c r="S34" s="38">
        <f t="shared" si="5"/>
        <v>11.225635013677218</v>
      </c>
    </row>
    <row r="35" spans="1:19" ht="13.5" x14ac:dyDescent="0.25">
      <c r="A35" s="67">
        <v>2016</v>
      </c>
      <c r="B35" s="66">
        <v>56</v>
      </c>
      <c r="C35" s="37">
        <v>2412</v>
      </c>
      <c r="D35" s="37">
        <v>0</v>
      </c>
      <c r="E35" s="37">
        <v>10771</v>
      </c>
      <c r="F35" s="37">
        <v>237</v>
      </c>
      <c r="G35" s="82">
        <v>461.88584030724337</v>
      </c>
      <c r="H35" s="36">
        <v>305</v>
      </c>
      <c r="I35" s="36">
        <f t="shared" si="4"/>
        <v>14186.885840307243</v>
      </c>
      <c r="J35" s="41">
        <v>25599</v>
      </c>
      <c r="K35" s="36">
        <f t="shared" si="1"/>
        <v>39785.885840307245</v>
      </c>
      <c r="L35" s="36"/>
      <c r="M35" s="19">
        <f t="shared" si="2"/>
        <v>2412</v>
      </c>
      <c r="N35" s="19">
        <f t="shared" si="3"/>
        <v>11774.885840307243</v>
      </c>
      <c r="O35" s="19">
        <f t="shared" si="0"/>
        <v>25599</v>
      </c>
      <c r="P35">
        <v>30000</v>
      </c>
      <c r="Q35">
        <v>70000</v>
      </c>
      <c r="R35" s="36">
        <v>688274</v>
      </c>
      <c r="S35" s="38">
        <f t="shared" si="5"/>
        <v>5.7805301145048693</v>
      </c>
    </row>
    <row r="36" spans="1:19" ht="15" customHeight="1" x14ac:dyDescent="0.2">
      <c r="A36" s="79" t="s">
        <v>51</v>
      </c>
      <c r="B36" s="80"/>
      <c r="C36" s="80">
        <f>AVERAGE(C19:C35)</f>
        <v>26606.764705882353</v>
      </c>
      <c r="D36" s="80">
        <f t="shared" ref="D36:J36" si="6">AVERAGE(D19:D35)</f>
        <v>473</v>
      </c>
      <c r="E36" s="80">
        <f t="shared" si="6"/>
        <v>22771.235294117647</v>
      </c>
      <c r="F36" s="80">
        <f t="shared" si="6"/>
        <v>1344.8235294117646</v>
      </c>
      <c r="G36" s="80">
        <f t="shared" si="6"/>
        <v>1356.1697553121908</v>
      </c>
      <c r="H36" s="80">
        <f t="shared" si="6"/>
        <v>351.41176470588238</v>
      </c>
      <c r="I36" s="80">
        <f t="shared" si="6"/>
        <v>52903.405049429835</v>
      </c>
      <c r="J36" s="80">
        <f t="shared" si="6"/>
        <v>75162.705882352937</v>
      </c>
      <c r="K36" s="80">
        <f>AVERAGE(K19:K35)</f>
        <v>128066.11093178279</v>
      </c>
      <c r="L36" s="81"/>
      <c r="M36" s="44"/>
      <c r="N36" s="57"/>
      <c r="O36" s="58"/>
      <c r="P36" s="57"/>
      <c r="Q36" s="57"/>
    </row>
    <row r="37" spans="1:19" ht="15.75" x14ac:dyDescent="0.2">
      <c r="A37" s="23" t="s">
        <v>61</v>
      </c>
    </row>
    <row r="38" spans="1:19" x14ac:dyDescent="0.2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</row>
    <row r="39" spans="1:19" ht="15.75" x14ac:dyDescent="0.25">
      <c r="A39" s="87" t="s">
        <v>55</v>
      </c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</row>
    <row r="40" spans="1:19" x14ac:dyDescent="0.2">
      <c r="L40" s="65"/>
      <c r="M40" s="65"/>
      <c r="N40" s="65"/>
    </row>
    <row r="41" spans="1:19" x14ac:dyDescent="0.2">
      <c r="A41" s="53"/>
      <c r="B41" s="84" t="s">
        <v>33</v>
      </c>
      <c r="C41" s="85"/>
      <c r="D41" s="85"/>
      <c r="E41" s="85"/>
      <c r="F41" s="85" t="s">
        <v>36</v>
      </c>
      <c r="G41" s="86"/>
      <c r="H41" s="86"/>
      <c r="I41" s="85"/>
      <c r="J41" s="85"/>
      <c r="K41" s="85"/>
      <c r="L41" s="65"/>
      <c r="M41" s="65"/>
      <c r="N41" s="65"/>
    </row>
    <row r="42" spans="1:19" x14ac:dyDescent="0.2">
      <c r="A42" s="23"/>
      <c r="B42" s="39" t="s">
        <v>37</v>
      </c>
      <c r="C42" s="29"/>
      <c r="D42" s="29"/>
      <c r="E42" s="29" t="s">
        <v>38</v>
      </c>
      <c r="F42" s="29" t="s">
        <v>22</v>
      </c>
      <c r="G42" s="29"/>
      <c r="H42" s="29"/>
      <c r="I42" s="29" t="s">
        <v>29</v>
      </c>
      <c r="J42" s="29"/>
      <c r="K42" s="29" t="s">
        <v>27</v>
      </c>
      <c r="L42" s="65"/>
      <c r="M42" s="65"/>
      <c r="N42" s="65"/>
    </row>
    <row r="43" spans="1:19" x14ac:dyDescent="0.2">
      <c r="A43" s="31" t="s">
        <v>3</v>
      </c>
      <c r="B43" s="32" t="s">
        <v>39</v>
      </c>
      <c r="C43" s="32" t="s">
        <v>53</v>
      </c>
      <c r="D43" s="32" t="s">
        <v>15</v>
      </c>
      <c r="E43" s="32" t="s">
        <v>16</v>
      </c>
      <c r="F43" s="32" t="s">
        <v>17</v>
      </c>
      <c r="G43" s="32" t="s">
        <v>0</v>
      </c>
      <c r="H43" s="32" t="s">
        <v>52</v>
      </c>
      <c r="I43" s="32" t="s">
        <v>23</v>
      </c>
      <c r="J43" s="32" t="s">
        <v>40</v>
      </c>
      <c r="K43" s="32" t="s">
        <v>54</v>
      </c>
      <c r="L43" s="65"/>
      <c r="M43" s="65"/>
      <c r="N43" s="65"/>
    </row>
    <row r="44" spans="1:19" x14ac:dyDescent="0.2">
      <c r="A44" s="33">
        <v>2000</v>
      </c>
      <c r="B44" s="65">
        <v>265</v>
      </c>
      <c r="C44" s="38">
        <f>C19/$K19*100</f>
        <v>15.967662049241879</v>
      </c>
      <c r="D44" s="38">
        <f t="shared" ref="D44:K44" si="7">D19/$K19*100</f>
        <v>0.69980347984470115</v>
      </c>
      <c r="E44" s="38">
        <f t="shared" si="7"/>
        <v>13.624598571633994</v>
      </c>
      <c r="F44" s="38">
        <f t="shared" si="7"/>
        <v>1.2214606400485708</v>
      </c>
      <c r="G44" s="38">
        <f t="shared" si="7"/>
        <v>0.54961734490086112</v>
      </c>
      <c r="H44" s="38">
        <f t="shared" si="7"/>
        <v>0.15897362156289443</v>
      </c>
      <c r="I44" s="38">
        <f t="shared" si="7"/>
        <v>32.222115707232902</v>
      </c>
      <c r="J44" s="38">
        <f t="shared" si="7"/>
        <v>67.777884292767098</v>
      </c>
      <c r="K44" s="38">
        <f t="shared" si="7"/>
        <v>100</v>
      </c>
    </row>
    <row r="45" spans="1:19" x14ac:dyDescent="0.2">
      <c r="A45" s="33">
        <v>2001</v>
      </c>
      <c r="B45" s="65">
        <v>250</v>
      </c>
      <c r="C45" s="38">
        <f t="shared" ref="C45:K45" si="8">C20/$K20*100</f>
        <v>19.545760754499085</v>
      </c>
      <c r="D45" s="38">
        <f t="shared" si="8"/>
        <v>0.38559009399159527</v>
      </c>
      <c r="E45" s="38">
        <f t="shared" si="8"/>
        <v>8.6202803708337346</v>
      </c>
      <c r="F45" s="38">
        <f t="shared" si="8"/>
        <v>0.99060084047092023</v>
      </c>
      <c r="G45" s="38">
        <f t="shared" si="8"/>
        <v>1.2805953870336511</v>
      </c>
      <c r="H45" s="38">
        <f t="shared" si="8"/>
        <v>8.0839187758637285E-2</v>
      </c>
      <c r="I45" s="38">
        <f t="shared" si="8"/>
        <v>30.903666634587623</v>
      </c>
      <c r="J45" s="38">
        <f t="shared" si="8"/>
        <v>69.096333365412377</v>
      </c>
      <c r="K45" s="38">
        <f t="shared" si="8"/>
        <v>100</v>
      </c>
    </row>
    <row r="46" spans="1:19" x14ac:dyDescent="0.2">
      <c r="A46" s="33">
        <v>2002</v>
      </c>
      <c r="B46" s="65">
        <v>325</v>
      </c>
      <c r="C46" s="38">
        <f t="shared" ref="C46:K46" si="9">C21/$K21*100</f>
        <v>18.154971998682289</v>
      </c>
      <c r="D46" s="38">
        <f t="shared" si="9"/>
        <v>0.21148054026071816</v>
      </c>
      <c r="E46" s="38">
        <f t="shared" si="9"/>
        <v>19.571803378982541</v>
      </c>
      <c r="F46" s="38">
        <f t="shared" si="9"/>
        <v>0.63502988375923575</v>
      </c>
      <c r="G46" s="38">
        <f t="shared" si="9"/>
        <v>0.98298743470280958</v>
      </c>
      <c r="H46" s="38">
        <f t="shared" si="9"/>
        <v>0.16883147442232574</v>
      </c>
      <c r="I46" s="38">
        <f t="shared" si="9"/>
        <v>39.725104710809923</v>
      </c>
      <c r="J46" s="38">
        <f t="shared" si="9"/>
        <v>60.274895289190077</v>
      </c>
      <c r="K46" s="38">
        <f t="shared" si="9"/>
        <v>100</v>
      </c>
    </row>
    <row r="47" spans="1:19" x14ac:dyDescent="0.2">
      <c r="A47" s="33">
        <v>2003</v>
      </c>
      <c r="B47" s="65">
        <v>426</v>
      </c>
      <c r="C47" s="38">
        <f t="shared" ref="C47:K47" si="10">C22/$K22*100</f>
        <v>23.562620371131011</v>
      </c>
      <c r="D47" s="38">
        <f t="shared" si="10"/>
        <v>0.47692068968664714</v>
      </c>
      <c r="E47" s="38">
        <f t="shared" si="10"/>
        <v>12.10328869903338</v>
      </c>
      <c r="F47" s="38">
        <f t="shared" si="10"/>
        <v>1.7707677282145369</v>
      </c>
      <c r="G47" s="38">
        <f t="shared" si="10"/>
        <v>1.1103808976149403</v>
      </c>
      <c r="H47" s="38">
        <f t="shared" si="10"/>
        <v>0.22727895068320603</v>
      </c>
      <c r="I47" s="38">
        <f t="shared" si="10"/>
        <v>39.251257336363722</v>
      </c>
      <c r="J47" s="38">
        <f t="shared" si="10"/>
        <v>60.748742663636278</v>
      </c>
      <c r="K47" s="38">
        <f t="shared" si="10"/>
        <v>100</v>
      </c>
    </row>
    <row r="48" spans="1:19" x14ac:dyDescent="0.2">
      <c r="A48" s="33">
        <v>2004</v>
      </c>
      <c r="B48" s="65">
        <v>254</v>
      </c>
      <c r="C48" s="38">
        <f t="shared" ref="C48:K48" si="11">C23/$K23*100</f>
        <v>42.421215985741284</v>
      </c>
      <c r="D48" s="38">
        <f t="shared" si="11"/>
        <v>0.52753151104487095</v>
      </c>
      <c r="E48" s="38">
        <f t="shared" si="11"/>
        <v>18.384217076655961</v>
      </c>
      <c r="F48" s="38">
        <f t="shared" si="11"/>
        <v>2.6463643859891728</v>
      </c>
      <c r="G48" s="38">
        <f t="shared" si="11"/>
        <v>1.4453339069598308</v>
      </c>
      <c r="H48" s="38">
        <f t="shared" si="11"/>
        <v>0.23303576458778277</v>
      </c>
      <c r="I48" s="38">
        <f t="shared" si="11"/>
        <v>65.657698630978899</v>
      </c>
      <c r="J48" s="38">
        <f t="shared" si="11"/>
        <v>34.342301369021094</v>
      </c>
      <c r="K48" s="38">
        <f t="shared" si="11"/>
        <v>100</v>
      </c>
    </row>
    <row r="49" spans="1:11" x14ac:dyDescent="0.2">
      <c r="A49" s="33">
        <v>2005</v>
      </c>
      <c r="B49" s="65">
        <v>141</v>
      </c>
      <c r="C49" s="38">
        <f t="shared" ref="C49:K49" si="12">C24/$K24*100</f>
        <v>26.700920245398773</v>
      </c>
      <c r="D49" s="38">
        <f t="shared" si="12"/>
        <v>0.4785276073619632</v>
      </c>
      <c r="E49" s="38">
        <f t="shared" si="12"/>
        <v>16.253067484662576</v>
      </c>
      <c r="F49" s="38">
        <f t="shared" si="12"/>
        <v>1.1794478527607362</v>
      </c>
      <c r="G49" s="38">
        <f t="shared" si="12"/>
        <v>1.8450920245398774</v>
      </c>
      <c r="H49" s="38">
        <f t="shared" si="12"/>
        <v>0.51380368098159512</v>
      </c>
      <c r="I49" s="38">
        <f t="shared" si="12"/>
        <v>46.970858895705518</v>
      </c>
      <c r="J49" s="38">
        <f t="shared" si="12"/>
        <v>53.029141104294474</v>
      </c>
      <c r="K49" s="38">
        <f t="shared" si="12"/>
        <v>100</v>
      </c>
    </row>
    <row r="50" spans="1:11" x14ac:dyDescent="0.2">
      <c r="A50" s="33">
        <v>2006</v>
      </c>
      <c r="B50" s="65">
        <v>200</v>
      </c>
      <c r="C50" s="38">
        <f t="shared" ref="C50:K50" si="13">C25/$K25*100</f>
        <v>25.520360122243329</v>
      </c>
      <c r="D50" s="38">
        <f t="shared" si="13"/>
        <v>5.7129484320365631E-2</v>
      </c>
      <c r="E50" s="38">
        <f t="shared" si="13"/>
        <v>16.805704688747554</v>
      </c>
      <c r="F50" s="38">
        <f t="shared" si="13"/>
        <v>1.7365986619311145</v>
      </c>
      <c r="G50" s="38">
        <f t="shared" si="13"/>
        <v>1.22656314528785</v>
      </c>
      <c r="H50" s="38">
        <f t="shared" si="13"/>
        <v>0.24297238512155503</v>
      </c>
      <c r="I50" s="38">
        <f t="shared" si="13"/>
        <v>45.58932848765177</v>
      </c>
      <c r="J50" s="38">
        <f t="shared" si="13"/>
        <v>54.41067151234823</v>
      </c>
      <c r="K50" s="38">
        <f t="shared" si="13"/>
        <v>100</v>
      </c>
    </row>
    <row r="51" spans="1:11" x14ac:dyDescent="0.2">
      <c r="A51" s="33">
        <v>2007</v>
      </c>
      <c r="B51" s="65">
        <v>73</v>
      </c>
      <c r="C51" s="38">
        <f t="shared" ref="C51:K51" si="14">C26/$K26*100</f>
        <v>24.319310164619807</v>
      </c>
      <c r="D51" s="38">
        <f t="shared" si="14"/>
        <v>0</v>
      </c>
      <c r="E51" s="38">
        <f t="shared" si="14"/>
        <v>9.2657434021426699</v>
      </c>
      <c r="F51" s="38">
        <f t="shared" si="14"/>
        <v>0</v>
      </c>
      <c r="G51" s="38">
        <f t="shared" si="14"/>
        <v>1.4110269140318787</v>
      </c>
      <c r="H51" s="38">
        <f t="shared" si="14"/>
        <v>0.279592370002613</v>
      </c>
      <c r="I51" s="38">
        <f t="shared" si="14"/>
        <v>35.275672850796965</v>
      </c>
      <c r="J51" s="38">
        <f t="shared" si="14"/>
        <v>64.724327149203035</v>
      </c>
      <c r="K51" s="38">
        <f t="shared" si="14"/>
        <v>100</v>
      </c>
    </row>
    <row r="52" spans="1:11" x14ac:dyDescent="0.2">
      <c r="A52" s="33">
        <v>2008</v>
      </c>
      <c r="B52" s="64">
        <v>358</v>
      </c>
      <c r="C52" s="38">
        <f t="shared" ref="C52:K52" si="15">C27/$K27*100</f>
        <v>19.418167022683349</v>
      </c>
      <c r="D52" s="38">
        <f t="shared" si="15"/>
        <v>0</v>
      </c>
      <c r="E52" s="38">
        <f t="shared" si="15"/>
        <v>26.731766859932865</v>
      </c>
      <c r="F52" s="38">
        <f t="shared" si="15"/>
        <v>0.6815176482555183</v>
      </c>
      <c r="G52" s="38">
        <f t="shared" si="15"/>
        <v>0.6824423669098677</v>
      </c>
      <c r="H52" s="38">
        <f t="shared" si="15"/>
        <v>0.36064027519627156</v>
      </c>
      <c r="I52" s="38">
        <f t="shared" si="15"/>
        <v>47.874534172977874</v>
      </c>
      <c r="J52" s="38">
        <f t="shared" si="15"/>
        <v>52.125465827022133</v>
      </c>
      <c r="K52" s="38">
        <f t="shared" si="15"/>
        <v>100</v>
      </c>
    </row>
    <row r="53" spans="1:11" x14ac:dyDescent="0.2">
      <c r="A53" s="33">
        <v>2009</v>
      </c>
      <c r="B53" s="64">
        <v>326</v>
      </c>
      <c r="C53" s="38">
        <f t="shared" ref="C53:K53" si="16">C28/$K28*100</f>
        <v>15.277350952673633</v>
      </c>
      <c r="D53" s="38">
        <f t="shared" si="16"/>
        <v>0.44304445810284776</v>
      </c>
      <c r="E53" s="38">
        <f t="shared" si="16"/>
        <v>19.657856996517108</v>
      </c>
      <c r="F53" s="38">
        <f t="shared" si="16"/>
        <v>4.7377586560131121E-2</v>
      </c>
      <c r="G53" s="38">
        <f t="shared" si="16"/>
        <v>2.6364986683056748</v>
      </c>
      <c r="H53" s="38">
        <f t="shared" si="16"/>
        <v>0.58901864372054913</v>
      </c>
      <c r="I53" s="38">
        <f t="shared" si="16"/>
        <v>38.651147305879938</v>
      </c>
      <c r="J53" s="38">
        <f t="shared" si="16"/>
        <v>61.348852694120062</v>
      </c>
      <c r="K53" s="38">
        <f t="shared" si="16"/>
        <v>100</v>
      </c>
    </row>
    <row r="54" spans="1:11" x14ac:dyDescent="0.2">
      <c r="A54" s="67">
        <v>2010</v>
      </c>
      <c r="B54" s="66">
        <v>427</v>
      </c>
      <c r="C54" s="38">
        <f t="shared" ref="C54:K54" si="17">C29/$K29*100</f>
        <v>18.807583159477005</v>
      </c>
      <c r="D54" s="38">
        <f t="shared" si="17"/>
        <v>0.24555856474582421</v>
      </c>
      <c r="E54" s="38">
        <f t="shared" si="17"/>
        <v>24.447007295486646</v>
      </c>
      <c r="F54" s="38">
        <f t="shared" si="17"/>
        <v>0.97251558227831703</v>
      </c>
      <c r="G54" s="38">
        <f t="shared" si="17"/>
        <v>0.2909123893690635</v>
      </c>
      <c r="H54" s="38">
        <f t="shared" si="17"/>
        <v>0.22288165243420457</v>
      </c>
      <c r="I54" s="38">
        <f t="shared" si="17"/>
        <v>44.98645864379106</v>
      </c>
      <c r="J54" s="38">
        <f t="shared" si="17"/>
        <v>55.01354135620894</v>
      </c>
      <c r="K54" s="38">
        <f t="shared" si="17"/>
        <v>100</v>
      </c>
    </row>
    <row r="55" spans="1:11" x14ac:dyDescent="0.2">
      <c r="A55" s="67">
        <v>2011</v>
      </c>
      <c r="B55" s="66">
        <v>219</v>
      </c>
      <c r="C55" s="38">
        <f t="shared" ref="C55:K55" si="18">C30/$K30*100</f>
        <v>19.779983626688498</v>
      </c>
      <c r="D55" s="38">
        <f t="shared" si="18"/>
        <v>1.2290216946377406</v>
      </c>
      <c r="E55" s="38">
        <f t="shared" si="18"/>
        <v>14.184404420794106</v>
      </c>
      <c r="F55" s="38">
        <f t="shared" si="18"/>
        <v>0.76442898076135901</v>
      </c>
      <c r="G55" s="38">
        <f t="shared" si="18"/>
        <v>1.2116250511665985</v>
      </c>
      <c r="H55" s="38">
        <f t="shared" si="18"/>
        <v>0.30597625869832173</v>
      </c>
      <c r="I55" s="38">
        <f t="shared" si="18"/>
        <v>37.475440032746619</v>
      </c>
      <c r="J55" s="38">
        <f t="shared" si="18"/>
        <v>62.524559967253381</v>
      </c>
      <c r="K55" s="38">
        <f t="shared" si="18"/>
        <v>100</v>
      </c>
    </row>
    <row r="56" spans="1:11" x14ac:dyDescent="0.2">
      <c r="A56" s="67">
        <v>2012</v>
      </c>
      <c r="B56" s="66">
        <v>164</v>
      </c>
      <c r="C56" s="38">
        <f t="shared" ref="C56:K56" si="19">C31/$K31*100</f>
        <v>17.544587308170883</v>
      </c>
      <c r="D56" s="38">
        <f t="shared" si="19"/>
        <v>0</v>
      </c>
      <c r="E56" s="38">
        <f t="shared" si="19"/>
        <v>23.696944559657126</v>
      </c>
      <c r="F56" s="38">
        <f t="shared" si="19"/>
        <v>1.0476673272193804</v>
      </c>
      <c r="G56" s="38">
        <f t="shared" si="19"/>
        <v>0.60985913329339292</v>
      </c>
      <c r="H56" s="38">
        <f t="shared" si="19"/>
        <v>0.32259551131388542</v>
      </c>
      <c r="I56" s="38">
        <f t="shared" si="19"/>
        <v>43.221653839654664</v>
      </c>
      <c r="J56" s="38">
        <f t="shared" si="19"/>
        <v>56.778346160345329</v>
      </c>
      <c r="K56" s="38">
        <f t="shared" si="19"/>
        <v>100</v>
      </c>
    </row>
    <row r="57" spans="1:11" x14ac:dyDescent="0.2">
      <c r="A57" s="67">
        <v>2013</v>
      </c>
      <c r="B57" s="66">
        <v>355</v>
      </c>
      <c r="C57" s="38">
        <f t="shared" ref="C57:K57" si="20">C32/$K32*100</f>
        <v>20.914618593514732</v>
      </c>
      <c r="D57" s="38">
        <f t="shared" si="20"/>
        <v>0.71829977702263503</v>
      </c>
      <c r="E57" s="38">
        <f t="shared" si="20"/>
        <v>34.364843627866406</v>
      </c>
      <c r="F57" s="38">
        <f t="shared" si="20"/>
        <v>0.57266511432732414</v>
      </c>
      <c r="G57" s="38">
        <f t="shared" si="20"/>
        <v>0.83431383035618789</v>
      </c>
      <c r="H57" s="38">
        <f t="shared" si="20"/>
        <v>0.36614364349951045</v>
      </c>
      <c r="I57" s="38">
        <f t="shared" si="20"/>
        <v>57.770884586586803</v>
      </c>
      <c r="J57" s="38">
        <f t="shared" si="20"/>
        <v>42.229115413413197</v>
      </c>
      <c r="K57" s="38">
        <f t="shared" si="20"/>
        <v>100</v>
      </c>
    </row>
    <row r="58" spans="1:11" x14ac:dyDescent="0.2">
      <c r="A58" s="67">
        <v>2014</v>
      </c>
      <c r="B58" s="66">
        <v>88</v>
      </c>
      <c r="C58" s="38">
        <f t="shared" ref="C58:K58" si="21">C33/$K33*100</f>
        <v>6.89827095784461</v>
      </c>
      <c r="D58" s="38">
        <f t="shared" si="21"/>
        <v>0</v>
      </c>
      <c r="E58" s="38">
        <f t="shared" si="21"/>
        <v>8.7807216593691084</v>
      </c>
      <c r="F58" s="38">
        <f t="shared" si="21"/>
        <v>0.15660455751222474</v>
      </c>
      <c r="G58" s="38">
        <f t="shared" si="21"/>
        <v>0.61235577998657675</v>
      </c>
      <c r="H58" s="38">
        <f t="shared" si="21"/>
        <v>0.32791076736233182</v>
      </c>
      <c r="I58" s="38">
        <f t="shared" si="21"/>
        <v>16.775863722074853</v>
      </c>
      <c r="J58" s="38">
        <f t="shared" si="21"/>
        <v>83.224136277925155</v>
      </c>
      <c r="K58" s="38">
        <f t="shared" si="21"/>
        <v>100</v>
      </c>
    </row>
    <row r="59" spans="1:11" x14ac:dyDescent="0.2">
      <c r="A59" s="67">
        <v>2015</v>
      </c>
      <c r="B59" s="66">
        <v>90</v>
      </c>
      <c r="C59" s="38">
        <f t="shared" ref="C59:K59" si="22">C34/$K34*100</f>
        <v>14.701459284839032</v>
      </c>
      <c r="D59" s="38">
        <f t="shared" si="22"/>
        <v>0.80204968252200071</v>
      </c>
      <c r="E59" s="38">
        <f t="shared" si="22"/>
        <v>16.085551966135682</v>
      </c>
      <c r="F59" s="38">
        <f t="shared" si="22"/>
        <v>0.56951097248524007</v>
      </c>
      <c r="G59" s="38">
        <f t="shared" si="22"/>
        <v>1.3757379971037094</v>
      </c>
      <c r="H59" s="38">
        <f t="shared" si="22"/>
        <v>0.50267349894174007</v>
      </c>
      <c r="I59" s="38">
        <f t="shared" si="22"/>
        <v>34.036983402027403</v>
      </c>
      <c r="J59" s="38">
        <f t="shared" si="22"/>
        <v>65.963016597972597</v>
      </c>
      <c r="K59" s="38">
        <f t="shared" si="22"/>
        <v>100</v>
      </c>
    </row>
    <row r="60" spans="1:11" x14ac:dyDescent="0.2">
      <c r="A60" s="67">
        <v>2016</v>
      </c>
      <c r="B60" s="66">
        <v>56</v>
      </c>
      <c r="C60" s="38">
        <f t="shared" ref="C60:K60" si="23">C35/$K35*100</f>
        <v>6.0624514172721851</v>
      </c>
      <c r="D60" s="38">
        <f t="shared" si="23"/>
        <v>0</v>
      </c>
      <c r="E60" s="38">
        <f t="shared" si="23"/>
        <v>27.072414683017705</v>
      </c>
      <c r="F60" s="38">
        <f t="shared" si="23"/>
        <v>0.59568863428420726</v>
      </c>
      <c r="G60" s="38">
        <f t="shared" si="23"/>
        <v>1.1609288835773639</v>
      </c>
      <c r="H60" s="38">
        <f t="shared" si="23"/>
        <v>0.76660351669486582</v>
      </c>
      <c r="I60" s="38">
        <f t="shared" si="23"/>
        <v>35.658087134846319</v>
      </c>
      <c r="J60" s="38">
        <f t="shared" si="23"/>
        <v>64.341912865153674</v>
      </c>
      <c r="K60" s="38">
        <f t="shared" si="23"/>
        <v>100</v>
      </c>
    </row>
    <row r="61" spans="1:11" x14ac:dyDescent="0.2">
      <c r="A61" s="79" t="s">
        <v>51</v>
      </c>
      <c r="B61" s="80"/>
      <c r="C61" s="83">
        <f>AVERAGE(C44:C60)</f>
        <v>19.741017294983607</v>
      </c>
      <c r="D61" s="83">
        <f t="shared" ref="D61:K61" si="24">AVERAGE(D44:D60)</f>
        <v>0.3691151519730535</v>
      </c>
      <c r="E61" s="83">
        <f t="shared" si="24"/>
        <v>18.214718573027604</v>
      </c>
      <c r="F61" s="83">
        <f t="shared" si="24"/>
        <v>0.91695567040341119</v>
      </c>
      <c r="G61" s="83">
        <f t="shared" si="24"/>
        <v>1.1333100679494195</v>
      </c>
      <c r="H61" s="83">
        <f t="shared" si="24"/>
        <v>0.33351595311660531</v>
      </c>
      <c r="I61" s="83">
        <f t="shared" si="24"/>
        <v>40.70863271145371</v>
      </c>
      <c r="J61" s="83">
        <f t="shared" si="24"/>
        <v>59.291367288546297</v>
      </c>
      <c r="K61" s="83">
        <f t="shared" si="24"/>
        <v>100</v>
      </c>
    </row>
  </sheetData>
  <phoneticPr fontId="3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3" sqref="O33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MainlandRiverFig</vt:lpstr>
      <vt:lpstr>ReportGraphs</vt:lpstr>
      <vt:lpstr>Catch_Escapement Data</vt:lpstr>
      <vt:lpstr>Taku Table</vt:lpstr>
      <vt:lpstr>ChilkatTable</vt:lpstr>
      <vt:lpstr>Sheet1</vt:lpstr>
      <vt:lpstr>'Taku Table'!_Toc115830995</vt:lpstr>
      <vt:lpstr>'Taku Table'!_Toc219528663</vt:lpstr>
      <vt:lpstr>ChilkatTable!_Toc219528664</vt:lpstr>
      <vt:lpstr>ChilkatTable!_Toc314230027</vt:lpstr>
      <vt:lpstr>ReportGraphs!_Toc315428358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leons</dc:creator>
  <cp:lastModifiedBy>Shaul, Leon D (DFG)</cp:lastModifiedBy>
  <cp:lastPrinted>2017-05-23T20:11:54Z</cp:lastPrinted>
  <dcterms:created xsi:type="dcterms:W3CDTF">2001-11-07T17:28:55Z</dcterms:created>
  <dcterms:modified xsi:type="dcterms:W3CDTF">2017-06-01T22:33:18Z</dcterms:modified>
</cp:coreProperties>
</file>