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season_SEAK_chum_salmon_forecast\2023_forecast\data\raw_data\"/>
    </mc:Choice>
  </mc:AlternateContent>
  <xr:revisionPtr revIDLastSave="0" documentId="13_ncr:1_{35A6881A-7DFE-46BF-8D26-A4BD593DC04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NSRAA Forecasting Data" sheetId="1" r:id="rId1"/>
  </sheets>
  <definedNames>
    <definedName name="HTML_CodePage" hidden="1">1252</definedName>
    <definedName name="HTML_Control" localSheetId="0" hidden="1">{"'Table 7'!$A$4:$I$17","'Table 7'!$A$19:$I$32"}</definedName>
    <definedName name="HTML_Control" hidden="1">{"'Table 7'!$A$4:$I$17","'Table 7'!$A$19:$I$32"}</definedName>
    <definedName name="HTML_Description" hidden="1">""</definedName>
    <definedName name="HTML_Email" hidden="1">""</definedName>
    <definedName name="HTML_Header" hidden="1">"Hidden Falls Chum Return Timing"</definedName>
    <definedName name="HTML_LastUpdate" hidden="1">"2/22/99"</definedName>
    <definedName name="HTML_LineAfter" hidden="1">TRUE</definedName>
    <definedName name="HTML_LineBefore" hidden="1">TRUE</definedName>
    <definedName name="HTML_Name" hidden="1">"CB"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Documents\Webpage\Hfalls\hfalls_ret_timing.htm"</definedName>
    <definedName name="HTML_PathTemplate" hidden="1">"C:\My Documents\Webpage\HFALLS\hf_returns.htm"</definedName>
    <definedName name="HTML_Title" hidden="1">"Hidden Falls Chum Return Timing"</definedName>
    <definedName name="_xlnm.Print_Area" localSheetId="0">'NSRAA Forecasting Data'!#REF!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5" i="1" l="1"/>
  <c r="G45" i="1"/>
  <c r="BR17" i="1" l="1"/>
  <c r="G44" i="1"/>
  <c r="H44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6" i="1"/>
  <c r="BT9" i="1"/>
  <c r="BT8" i="1"/>
  <c r="BS8" i="1"/>
  <c r="BR8" i="1"/>
  <c r="BY47" i="1"/>
  <c r="G47" i="1"/>
  <c r="H47" i="1"/>
  <c r="BY46" i="1"/>
  <c r="BR46" i="1"/>
  <c r="G46" i="1"/>
  <c r="H46" i="1"/>
  <c r="BY45" i="1"/>
  <c r="BS45" i="1"/>
  <c r="BR45" i="1"/>
  <c r="BI45" i="1"/>
  <c r="BY44" i="1"/>
  <c r="BS44" i="1"/>
  <c r="BR44" i="1"/>
  <c r="BI44" i="1"/>
  <c r="BY43" i="1"/>
  <c r="BS43" i="1"/>
  <c r="BR43" i="1"/>
  <c r="BI43" i="1"/>
  <c r="G43" i="1"/>
  <c r="BL43" i="1"/>
  <c r="BY42" i="1"/>
  <c r="BT42" i="1"/>
  <c r="BS42" i="1"/>
  <c r="BR42" i="1"/>
  <c r="BI42" i="1"/>
  <c r="G42" i="1"/>
  <c r="BL42" i="1" s="1"/>
  <c r="BY41" i="1"/>
  <c r="BS41" i="1"/>
  <c r="BR41" i="1"/>
  <c r="BI41" i="1"/>
  <c r="G41" i="1"/>
  <c r="BM41" i="1" s="1"/>
  <c r="BK41" i="1"/>
  <c r="BY40" i="1"/>
  <c r="BS40" i="1"/>
  <c r="BR40" i="1"/>
  <c r="BI40" i="1"/>
  <c r="G40" i="1"/>
  <c r="BK40" i="1" s="1"/>
  <c r="BY39" i="1"/>
  <c r="BS39" i="1"/>
  <c r="BR39" i="1"/>
  <c r="BI39" i="1"/>
  <c r="G39" i="1"/>
  <c r="BM39" i="1" s="1"/>
  <c r="BK39" i="1"/>
  <c r="BY38" i="1"/>
  <c r="BT38" i="1"/>
  <c r="BS38" i="1"/>
  <c r="BR38" i="1"/>
  <c r="BI38" i="1"/>
  <c r="G38" i="1"/>
  <c r="BK38" i="1"/>
  <c r="BY37" i="1"/>
  <c r="BT37" i="1"/>
  <c r="BS37" i="1"/>
  <c r="BR37" i="1"/>
  <c r="BI37" i="1"/>
  <c r="G37" i="1"/>
  <c r="BK37" i="1" s="1"/>
  <c r="BY36" i="1"/>
  <c r="BS36" i="1"/>
  <c r="BR36" i="1"/>
  <c r="BI36" i="1"/>
  <c r="G36" i="1"/>
  <c r="BL36" i="1" s="1"/>
  <c r="BK36" i="1"/>
  <c r="BY35" i="1"/>
  <c r="BS35" i="1"/>
  <c r="BR35" i="1"/>
  <c r="BI35" i="1"/>
  <c r="G35" i="1"/>
  <c r="BK35" i="1" s="1"/>
  <c r="BY34" i="1"/>
  <c r="BT34" i="1"/>
  <c r="BS34" i="1"/>
  <c r="BR34" i="1"/>
  <c r="BI34" i="1"/>
  <c r="G34" i="1"/>
  <c r="BY33" i="1"/>
  <c r="BT33" i="1"/>
  <c r="BS33" i="1"/>
  <c r="BR33" i="1"/>
  <c r="BI33" i="1"/>
  <c r="G33" i="1"/>
  <c r="CC33" i="1" s="1"/>
  <c r="BK33" i="1"/>
  <c r="BY32" i="1"/>
  <c r="BT32" i="1"/>
  <c r="BS32" i="1"/>
  <c r="BR32" i="1"/>
  <c r="BI32" i="1"/>
  <c r="G32" i="1"/>
  <c r="BK32" i="1"/>
  <c r="BY31" i="1"/>
  <c r="BT31" i="1"/>
  <c r="BS31" i="1"/>
  <c r="BR31" i="1"/>
  <c r="BI31" i="1"/>
  <c r="G31" i="1"/>
  <c r="BK31" i="1" s="1"/>
  <c r="BY30" i="1"/>
  <c r="BT30" i="1"/>
  <c r="BS30" i="1"/>
  <c r="BR30" i="1"/>
  <c r="BI30" i="1"/>
  <c r="G30" i="1"/>
  <c r="CC30" i="1" s="1"/>
  <c r="BY29" i="1"/>
  <c r="BT29" i="1"/>
  <c r="BS29" i="1"/>
  <c r="BR29" i="1"/>
  <c r="BI29" i="1"/>
  <c r="G29" i="1"/>
  <c r="CC29" i="1" s="1"/>
  <c r="BK29" i="1"/>
  <c r="BY28" i="1"/>
  <c r="BT28" i="1"/>
  <c r="BS28" i="1"/>
  <c r="BR28" i="1"/>
  <c r="BI28" i="1"/>
  <c r="G28" i="1"/>
  <c r="BK28" i="1"/>
  <c r="BY27" i="1"/>
  <c r="BT27" i="1"/>
  <c r="BS27" i="1"/>
  <c r="BR27" i="1"/>
  <c r="BI27" i="1"/>
  <c r="G27" i="1"/>
  <c r="BK27" i="1" s="1"/>
  <c r="BY26" i="1"/>
  <c r="BT26" i="1"/>
  <c r="BS26" i="1"/>
  <c r="BR26" i="1"/>
  <c r="BI26" i="1"/>
  <c r="G26" i="1"/>
  <c r="BY25" i="1"/>
  <c r="BT25" i="1"/>
  <c r="BS25" i="1"/>
  <c r="BR25" i="1"/>
  <c r="BI25" i="1"/>
  <c r="G25" i="1"/>
  <c r="BL25" i="1" s="1"/>
  <c r="BK25" i="1"/>
  <c r="BY24" i="1"/>
  <c r="BT24" i="1"/>
  <c r="BS24" i="1"/>
  <c r="BR24" i="1"/>
  <c r="BI24" i="1"/>
  <c r="G24" i="1"/>
  <c r="BK24" i="1"/>
  <c r="BY23" i="1"/>
  <c r="BT23" i="1"/>
  <c r="BS23" i="1"/>
  <c r="BR23" i="1"/>
  <c r="BI23" i="1"/>
  <c r="G23" i="1"/>
  <c r="BK23" i="1" s="1"/>
  <c r="BY22" i="1"/>
  <c r="BT22" i="1"/>
  <c r="BS22" i="1"/>
  <c r="BR22" i="1"/>
  <c r="BI22" i="1"/>
  <c r="G22" i="1"/>
  <c r="BY21" i="1"/>
  <c r="BT21" i="1"/>
  <c r="BS21" i="1"/>
  <c r="BR21" i="1"/>
  <c r="BI21" i="1"/>
  <c r="G21" i="1"/>
  <c r="BK21" i="1"/>
  <c r="BY20" i="1"/>
  <c r="BT20" i="1"/>
  <c r="BS20" i="1"/>
  <c r="BR20" i="1"/>
  <c r="BI20" i="1"/>
  <c r="G20" i="1"/>
  <c r="BK20" i="1"/>
  <c r="BY19" i="1"/>
  <c r="BT19" i="1"/>
  <c r="BS19" i="1"/>
  <c r="BR19" i="1"/>
  <c r="BI19" i="1"/>
  <c r="G19" i="1"/>
  <c r="BK19" i="1" s="1"/>
  <c r="BY18" i="1"/>
  <c r="BT18" i="1"/>
  <c r="BS18" i="1"/>
  <c r="BR18" i="1"/>
  <c r="BI18" i="1"/>
  <c r="G18" i="1"/>
  <c r="BY17" i="1"/>
  <c r="BT17" i="1"/>
  <c r="BS17" i="1"/>
  <c r="BI17" i="1"/>
  <c r="G17" i="1"/>
  <c r="BK17" i="1"/>
  <c r="BY16" i="1"/>
  <c r="BT16" i="1"/>
  <c r="BS16" i="1"/>
  <c r="BR16" i="1"/>
  <c r="BI16" i="1"/>
  <c r="G16" i="1"/>
  <c r="BK16" i="1" s="1"/>
  <c r="BY15" i="1"/>
  <c r="BT15" i="1"/>
  <c r="BS15" i="1"/>
  <c r="BR15" i="1"/>
  <c r="BI15" i="1"/>
  <c r="G15" i="1"/>
  <c r="BL15" i="1" s="1"/>
  <c r="BY14" i="1"/>
  <c r="BT14" i="1"/>
  <c r="BS14" i="1"/>
  <c r="BR14" i="1"/>
  <c r="BI14" i="1"/>
  <c r="G14" i="1"/>
  <c r="CC14" i="1" s="1"/>
  <c r="BK14" i="1"/>
  <c r="BY13" i="1"/>
  <c r="BT13" i="1"/>
  <c r="BS13" i="1"/>
  <c r="BR13" i="1"/>
  <c r="BI13" i="1"/>
  <c r="G13" i="1"/>
  <c r="BK13" i="1"/>
  <c r="BY12" i="1"/>
  <c r="BT12" i="1"/>
  <c r="BS12" i="1"/>
  <c r="BR12" i="1"/>
  <c r="BI12" i="1"/>
  <c r="G12" i="1"/>
  <c r="BK12" i="1" s="1"/>
  <c r="BY11" i="1"/>
  <c r="BT11" i="1"/>
  <c r="BS11" i="1"/>
  <c r="BR11" i="1"/>
  <c r="BI11" i="1"/>
  <c r="G11" i="1"/>
  <c r="BT10" i="1"/>
  <c r="BS10" i="1"/>
  <c r="BR10" i="1"/>
  <c r="BI10" i="1"/>
  <c r="G10" i="1"/>
  <c r="CC10" i="1"/>
  <c r="BS9" i="1"/>
  <c r="BR9" i="1"/>
  <c r="BI9" i="1"/>
  <c r="G9" i="1"/>
  <c r="H9" i="1" s="1"/>
  <c r="CC9" i="1"/>
  <c r="BI8" i="1"/>
  <c r="G8" i="1"/>
  <c r="BM8" i="1"/>
  <c r="BI7" i="1"/>
  <c r="G7" i="1"/>
  <c r="BM7" i="1" s="1"/>
  <c r="BI6" i="1"/>
  <c r="G6" i="1"/>
  <c r="BJ35" i="1"/>
  <c r="CC39" i="1"/>
  <c r="CC16" i="1"/>
  <c r="H38" i="1"/>
  <c r="BL16" i="1"/>
  <c r="BM29" i="1"/>
  <c r="BM16" i="1"/>
  <c r="BJ41" i="1"/>
  <c r="BM26" i="1"/>
  <c r="H23" i="1"/>
  <c r="BJ16" i="1"/>
  <c r="H15" i="1"/>
  <c r="CC17" i="1"/>
  <c r="BJ32" i="1"/>
  <c r="H20" i="1"/>
  <c r="H40" i="1"/>
  <c r="BL29" i="1"/>
  <c r="BM17" i="1"/>
  <c r="H39" i="1"/>
  <c r="BM12" i="1"/>
  <c r="CC20" i="1"/>
  <c r="BL28" i="1"/>
  <c r="BJ14" i="1"/>
  <c r="BJ27" i="1"/>
  <c r="BM28" i="1"/>
  <c r="BL27" i="1"/>
  <c r="BM27" i="1"/>
  <c r="BJ37" i="1"/>
  <c r="BJ20" i="1"/>
  <c r="BL23" i="1"/>
  <c r="CC28" i="1"/>
  <c r="CC40" i="1"/>
  <c r="BJ9" i="1"/>
  <c r="BL17" i="1"/>
  <c r="BL20" i="1"/>
  <c r="CC21" i="1"/>
  <c r="CC27" i="1"/>
  <c r="CC23" i="1"/>
  <c r="H27" i="1"/>
  <c r="BJ28" i="1"/>
  <c r="CC19" i="1"/>
  <c r="BJ24" i="1"/>
  <c r="H21" i="1"/>
  <c r="BJ23" i="1"/>
  <c r="BL24" i="1"/>
  <c r="BM25" i="1"/>
  <c r="BM38" i="1"/>
  <c r="BM24" i="1"/>
  <c r="H31" i="1"/>
  <c r="BL37" i="1"/>
  <c r="BL21" i="1"/>
  <c r="BM22" i="1"/>
  <c r="BM37" i="1"/>
  <c r="H19" i="1"/>
  <c r="CC26" i="1"/>
  <c r="BJ31" i="1"/>
  <c r="BJ21" i="1"/>
  <c r="BM23" i="1"/>
  <c r="H17" i="1"/>
  <c r="BJ19" i="1"/>
  <c r="BM21" i="1"/>
  <c r="H16" i="1"/>
  <c r="BL19" i="1"/>
  <c r="BM20" i="1"/>
  <c r="H28" i="1"/>
  <c r="BL31" i="1"/>
  <c r="BJ40" i="1"/>
  <c r="BM9" i="1"/>
  <c r="BJ17" i="1"/>
  <c r="BM19" i="1"/>
  <c r="CC24" i="1"/>
  <c r="CC32" i="1"/>
  <c r="BL40" i="1"/>
  <c r="BM40" i="1"/>
  <c r="BM45" i="1"/>
  <c r="H24" i="1"/>
  <c r="BJ33" i="1"/>
  <c r="BJ25" i="1"/>
  <c r="CC31" i="1"/>
  <c r="H37" i="1"/>
  <c r="BL38" i="1"/>
  <c r="BK7" i="1"/>
  <c r="BK8" i="1"/>
  <c r="BK9" i="1"/>
  <c r="BM10" i="1"/>
  <c r="BL13" i="1"/>
  <c r="CC13" i="1"/>
  <c r="BJ7" i="1"/>
  <c r="BJ8" i="1"/>
  <c r="BL9" i="1"/>
  <c r="BJ10" i="1"/>
  <c r="H12" i="1"/>
  <c r="BL12" i="1"/>
  <c r="H13" i="1"/>
  <c r="BM13" i="1"/>
  <c r="BK10" i="1"/>
  <c r="H7" i="1"/>
  <c r="BL7" i="1"/>
  <c r="H8" i="1"/>
  <c r="BL8" i="1"/>
  <c r="CC8" i="1"/>
  <c r="H10" i="1"/>
  <c r="BL10" i="1"/>
  <c r="BJ11" i="1"/>
  <c r="BJ12" i="1"/>
  <c r="CC12" i="1"/>
  <c r="BJ13" i="1"/>
  <c r="BJ36" i="1"/>
  <c r="CC36" i="1"/>
  <c r="H32" i="1"/>
  <c r="BL32" i="1"/>
  <c r="BL34" i="1"/>
  <c r="H35" i="1"/>
  <c r="BL35" i="1"/>
  <c r="CC37" i="1"/>
  <c r="BJ38" i="1"/>
  <c r="CC38" i="1"/>
  <c r="H41" i="1"/>
  <c r="BL41" i="1"/>
  <c r="BM42" i="1"/>
  <c r="BM43" i="1"/>
  <c r="CC43" i="1"/>
  <c r="BM31" i="1"/>
  <c r="BM32" i="1"/>
  <c r="BM35" i="1"/>
  <c r="CC35" i="1"/>
  <c r="CC41" i="1"/>
  <c r="BJ42" i="1"/>
  <c r="CC42" i="1"/>
  <c r="BJ43" i="1"/>
  <c r="BK42" i="1"/>
  <c r="BK43" i="1"/>
  <c r="H42" i="1"/>
  <c r="H43" i="1"/>
  <c r="BK22" i="1" l="1"/>
  <c r="BL22" i="1"/>
  <c r="CC22" i="1"/>
  <c r="BJ22" i="1"/>
  <c r="H22" i="1"/>
  <c r="BK11" i="1"/>
  <c r="H11" i="1"/>
  <c r="CC11" i="1"/>
  <c r="BM11" i="1"/>
  <c r="BL11" i="1"/>
  <c r="BK18" i="1"/>
  <c r="BM18" i="1"/>
  <c r="CC18" i="1"/>
  <c r="BJ18" i="1"/>
  <c r="H18" i="1"/>
  <c r="BL18" i="1"/>
  <c r="BK26" i="1"/>
  <c r="H26" i="1"/>
  <c r="BJ26" i="1"/>
  <c r="BL26" i="1"/>
  <c r="BK34" i="1"/>
  <c r="CC34" i="1"/>
  <c r="BJ34" i="1"/>
  <c r="H34" i="1"/>
  <c r="BM34" i="1"/>
  <c r="BL6" i="1"/>
  <c r="BJ6" i="1"/>
  <c r="H6" i="1"/>
  <c r="BM6" i="1"/>
  <c r="BK15" i="1"/>
  <c r="BJ15" i="1"/>
  <c r="CC15" i="1"/>
  <c r="BK30" i="1"/>
  <c r="H30" i="1"/>
  <c r="BL30" i="1"/>
  <c r="BJ30" i="1"/>
  <c r="BM30" i="1"/>
  <c r="BM15" i="1"/>
  <c r="BK45" i="1"/>
  <c r="CC45" i="1"/>
  <c r="BJ45" i="1"/>
  <c r="BL45" i="1"/>
  <c r="BK6" i="1"/>
  <c r="BM33" i="1"/>
  <c r="BJ39" i="1"/>
  <c r="BL33" i="1"/>
  <c r="H36" i="1"/>
  <c r="BJ29" i="1"/>
  <c r="BL39" i="1"/>
  <c r="BM14" i="1"/>
  <c r="BL14" i="1"/>
  <c r="H14" i="1"/>
  <c r="H33" i="1"/>
  <c r="BM36" i="1"/>
  <c r="H25" i="1"/>
  <c r="CC25" i="1"/>
  <c r="H29" i="1"/>
  <c r="BL44" i="1"/>
  <c r="BJ44" i="1"/>
  <c r="CC44" i="1"/>
  <c r="BM44" i="1"/>
  <c r="BK44" i="1"/>
  <c r="BO31" i="1" l="1"/>
  <c r="BQ32" i="1" s="1"/>
  <c r="BO21" i="1"/>
  <c r="BQ22" i="1" s="1"/>
  <c r="BO13" i="1"/>
  <c r="BQ14" i="1" s="1"/>
  <c r="BO24" i="1"/>
  <c r="BQ25" i="1" s="1"/>
  <c r="BO16" i="1"/>
  <c r="BQ17" i="1" s="1"/>
  <c r="BO8" i="1"/>
  <c r="BQ9" i="1" s="1"/>
  <c r="CB9" i="1" s="1"/>
  <c r="BO35" i="1"/>
  <c r="BQ36" i="1" s="1"/>
  <c r="BO17" i="1"/>
  <c r="BQ18" i="1" s="1"/>
  <c r="BO20" i="1"/>
  <c r="BQ21" i="1" s="1"/>
  <c r="BO40" i="1"/>
  <c r="BQ41" i="1" s="1"/>
  <c r="BO43" i="1"/>
  <c r="BQ44" i="1" s="1"/>
  <c r="BO36" i="1"/>
  <c r="BQ37" i="1" s="1"/>
  <c r="BO38" i="1"/>
  <c r="BQ39" i="1" s="1"/>
  <c r="BO33" i="1"/>
  <c r="BQ34" i="1" s="1"/>
  <c r="BO19" i="1"/>
  <c r="BQ20" i="1" s="1"/>
  <c r="BO32" i="1"/>
  <c r="BQ33" i="1" s="1"/>
  <c r="BO29" i="1"/>
  <c r="BQ30" i="1" s="1"/>
  <c r="BO27" i="1"/>
  <c r="BQ28" i="1" s="1"/>
  <c r="BO22" i="1"/>
  <c r="BQ23" i="1" s="1"/>
  <c r="BO14" i="1"/>
  <c r="BQ15" i="1" s="1"/>
  <c r="BO11" i="1"/>
  <c r="BQ12" i="1" s="1"/>
  <c r="BO7" i="1"/>
  <c r="BQ8" i="1" s="1"/>
  <c r="CB8" i="1" s="1"/>
  <c r="BO25" i="1"/>
  <c r="BQ26" i="1" s="1"/>
  <c r="BO34" i="1"/>
  <c r="BQ35" i="1" s="1"/>
  <c r="BO10" i="1"/>
  <c r="BQ11" i="1" s="1"/>
  <c r="BO41" i="1"/>
  <c r="BQ42" i="1" s="1"/>
  <c r="BO23" i="1"/>
  <c r="BQ24" i="1" s="1"/>
  <c r="BO26" i="1"/>
  <c r="BQ27" i="1" s="1"/>
  <c r="BO30" i="1"/>
  <c r="BQ31" i="1" s="1"/>
  <c r="BO28" i="1"/>
  <c r="BQ29" i="1" s="1"/>
  <c r="BO42" i="1"/>
  <c r="BQ43" i="1" s="1"/>
  <c r="BO15" i="1"/>
  <c r="BQ16" i="1" s="1"/>
  <c r="BO18" i="1"/>
  <c r="BQ19" i="1" s="1"/>
  <c r="BO39" i="1"/>
  <c r="BQ40" i="1" s="1"/>
  <c r="BO12" i="1"/>
  <c r="BQ13" i="1" s="1"/>
  <c r="BO37" i="1"/>
  <c r="BQ38" i="1" s="1"/>
  <c r="BO9" i="1"/>
  <c r="BQ10" i="1" s="1"/>
  <c r="CB10" i="1" s="1"/>
  <c r="BO44" i="1"/>
  <c r="BQ45" i="1" s="1"/>
  <c r="CB45" i="1" s="1"/>
  <c r="BO46" i="1"/>
  <c r="BQ47" i="1" s="1"/>
  <c r="BW47" i="1" s="1"/>
  <c r="BW45" i="1"/>
  <c r="BO47" i="1"/>
  <c r="BO45" i="1"/>
  <c r="BQ46" i="1" s="1"/>
  <c r="BW46" i="1" s="1"/>
  <c r="CB16" i="1" l="1"/>
  <c r="BW16" i="1"/>
  <c r="BW35" i="1"/>
  <c r="CB35" i="1"/>
  <c r="CB33" i="1"/>
  <c r="BW33" i="1"/>
  <c r="BW25" i="1"/>
  <c r="CB25" i="1"/>
  <c r="BW13" i="1"/>
  <c r="CB13" i="1"/>
  <c r="CB24" i="1"/>
  <c r="BW24" i="1"/>
  <c r="CB23" i="1"/>
  <c r="BW23" i="1"/>
  <c r="CB36" i="1"/>
  <c r="BW36" i="1"/>
  <c r="BW40" i="1"/>
  <c r="CB40" i="1"/>
  <c r="BW29" i="1"/>
  <c r="CB29" i="1"/>
  <c r="BW42" i="1"/>
  <c r="CB42" i="1"/>
  <c r="BW28" i="1"/>
  <c r="CB28" i="1"/>
  <c r="BW34" i="1"/>
  <c r="CB34" i="1"/>
  <c r="BW41" i="1"/>
  <c r="CB41" i="1"/>
  <c r="BW22" i="1"/>
  <c r="CB22" i="1"/>
  <c r="CB38" i="1"/>
  <c r="BW38" i="1"/>
  <c r="CB27" i="1"/>
  <c r="BW27" i="1"/>
  <c r="BW15" i="1"/>
  <c r="CB15" i="1"/>
  <c r="BW37" i="1"/>
  <c r="CB37" i="1"/>
  <c r="CB18" i="1"/>
  <c r="BW18" i="1"/>
  <c r="BW43" i="1"/>
  <c r="CB43" i="1"/>
  <c r="CB26" i="1"/>
  <c r="BW26" i="1"/>
  <c r="CB20" i="1"/>
  <c r="BW20" i="1"/>
  <c r="BW44" i="1"/>
  <c r="CB44" i="1"/>
  <c r="CB14" i="1"/>
  <c r="BW14" i="1"/>
  <c r="BW19" i="1"/>
  <c r="CB19" i="1"/>
  <c r="BW31" i="1"/>
  <c r="CB31" i="1"/>
  <c r="CB11" i="1"/>
  <c r="BW11" i="1"/>
  <c r="BW12" i="1"/>
  <c r="CB12" i="1"/>
  <c r="BW30" i="1"/>
  <c r="CB30" i="1"/>
  <c r="CB39" i="1"/>
  <c r="BW39" i="1"/>
  <c r="CB21" i="1"/>
  <c r="BW21" i="1"/>
  <c r="BW17" i="1"/>
  <c r="CB17" i="1"/>
  <c r="CB32" i="1"/>
  <c r="BW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Emily.Fergusson</author>
    <author>NA</author>
  </authors>
  <commentList>
    <comment ref="AC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Emily.Fergusson:</t>
        </r>
        <r>
          <rPr>
            <sz val="9"/>
            <color indexed="81"/>
            <rFont val="Tahoma"/>
            <family val="2"/>
          </rPr>
          <t xml:space="preserve">
We don't weigh the zooplankton so we don't have biomass</t>
        </r>
      </text>
    </comment>
    <comment ref="N5" authorId="1" shapeId="0" xr:uid="{3873E9EF-CBAD-47B4-9E29-2AC1C4DFDE76}">
      <text>
        <r>
          <rPr>
            <b/>
            <sz val="9"/>
            <color indexed="81"/>
            <rFont val="Tahoma"/>
            <family val="2"/>
          </rPr>
          <t>update 4-21-2023 SEM; see spreadsheet 'Chum salmon modesl NSRAA 14 april 2023.xlsx)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<sst xmlns="http://schemas.openxmlformats.org/spreadsheetml/2006/main" count="172" uniqueCount="83">
  <si>
    <t>Hidden Falls Chum Returns</t>
  </si>
  <si>
    <t>Hidden Falls Age Composition</t>
  </si>
  <si>
    <t>Age 3 Projection</t>
  </si>
  <si>
    <t>Age 4 Projection</t>
  </si>
  <si>
    <t>Age 5 Projection</t>
  </si>
  <si>
    <t>Age 6 Projection</t>
  </si>
  <si>
    <t>Return Year</t>
  </si>
  <si>
    <t>Return year forecast</t>
  </si>
  <si>
    <t>Official return year forecast</t>
  </si>
  <si>
    <t>Return year actual</t>
  </si>
  <si>
    <t>Brood Year</t>
  </si>
  <si>
    <t>Brood year forecast</t>
  </si>
  <si>
    <t>Brood year actual</t>
  </si>
  <si>
    <t>(based off MS &amp; % of eturn)</t>
  </si>
  <si>
    <t>(this spreadsheet)</t>
  </si>
  <si>
    <t>(from annual files)</t>
  </si>
  <si>
    <t>Percent at Age:</t>
  </si>
  <si>
    <t>Fry Released</t>
  </si>
  <si>
    <t>Age 3</t>
  </si>
  <si>
    <t>Age 4</t>
  </si>
  <si>
    <t>Age 5</t>
  </si>
  <si>
    <t>Age 6</t>
  </si>
  <si>
    <t>Brood Year Total</t>
  </si>
  <si>
    <t>Brood Year Survival</t>
  </si>
  <si>
    <t>BY</t>
  </si>
  <si>
    <t>MS x % 3's</t>
  </si>
  <si>
    <t>(regression)</t>
  </si>
  <si>
    <t>Juvenuile chum CPUE</t>
  </si>
  <si>
    <t>Hidden Falls CPUE</t>
  </si>
  <si>
    <t>ISTI mjj</t>
  </si>
  <si>
    <t>June Length</t>
  </si>
  <si>
    <t>July Length</t>
  </si>
  <si>
    <t>June Weight</t>
  </si>
  <si>
    <t>July weight</t>
  </si>
  <si>
    <t>Peak Month</t>
  </si>
  <si>
    <t>July</t>
  </si>
  <si>
    <t>June</t>
  </si>
  <si>
    <t>July Energy</t>
  </si>
  <si>
    <t>Density (kj/g)</t>
  </si>
  <si>
    <t>June Energy</t>
  </si>
  <si>
    <t>Condition Residuals</t>
  </si>
  <si>
    <t>Stomach Fullness</t>
  </si>
  <si>
    <t>Hidden Falls</t>
  </si>
  <si>
    <t>Hidden falls</t>
  </si>
  <si>
    <t>Satellite Data</t>
  </si>
  <si>
    <t>NSEI Wild Chum</t>
  </si>
  <si>
    <t>Esc. Index</t>
  </si>
  <si>
    <t>SEAK Wild Chum</t>
  </si>
  <si>
    <t>Chlorophyll a</t>
  </si>
  <si>
    <t>May</t>
  </si>
  <si>
    <t>Zooplankton Biomass</t>
  </si>
  <si>
    <t>Zooplankton Density</t>
  </si>
  <si>
    <t>Temperature</t>
  </si>
  <si>
    <t>(1000s)</t>
  </si>
  <si>
    <t>CP Harvest (1000s)</t>
  </si>
  <si>
    <t>PDO</t>
  </si>
  <si>
    <t>NPI</t>
  </si>
  <si>
    <t>Mean all months</t>
  </si>
  <si>
    <t>Mean mjj</t>
  </si>
  <si>
    <t>ONI Index</t>
  </si>
  <si>
    <t>mjj</t>
  </si>
  <si>
    <t>Release Year</t>
  </si>
  <si>
    <t>Proportion of 3s to 4s</t>
  </si>
  <si>
    <t>Icy_Strait_SST_MJJ</t>
  </si>
  <si>
    <t>Icy_Strait_SST_May</t>
  </si>
  <si>
    <t>Icy_Strait_SST_AMJJ</t>
  </si>
  <si>
    <t>Icy_Strait_SST_AMJ</t>
  </si>
  <si>
    <t>Chatham_SST_MJJ</t>
  </si>
  <si>
    <t>Chatham_SST_May</t>
  </si>
  <si>
    <t>Chatham_SST_AMJJ</t>
  </si>
  <si>
    <t>Chatham_SST_AMJ</t>
  </si>
  <si>
    <t>NSEAK_SST_MJJ</t>
  </si>
  <si>
    <t>NSEAK_SST_May</t>
  </si>
  <si>
    <t>NSEAK_SST_AMJJ</t>
  </si>
  <si>
    <t>NSEAK_SST_AMJ</t>
  </si>
  <si>
    <t>SEAK_SST_MJJ</t>
  </si>
  <si>
    <t>SEAK_SST_May</t>
  </si>
  <si>
    <t>SEAK_SST_AMJJ</t>
  </si>
  <si>
    <t>SEAK_SST_AMJ</t>
  </si>
  <si>
    <t>GOA_SST_MJJ</t>
  </si>
  <si>
    <t>GOA_SST_May</t>
  </si>
  <si>
    <t>GOA_SST_AMJJ</t>
  </si>
  <si>
    <t>GOA_SST_AMJ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</si>
</sst>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name val="Calibri"/>
      <family val="2"/>
      <scheme val="minor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8" borderId="7" applyNumberFormat="0" applyAlignment="0" applyProtection="0"/>
    <xf numFmtId="0" fontId="11" fillId="9" borderId="8" applyNumberFormat="0" applyAlignment="0" applyProtection="0"/>
    <xf numFmtId="0" fontId="12" fillId="9" borderId="7" applyNumberFormat="0" applyAlignment="0" applyProtection="0"/>
    <xf numFmtId="0" fontId="13" fillId="0" borderId="9" applyNumberFormat="0" applyFill="0" applyAlignment="0" applyProtection="0"/>
    <xf numFmtId="0" fontId="14" fillId="10" borderId="10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8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0" borderId="0"/>
    <xf numFmtId="0" fontId="20" fillId="7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8" fillId="35" borderId="0" applyNumberFormat="0" applyBorder="0" applyAlignment="0" applyProtection="0"/>
    <xf numFmtId="0" fontId="1" fillId="0" borderId="0"/>
    <xf numFmtId="0" fontId="1" fillId="11" borderId="11" applyNumberFormat="0" applyFont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164" fontId="2" fillId="0" borderId="0" xfId="1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0" fontId="2" fillId="0" borderId="1" xfId="2" applyNumberFormat="1" applyFont="1" applyFill="1" applyBorder="1" applyAlignment="1">
      <alignment horizontal="right"/>
    </xf>
    <xf numFmtId="10" fontId="2" fillId="0" borderId="0" xfId="2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5" fontId="2" fillId="0" borderId="0" xfId="1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2" fillId="0" borderId="3" xfId="0" applyFont="1" applyBorder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43" fontId="2" fillId="0" borderId="0" xfId="1" applyFont="1" applyAlignment="1">
      <alignment horizontal="right"/>
    </xf>
    <xf numFmtId="10" fontId="2" fillId="0" borderId="0" xfId="2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left"/>
    </xf>
    <xf numFmtId="10" fontId="3" fillId="0" borderId="0" xfId="0" applyNumberFormat="1" applyFont="1" applyAlignment="1">
      <alignment horizontal="right"/>
    </xf>
    <xf numFmtId="10" fontId="3" fillId="0" borderId="13" xfId="0" applyNumberFormat="1" applyFont="1" applyBorder="1" applyAlignment="1">
      <alignment horizontal="right"/>
    </xf>
    <xf numFmtId="164" fontId="2" fillId="3" borderId="13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2" fontId="0" fillId="0" borderId="0" xfId="0" applyNumberFormat="1"/>
    <xf numFmtId="10" fontId="2" fillId="4" borderId="13" xfId="0" applyNumberFormat="1" applyFont="1" applyFill="1" applyBorder="1" applyAlignment="1">
      <alignment horizontal="right"/>
    </xf>
    <xf numFmtId="2" fontId="21" fillId="0" borderId="0" xfId="0" applyNumberFormat="1" applyFont="1"/>
    <xf numFmtId="10" fontId="2" fillId="4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2" fontId="2" fillId="0" borderId="0" xfId="2" applyNumberFormat="1" applyFont="1" applyAlignment="1">
      <alignment horizontal="right"/>
    </xf>
    <xf numFmtId="2" fontId="2" fillId="0" borderId="0" xfId="0" applyNumberFormat="1" applyFont="1" applyAlignment="1">
      <alignment horizontal="right"/>
    </xf>
  </cellXfs>
  <cellStyles count="46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6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37" xr:uid="{00000000-0005-0000-0000-000024000000}"/>
    <cellStyle name="Normal" xfId="0" builtinId="0"/>
    <cellStyle name="Normal 2" xfId="36" xr:uid="{00000000-0005-0000-0000-000026000000}"/>
    <cellStyle name="Normal 2 2" xfId="44" xr:uid="{00000000-0005-0000-0000-000027000000}"/>
    <cellStyle name="Note 2" xfId="45" xr:uid="{00000000-0005-0000-0000-000028000000}"/>
    <cellStyle name="Output" xfId="11" builtinId="21" customBuiltin="1"/>
    <cellStyle name="Percent" xfId="2" builtinId="5"/>
    <cellStyle name="Title" xfId="3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Year Forecasts to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'NSRAA Forecasting Data'!$BW$2</c:f>
              <c:strCache>
                <c:ptCount val="1"/>
                <c:pt idx="0">
                  <c:v>Return year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'NSRAA Forecasting Data'!$BV$11:$BV$47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</c:numRef>
          </c:cat>
          <c:val>
            <c:numRef>
              <c:f>'NSRAA Forecasting Data'!$BW$11:$BW$47</c:f>
              <c:numCache>
                <c:formatCode>_(* #,##0_);_(* \(#,##0\);_(* "-"??_);_(@_)</c:formatCode>
                <c:ptCount val="37"/>
                <c:pt idx="0">
                  <c:v>548254.0988339301</c:v>
                </c:pt>
                <c:pt idx="1">
                  <c:v>501404.52062728128</c:v>
                </c:pt>
                <c:pt idx="2">
                  <c:v>466301.92772790417</c:v>
                </c:pt>
                <c:pt idx="3">
                  <c:v>618004.53556532797</c:v>
                </c:pt>
                <c:pt idx="4">
                  <c:v>236558.46301152333</c:v>
                </c:pt>
                <c:pt idx="5">
                  <c:v>204804.27314733906</c:v>
                </c:pt>
                <c:pt idx="6">
                  <c:v>481351.30774263159</c:v>
                </c:pt>
                <c:pt idx="7">
                  <c:v>555394.16098570172</c:v>
                </c:pt>
                <c:pt idx="8">
                  <c:v>714560.94150945195</c:v>
                </c:pt>
                <c:pt idx="9">
                  <c:v>1058225.2304314205</c:v>
                </c:pt>
                <c:pt idx="10">
                  <c:v>2534465.6373658595</c:v>
                </c:pt>
                <c:pt idx="11">
                  <c:v>5795889.6783640618</c:v>
                </c:pt>
                <c:pt idx="12">
                  <c:v>2696592.6862084516</c:v>
                </c:pt>
                <c:pt idx="13">
                  <c:v>2030881.4864703258</c:v>
                </c:pt>
                <c:pt idx="14">
                  <c:v>1980590.9620146942</c:v>
                </c:pt>
                <c:pt idx="15">
                  <c:v>2997971.4771949546</c:v>
                </c:pt>
                <c:pt idx="16">
                  <c:v>1726436.8664670521</c:v>
                </c:pt>
                <c:pt idx="17">
                  <c:v>1437540.7685402934</c:v>
                </c:pt>
                <c:pt idx="18">
                  <c:v>3467372.907144696</c:v>
                </c:pt>
                <c:pt idx="19">
                  <c:v>2015907.0753576378</c:v>
                </c:pt>
                <c:pt idx="20">
                  <c:v>1403946.8123382728</c:v>
                </c:pt>
                <c:pt idx="21">
                  <c:v>1313258.4590721577</c:v>
                </c:pt>
                <c:pt idx="22">
                  <c:v>2386882.7820808436</c:v>
                </c:pt>
                <c:pt idx="23">
                  <c:v>1819839.994656862</c:v>
                </c:pt>
                <c:pt idx="24">
                  <c:v>2569324.6387674706</c:v>
                </c:pt>
                <c:pt idx="25">
                  <c:v>1740727.7241805471</c:v>
                </c:pt>
                <c:pt idx="26">
                  <c:v>1140203.7138333006</c:v>
                </c:pt>
                <c:pt idx="27">
                  <c:v>853163.92510475428</c:v>
                </c:pt>
                <c:pt idx="28">
                  <c:v>1098904.2953678211</c:v>
                </c:pt>
                <c:pt idx="29">
                  <c:v>822930.87873699295</c:v>
                </c:pt>
                <c:pt idx="30">
                  <c:v>798792.92278390354</c:v>
                </c:pt>
                <c:pt idx="31">
                  <c:v>1516077.4561357913</c:v>
                </c:pt>
                <c:pt idx="32">
                  <c:v>655404.21967500402</c:v>
                </c:pt>
                <c:pt idx="33">
                  <c:v>765775.10376988561</c:v>
                </c:pt>
                <c:pt idx="34">
                  <c:v>3835544.6244891291</c:v>
                </c:pt>
                <c:pt idx="35">
                  <c:v>1434149.2557480922</c:v>
                </c:pt>
                <c:pt idx="36">
                  <c:v>1500799.8128566989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2-4D7C-8804-BEB76D57E804}"/>
            </c:ext>
          </c:extLst>
        </c:ser>
        <c:ser>
          <c:idx val="1"/>
          <c:order val="1"/>
          <c:tx>
            <c:strRef>
              <c:f>'NSRAA Forecasting Data'!$BX$2</c:f>
              <c:strCache>
                <c:ptCount val="1"/>
                <c:pt idx="0">
                  <c:v>Official return year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'NSRAA Forecasting Data'!$BV$11:$BV$47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</c:numRef>
          </c:cat>
          <c:val>
            <c:numRef>
              <c:f>'NSRAA Forecasting Data'!$BX$11:$BX$47</c:f>
              <c:numCache>
                <c:formatCode>_(* #,##0_);_(* \(#,##0\);_(* "-"??_);_(@_)</c:formatCode>
                <c:ptCount val="37"/>
                <c:pt idx="8">
                  <c:v>1371000</c:v>
                </c:pt>
                <c:pt idx="9">
                  <c:v>1607000</c:v>
                </c:pt>
                <c:pt idx="10">
                  <c:v>2739000</c:v>
                </c:pt>
                <c:pt idx="11">
                  <c:v>3567000</c:v>
                </c:pt>
                <c:pt idx="12">
                  <c:v>2305000</c:v>
                </c:pt>
                <c:pt idx="13">
                  <c:v>1660000</c:v>
                </c:pt>
                <c:pt idx="14">
                  <c:v>2395000</c:v>
                </c:pt>
                <c:pt idx="15">
                  <c:v>2750000</c:v>
                </c:pt>
                <c:pt idx="16">
                  <c:v>1760000</c:v>
                </c:pt>
                <c:pt idx="17">
                  <c:v>1580000</c:v>
                </c:pt>
                <c:pt idx="18">
                  <c:v>3450000</c:v>
                </c:pt>
                <c:pt idx="19">
                  <c:v>2500000</c:v>
                </c:pt>
                <c:pt idx="20">
                  <c:v>1650000</c:v>
                </c:pt>
                <c:pt idx="21">
                  <c:v>1522000</c:v>
                </c:pt>
                <c:pt idx="22">
                  <c:v>2470000</c:v>
                </c:pt>
                <c:pt idx="23">
                  <c:v>2000000</c:v>
                </c:pt>
                <c:pt idx="24">
                  <c:v>2208000</c:v>
                </c:pt>
                <c:pt idx="25">
                  <c:v>1625000</c:v>
                </c:pt>
                <c:pt idx="26">
                  <c:v>1195000</c:v>
                </c:pt>
                <c:pt idx="27">
                  <c:v>820000</c:v>
                </c:pt>
                <c:pt idx="28">
                  <c:v>1315000</c:v>
                </c:pt>
                <c:pt idx="29">
                  <c:v>1072000</c:v>
                </c:pt>
                <c:pt idx="30">
                  <c:v>1031000</c:v>
                </c:pt>
                <c:pt idx="31">
                  <c:v>1433000</c:v>
                </c:pt>
                <c:pt idx="32">
                  <c:v>510000</c:v>
                </c:pt>
                <c:pt idx="33">
                  <c:v>593000</c:v>
                </c:pt>
                <c:pt idx="34">
                  <c:v>1603000</c:v>
                </c:pt>
                <c:pt idx="35">
                  <c:v>364000</c:v>
                </c:pt>
                <c:pt idx="36">
                  <c:v>286000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2-4D7C-8804-BEB76D57E804}"/>
            </c:ext>
          </c:extLst>
        </c:ser>
        <c:ser>
          <c:idx val="2"/>
          <c:order val="2"/>
          <c:tx>
            <c:strRef>
              <c:f>'NSRAA Forecasting Data'!$BY$2</c:f>
              <c:strCache>
                <c:ptCount val="1"/>
                <c:pt idx="0">
                  <c:v>Return year 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'NSRAA Forecasting Data'!$BV$11:$BV$47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</c:numRef>
          </c:cat>
          <c:val>
            <c:numRef>
              <c:f>'NSRAA Forecasting Data'!$BY$11:$BY$47</c:f>
              <c:numCache>
                <c:formatCode>_(* #,##0_);_(* \(#,##0\);_(* "-"??_);_(@_)</c:formatCode>
                <c:ptCount val="37"/>
                <c:pt idx="0">
                  <c:v>450587</c:v>
                </c:pt>
                <c:pt idx="1">
                  <c:v>664819</c:v>
                </c:pt>
                <c:pt idx="2">
                  <c:v>543639</c:v>
                </c:pt>
                <c:pt idx="3">
                  <c:v>421971</c:v>
                </c:pt>
                <c:pt idx="4">
                  <c:v>154963</c:v>
                </c:pt>
                <c:pt idx="5">
                  <c:v>479719</c:v>
                </c:pt>
                <c:pt idx="6">
                  <c:v>869903</c:v>
                </c:pt>
                <c:pt idx="7">
                  <c:v>1026984</c:v>
                </c:pt>
                <c:pt idx="8">
                  <c:v>1791205</c:v>
                </c:pt>
                <c:pt idx="9">
                  <c:v>3207873.0000000005</c:v>
                </c:pt>
                <c:pt idx="10">
                  <c:v>3557753</c:v>
                </c:pt>
                <c:pt idx="11">
                  <c:v>4055342</c:v>
                </c:pt>
                <c:pt idx="12">
                  <c:v>1709864</c:v>
                </c:pt>
                <c:pt idx="13">
                  <c:v>2252468</c:v>
                </c:pt>
                <c:pt idx="14">
                  <c:v>2714699</c:v>
                </c:pt>
                <c:pt idx="15">
                  <c:v>3103707</c:v>
                </c:pt>
                <c:pt idx="16">
                  <c:v>1581547</c:v>
                </c:pt>
                <c:pt idx="17">
                  <c:v>1620490</c:v>
                </c:pt>
                <c:pt idx="18">
                  <c:v>2148941</c:v>
                </c:pt>
                <c:pt idx="19">
                  <c:v>1914938</c:v>
                </c:pt>
                <c:pt idx="20">
                  <c:v>806561</c:v>
                </c:pt>
                <c:pt idx="21">
                  <c:v>2185079</c:v>
                </c:pt>
                <c:pt idx="22">
                  <c:v>1227094</c:v>
                </c:pt>
                <c:pt idx="23">
                  <c:v>2251557</c:v>
                </c:pt>
                <c:pt idx="24">
                  <c:v>2306292</c:v>
                </c:pt>
                <c:pt idx="25">
                  <c:v>993556</c:v>
                </c:pt>
                <c:pt idx="26">
                  <c:v>371941</c:v>
                </c:pt>
                <c:pt idx="27">
                  <c:v>1240087</c:v>
                </c:pt>
                <c:pt idx="28">
                  <c:v>1386651</c:v>
                </c:pt>
                <c:pt idx="29">
                  <c:v>470647</c:v>
                </c:pt>
                <c:pt idx="30">
                  <c:v>302362</c:v>
                </c:pt>
                <c:pt idx="31">
                  <c:v>421121</c:v>
                </c:pt>
                <c:pt idx="32">
                  <c:v>483199</c:v>
                </c:pt>
                <c:pt idx="33">
                  <c:v>542678</c:v>
                </c:pt>
                <c:pt idx="34">
                  <c:v>1194725</c:v>
                </c:pt>
                <c:pt idx="35">
                  <c:v>385124</c:v>
                </c:pt>
                <c:pt idx="36">
                  <c:v>360385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2-4D7C-8804-BEB76D57E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850784"/>
        <c:axId val="1758846208"/>
      </c:lineChart>
      <c:catAx>
        <c:axId val="17588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46208"/>
        <c:crosses val="autoZero"/>
        <c:auto val="1"/>
        <c:lblAlgn val="ctr"/>
        <c:lblOffset val="100"/>
        <c:noMultiLvlLbl val="0"/>
      </c:catAx>
      <c:valAx>
        <c:axId val="17588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Brood Year Forecasts to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'NSRAA Forecasting Data'!$CB$2</c:f>
              <c:strCache>
                <c:ptCount val="1"/>
                <c:pt idx="0">
                  <c:v>Brood year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'NSRAA Forecasting Data'!$CA$8:$CA$45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'NSRAA Forecasting Data'!$CB$8:$CB$45</c:f>
              <c:numCache>
                <c:formatCode>_(* #,##0_);_(* \(#,##0\);_(* "-"??_);_(@_)</c:formatCode>
                <c:ptCount val="38"/>
                <c:pt idx="0">
                  <c:v>477251.35508453095</c:v>
                </c:pt>
                <c:pt idx="1">
                  <c:v>359500.21760962933</c:v>
                </c:pt>
                <c:pt idx="2">
                  <c:v>347227.71746482293</c:v>
                </c:pt>
                <c:pt idx="3">
                  <c:v>590673.53336763917</c:v>
                </c:pt>
                <c:pt idx="4">
                  <c:v>425584.33016437141</c:v>
                </c:pt>
                <c:pt idx="5">
                  <c:v>568783.6045198146</c:v>
                </c:pt>
                <c:pt idx="6">
                  <c:v>177210.86432165719</c:v>
                </c:pt>
                <c:pt idx="7">
                  <c:v>300905.34378205711</c:v>
                </c:pt>
                <c:pt idx="8">
                  <c:v>580791.27913063974</c:v>
                </c:pt>
                <c:pt idx="9">
                  <c:v>638749.66786745365</c:v>
                </c:pt>
                <c:pt idx="10">
                  <c:v>1185682.2758309138</c:v>
                </c:pt>
                <c:pt idx="11">
                  <c:v>2180004.1896587112</c:v>
                </c:pt>
                <c:pt idx="12">
                  <c:v>2792446.2505657258</c:v>
                </c:pt>
                <c:pt idx="13">
                  <c:v>6091591.0094210031</c:v>
                </c:pt>
                <c:pt idx="14">
                  <c:v>604832.47463635379</c:v>
                </c:pt>
                <c:pt idx="15">
                  <c:v>2820774.4383005793</c:v>
                </c:pt>
                <c:pt idx="16">
                  <c:v>1822263.1051280291</c:v>
                </c:pt>
                <c:pt idx="17">
                  <c:v>3429122.8181793666</c:v>
                </c:pt>
                <c:pt idx="18">
                  <c:v>644636.67217050667</c:v>
                </c:pt>
                <c:pt idx="19">
                  <c:v>1675745.9439584739</c:v>
                </c:pt>
                <c:pt idx="20">
                  <c:v>3890728.4772013063</c:v>
                </c:pt>
                <c:pt idx="21">
                  <c:v>1620215.1785876243</c:v>
                </c:pt>
                <c:pt idx="22">
                  <c:v>1121435.7816418055</c:v>
                </c:pt>
                <c:pt idx="23">
                  <c:v>1801706.551474686</c:v>
                </c:pt>
                <c:pt idx="24">
                  <c:v>2072601.934958033</c:v>
                </c:pt>
                <c:pt idx="25">
                  <c:v>2223985.3252910692</c:v>
                </c:pt>
                <c:pt idx="26">
                  <c:v>2437318.0415911884</c:v>
                </c:pt>
                <c:pt idx="27">
                  <c:v>1313691.3889727381</c:v>
                </c:pt>
                <c:pt idx="28">
                  <c:v>964388.7303843546</c:v>
                </c:pt>
                <c:pt idx="29">
                  <c:v>1301923.3071071962</c:v>
                </c:pt>
                <c:pt idx="30">
                  <c:v>888952.80205280683</c:v>
                </c:pt>
                <c:pt idx="31">
                  <c:v>546586.46469074185</c:v>
                </c:pt>
                <c:pt idx="32">
                  <c:v>844952.45387894218</c:v>
                </c:pt>
                <c:pt idx="33">
                  <c:v>1569821.2659516304</c:v>
                </c:pt>
                <c:pt idx="34">
                  <c:v>685155.79773948132</c:v>
                </c:pt>
                <c:pt idx="35">
                  <c:v>645542.50450345653</c:v>
                </c:pt>
                <c:pt idx="36">
                  <c:v>4279392.7808412816</c:v>
                </c:pt>
                <c:pt idx="37">
                  <c:v>1021288.4633239924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0-4B7B-9998-FFD65C5BC22D}"/>
            </c:ext>
          </c:extLst>
        </c:ser>
        <c:ser>
          <c:idx val="1"/>
          <c:order val="1"/>
          <c:tx>
            <c:strRef>
              <c:f>'NSRAA Forecasting Data'!$CC$2</c:f>
              <c:strCache>
                <c:ptCount val="1"/>
                <c:pt idx="0">
                  <c:v>Brood year 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'NSRAA Forecasting Data'!$CA$8:$CA$45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'NSRAA Forecasting Data'!$CC$8:$CC$45</c:f>
              <c:numCache>
                <c:formatCode>#,##0</c:formatCode>
                <c:ptCount val="38"/>
                <c:pt idx="0">
                  <c:v>161884</c:v>
                </c:pt>
                <c:pt idx="1">
                  <c:v>738628</c:v>
                </c:pt>
                <c:pt idx="2">
                  <c:v>445910</c:v>
                </c:pt>
                <c:pt idx="3">
                  <c:v>618539</c:v>
                </c:pt>
                <c:pt idx="4">
                  <c:v>671469</c:v>
                </c:pt>
                <c:pt idx="5">
                  <c:v>273967</c:v>
                </c:pt>
                <c:pt idx="6">
                  <c:v>201730</c:v>
                </c:pt>
                <c:pt idx="7">
                  <c:v>620857</c:v>
                </c:pt>
                <c:pt idx="8">
                  <c:v>901881</c:v>
                </c:pt>
                <c:pt idx="9">
                  <c:v>1494332</c:v>
                </c:pt>
                <c:pt idx="10">
                  <c:v>2940331</c:v>
                </c:pt>
                <c:pt idx="11">
                  <c:v>2812054</c:v>
                </c:pt>
                <c:pt idx="12">
                  <c:v>2879438</c:v>
                </c:pt>
                <c:pt idx="13">
                  <c:v>4596885</c:v>
                </c:pt>
                <c:pt idx="14">
                  <c:v>574853</c:v>
                </c:pt>
                <c:pt idx="15">
                  <c:v>3125145</c:v>
                </c:pt>
                <c:pt idx="16">
                  <c:v>2198109</c:v>
                </c:pt>
                <c:pt idx="17">
                  <c:v>3777135</c:v>
                </c:pt>
                <c:pt idx="18">
                  <c:v>867533</c:v>
                </c:pt>
                <c:pt idx="19">
                  <c:v>1276322</c:v>
                </c:pt>
                <c:pt idx="20">
                  <c:v>2873891</c:v>
                </c:pt>
                <c:pt idx="21">
                  <c:v>1337415.0000000002</c:v>
                </c:pt>
                <c:pt idx="22">
                  <c:v>1116972</c:v>
                </c:pt>
                <c:pt idx="23">
                  <c:v>1803004</c:v>
                </c:pt>
                <c:pt idx="24">
                  <c:v>1458159</c:v>
                </c:pt>
                <c:pt idx="25">
                  <c:v>2614584</c:v>
                </c:pt>
                <c:pt idx="26">
                  <c:v>1830789</c:v>
                </c:pt>
                <c:pt idx="27">
                  <c:v>714090</c:v>
                </c:pt>
                <c:pt idx="28">
                  <c:v>368385</c:v>
                </c:pt>
                <c:pt idx="29">
                  <c:v>1938882</c:v>
                </c:pt>
                <c:pt idx="30">
                  <c:v>945057</c:v>
                </c:pt>
                <c:pt idx="31">
                  <c:v>109784</c:v>
                </c:pt>
                <c:pt idx="32">
                  <c:v>295485</c:v>
                </c:pt>
                <c:pt idx="33">
                  <c:v>475343</c:v>
                </c:pt>
                <c:pt idx="34">
                  <c:v>579510</c:v>
                </c:pt>
                <c:pt idx="35">
                  <c:v>236851</c:v>
                </c:pt>
                <c:pt idx="36">
                  <c:v>1384553</c:v>
                </c:pt>
                <c:pt idx="37">
                  <c:v>275072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0-4B7B-9998-FFD65C5BC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850784"/>
        <c:axId val="1758846208"/>
      </c:lineChart>
      <c:catAx>
        <c:axId val="17588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46208"/>
        <c:crosses val="autoZero"/>
        <c:auto val="1"/>
        <c:lblAlgn val="ctr"/>
        <c:lblOffset val="100"/>
        <c:noMultiLvlLbl val="0"/>
      </c:catAx>
      <c:valAx>
        <c:axId val="17588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age at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'NSRAA Forecasting Data'!$BJ$5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'NSRAA Forecasting Data'!$BI$6:$BI$45</c:f>
              <c:numCache>
                <c:formatCode>General</c:formatCode>
                <c:ptCount val="40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</c:numCache>
            </c:numRef>
          </c:cat>
          <c:val>
            <c:numRef>
              <c:f>'NSRAA Forecasting Data'!$BJ$6:$BJ$45</c:f>
              <c:numCache>
                <c:formatCode>0.00%</c:formatCode>
                <c:ptCount val="40"/>
                <c:pt idx="0">
                  <c:v>1.4970059880239522E-3</c:v>
                </c:pt>
                <c:pt idx="1">
                  <c:v>3.5383924562191291E-2</c:v>
                </c:pt>
                <c:pt idx="2">
                  <c:v>0.13305206197029973</c:v>
                </c:pt>
                <c:pt idx="3">
                  <c:v>2.1497966500051448E-2</c:v>
                </c:pt>
                <c:pt idx="4">
                  <c:v>3.4484537238456181E-2</c:v>
                </c:pt>
                <c:pt idx="5">
                  <c:v>4.2417697186434483E-2</c:v>
                </c:pt>
                <c:pt idx="6">
                  <c:v>2.2073990012941774E-2</c:v>
                </c:pt>
                <c:pt idx="7">
                  <c:v>9.6405771498027135E-2</c:v>
                </c:pt>
                <c:pt idx="8">
                  <c:v>4.1887671640311311E-3</c:v>
                </c:pt>
                <c:pt idx="9">
                  <c:v>2.4965491248387312E-3</c:v>
                </c:pt>
                <c:pt idx="10">
                  <c:v>1.7962458461814806E-2</c:v>
                </c:pt>
                <c:pt idx="11">
                  <c:v>6.7889866508915016E-3</c:v>
                </c:pt>
                <c:pt idx="12">
                  <c:v>5.5993695947837169E-3</c:v>
                </c:pt>
                <c:pt idx="13">
                  <c:v>2.9277531654797527E-3</c:v>
                </c:pt>
                <c:pt idx="14">
                  <c:v>1.9413163263108983E-2</c:v>
                </c:pt>
                <c:pt idx="15">
                  <c:v>3.2235742247195658E-2</c:v>
                </c:pt>
                <c:pt idx="16">
                  <c:v>3.4234839167578495E-3</c:v>
                </c:pt>
                <c:pt idx="17">
                  <c:v>2.1771469803801104E-2</c:v>
                </c:pt>
                <c:pt idx="18">
                  <c:v>1.3013003449783428E-2</c:v>
                </c:pt>
                <c:pt idx="19">
                  <c:v>2.1870809489202794E-2</c:v>
                </c:pt>
                <c:pt idx="20">
                  <c:v>2.04257359662399E-3</c:v>
                </c:pt>
                <c:pt idx="21">
                  <c:v>2.7903616798895577E-2</c:v>
                </c:pt>
                <c:pt idx="22">
                  <c:v>4.1062100128362561E-2</c:v>
                </c:pt>
                <c:pt idx="23">
                  <c:v>2.6750858933091069E-2</c:v>
                </c:pt>
                <c:pt idx="24">
                  <c:v>1.9945889422474331E-2</c:v>
                </c:pt>
                <c:pt idx="25">
                  <c:v>1.8764240123704663E-2</c:v>
                </c:pt>
                <c:pt idx="26">
                  <c:v>4.2350662719223352E-2</c:v>
                </c:pt>
                <c:pt idx="27">
                  <c:v>1.9640983039749343E-2</c:v>
                </c:pt>
                <c:pt idx="28">
                  <c:v>3.8466475383017923E-2</c:v>
                </c:pt>
                <c:pt idx="29">
                  <c:v>4.4068674816899828E-2</c:v>
                </c:pt>
                <c:pt idx="30">
                  <c:v>5.9608833150101119E-2</c:v>
                </c:pt>
                <c:pt idx="31">
                  <c:v>8.8803753915916491E-3</c:v>
                </c:pt>
                <c:pt idx="32">
                  <c:v>8.6291091436812798E-3</c:v>
                </c:pt>
                <c:pt idx="33">
                  <c:v>2.3783064927493987E-2</c:v>
                </c:pt>
                <c:pt idx="34">
                  <c:v>5.5518892667986527E-2</c:v>
                </c:pt>
                <c:pt idx="35">
                  <c:v>0.11200753981861519</c:v>
                </c:pt>
                <c:pt idx="36">
                  <c:v>8.0930441234836319E-3</c:v>
                </c:pt>
                <c:pt idx="37">
                  <c:v>3.7563700385474415E-2</c:v>
                </c:pt>
                <c:pt idx="38">
                  <c:v>0.13358751885987752</c:v>
                </c:pt>
                <c:pt idx="39">
                  <c:v>0.12005220451372732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9-4A0C-824B-784687A99DA7}"/>
            </c:ext>
          </c:extLst>
        </c:ser>
        <c:ser>
          <c:idx val="1"/>
          <c:order val="1"/>
          <c:tx>
            <c:strRef>
              <c:f>'NSRAA Forecasting Data'!$BK$5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'NSRAA Forecasting Data'!$BI$6:$BI$45</c:f>
              <c:numCache>
                <c:formatCode>General</c:formatCode>
                <c:ptCount val="40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</c:numCache>
            </c:numRef>
          </c:cat>
          <c:val>
            <c:numRef>
              <c:f>'NSRAA Forecasting Data'!$BK$6:$BK$45</c:f>
              <c:numCache>
                <c:formatCode>0.00%</c:formatCode>
                <c:ptCount val="40"/>
                <c:pt idx="0">
                  <c:v>0.55538922155688619</c:v>
                </c:pt>
                <c:pt idx="1">
                  <c:v>0.7860574764256848</c:v>
                </c:pt>
                <c:pt idx="2">
                  <c:v>0.58532653010797853</c:v>
                </c:pt>
                <c:pt idx="3">
                  <c:v>0.75169909616207342</c:v>
                </c:pt>
                <c:pt idx="4">
                  <c:v>0.58655782557018232</c:v>
                </c:pt>
                <c:pt idx="5">
                  <c:v>0.77002581890551769</c:v>
                </c:pt>
                <c:pt idx="6">
                  <c:v>0.59751976636300408</c:v>
                </c:pt>
                <c:pt idx="7">
                  <c:v>0.63983253457533207</c:v>
                </c:pt>
                <c:pt idx="8">
                  <c:v>0.35952510781737967</c:v>
                </c:pt>
                <c:pt idx="9">
                  <c:v>0.55254752704729104</c:v>
                </c:pt>
                <c:pt idx="10">
                  <c:v>0.64948258140486381</c:v>
                </c:pt>
                <c:pt idx="11">
                  <c:v>0.47371802250102385</c:v>
                </c:pt>
                <c:pt idx="12">
                  <c:v>0.35821137144083437</c:v>
                </c:pt>
                <c:pt idx="13">
                  <c:v>0.51715934331275293</c:v>
                </c:pt>
                <c:pt idx="14">
                  <c:v>0.66300958728751935</c:v>
                </c:pt>
                <c:pt idx="15">
                  <c:v>0.66924645711171804</c:v>
                </c:pt>
                <c:pt idx="16">
                  <c:v>0.54207597420557951</c:v>
                </c:pt>
                <c:pt idx="17">
                  <c:v>0.61668786568303235</c:v>
                </c:pt>
                <c:pt idx="18">
                  <c:v>0.69688582322350712</c:v>
                </c:pt>
                <c:pt idx="19">
                  <c:v>0.64710263202136009</c:v>
                </c:pt>
                <c:pt idx="20">
                  <c:v>0.34439496826057336</c:v>
                </c:pt>
                <c:pt idx="21">
                  <c:v>0.72051880324870998</c:v>
                </c:pt>
                <c:pt idx="22">
                  <c:v>0.62132906223652884</c:v>
                </c:pt>
                <c:pt idx="23">
                  <c:v>0.70020524668857453</c:v>
                </c:pt>
                <c:pt idx="24">
                  <c:v>0.369492699906533</c:v>
                </c:pt>
                <c:pt idx="25">
                  <c:v>0.80217126528837424</c:v>
                </c:pt>
                <c:pt idx="26">
                  <c:v>0.56454131545325303</c:v>
                </c:pt>
                <c:pt idx="27">
                  <c:v>0.61733874298932445</c:v>
                </c:pt>
                <c:pt idx="28">
                  <c:v>0.73511092758368113</c:v>
                </c:pt>
                <c:pt idx="29">
                  <c:v>0.75187301320561839</c:v>
                </c:pt>
                <c:pt idx="30">
                  <c:v>0.54637132347951189</c:v>
                </c:pt>
                <c:pt idx="31">
                  <c:v>0.56283208570712395</c:v>
                </c:pt>
                <c:pt idx="32">
                  <c:v>0.60134362265979724</c:v>
                </c:pt>
                <c:pt idx="33">
                  <c:v>0.61051701522990598</c:v>
                </c:pt>
                <c:pt idx="34">
                  <c:v>0.692874426789854</c:v>
                </c:pt>
                <c:pt idx="35">
                  <c:v>0.72075112076963377</c:v>
                </c:pt>
                <c:pt idx="36">
                  <c:v>0.70895929319597595</c:v>
                </c:pt>
                <c:pt idx="37">
                  <c:v>0.75455032910986231</c:v>
                </c:pt>
                <c:pt idx="38">
                  <c:v>0.80260705079545525</c:v>
                </c:pt>
                <c:pt idx="39">
                  <c:v>0.80695236156351791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9-4A0C-824B-784687A99DA7}"/>
            </c:ext>
          </c:extLst>
        </c:ser>
        <c:ser>
          <c:idx val="2"/>
          <c:order val="2"/>
          <c:tx>
            <c:strRef>
              <c:f>'NSRAA Forecasting Data'!$BL$5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'NSRAA Forecasting Data'!$BI$6:$BI$45</c:f>
              <c:numCache>
                <c:formatCode>General</c:formatCode>
                <c:ptCount val="40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</c:numCache>
            </c:numRef>
          </c:cat>
          <c:val>
            <c:numRef>
              <c:f>'NSRAA Forecasting Data'!$BL$6:$BL$45</c:f>
              <c:numCache>
                <c:formatCode>0.00%</c:formatCode>
                <c:ptCount val="40"/>
                <c:pt idx="0">
                  <c:v>0.44311377245508982</c:v>
                </c:pt>
                <c:pt idx="1">
                  <c:v>0.17855859901212393</c:v>
                </c:pt>
                <c:pt idx="2">
                  <c:v>0.28162140792172174</c:v>
                </c:pt>
                <c:pt idx="3">
                  <c:v>0.22040594182727977</c:v>
                </c:pt>
                <c:pt idx="4">
                  <c:v>0.3789576371913615</c:v>
                </c:pt>
                <c:pt idx="5">
                  <c:v>0.18755648390804783</c:v>
                </c:pt>
                <c:pt idx="6">
                  <c:v>0.36611221069029248</c:v>
                </c:pt>
                <c:pt idx="7">
                  <c:v>0.26020652122335902</c:v>
                </c:pt>
                <c:pt idx="8">
                  <c:v>0.59233629108213948</c:v>
                </c:pt>
                <c:pt idx="9">
                  <c:v>0.42704841855693015</c:v>
                </c:pt>
                <c:pt idx="10">
                  <c:v>0.32322446087676754</c:v>
                </c:pt>
                <c:pt idx="11">
                  <c:v>0.48268858593672626</c:v>
                </c:pt>
                <c:pt idx="12">
                  <c:v>0.55867723735865116</c:v>
                </c:pt>
                <c:pt idx="13">
                  <c:v>0.45253860701110293</c:v>
                </c:pt>
                <c:pt idx="14">
                  <c:v>0.31254258643526966</c:v>
                </c:pt>
                <c:pt idx="15">
                  <c:v>0.28621860237965491</c:v>
                </c:pt>
                <c:pt idx="16">
                  <c:v>0.41764938166800902</c:v>
                </c:pt>
                <c:pt idx="17">
                  <c:v>0.3452879786377912</c:v>
                </c:pt>
                <c:pt idx="18">
                  <c:v>0.27612324957497558</c:v>
                </c:pt>
                <c:pt idx="19">
                  <c:v>0.32205203150006551</c:v>
                </c:pt>
                <c:pt idx="20">
                  <c:v>0.63279437208728662</c:v>
                </c:pt>
                <c:pt idx="21">
                  <c:v>0.24250541791178087</c:v>
                </c:pt>
                <c:pt idx="22">
                  <c:v>0.32868852715708424</c:v>
                </c:pt>
                <c:pt idx="23">
                  <c:v>0.2500196274155741</c:v>
                </c:pt>
                <c:pt idx="24">
                  <c:v>0.57854091239529726</c:v>
                </c:pt>
                <c:pt idx="25">
                  <c:v>0.17569789085326487</c:v>
                </c:pt>
                <c:pt idx="26">
                  <c:v>0.3847173044914855</c:v>
                </c:pt>
                <c:pt idx="27">
                  <c:v>0.35063130501831269</c:v>
                </c:pt>
                <c:pt idx="28">
                  <c:v>0.21974132464199861</c:v>
                </c:pt>
                <c:pt idx="29">
                  <c:v>0.1977565853043734</c:v>
                </c:pt>
                <c:pt idx="30">
                  <c:v>0.36963231401930047</c:v>
                </c:pt>
                <c:pt idx="31">
                  <c:v>0.41609133510961471</c:v>
                </c:pt>
                <c:pt idx="32">
                  <c:v>0.38470695418371592</c:v>
                </c:pt>
                <c:pt idx="33">
                  <c:v>0.35850397143481744</c:v>
                </c:pt>
                <c:pt idx="34">
                  <c:v>0.247176675634973</c:v>
                </c:pt>
                <c:pt idx="35">
                  <c:v>0.13073506920265998</c:v>
                </c:pt>
                <c:pt idx="36">
                  <c:v>0.27894255491708514</c:v>
                </c:pt>
                <c:pt idx="37">
                  <c:v>0.20320370190541734</c:v>
                </c:pt>
                <c:pt idx="38">
                  <c:v>6.3275295348029295E-2</c:v>
                </c:pt>
                <c:pt idx="39">
                  <c:v>7.2959079804560262E-2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9-4A0C-824B-784687A99DA7}"/>
            </c:ext>
          </c:extLst>
        </c:ser>
        <c:ser>
          <c:idx val="3"/>
          <c:order val="3"/>
          <c:tx>
            <c:strRef>
              <c:f>'NSRAA Forecasting Data'!$BM$5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'NSRAA Forecasting Data'!$BI$6:$BI$45</c:f>
              <c:numCache>
                <c:formatCode>General</c:formatCode>
                <c:ptCount val="40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</c:numCache>
            </c:numRef>
          </c:cat>
          <c:val>
            <c:numRef>
              <c:f>'NSRAA Forecasting Data'!$BM$6:$BM$45</c:f>
              <c:numCache>
                <c:formatCode>0.00%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6.3969955105953203E-3</c:v>
                </c:pt>
                <c:pt idx="4">
                  <c:v>0</c:v>
                </c:pt>
                <c:pt idx="5">
                  <c:v>0</c:v>
                </c:pt>
                <c:pt idx="6">
                  <c:v>1.4294032933761648E-2</c:v>
                </c:pt>
                <c:pt idx="7">
                  <c:v>3.5551727032817823E-3</c:v>
                </c:pt>
                <c:pt idx="8">
                  <c:v>4.394983393644971E-2</c:v>
                </c:pt>
                <c:pt idx="9">
                  <c:v>1.7907505270940007E-2</c:v>
                </c:pt>
                <c:pt idx="10">
                  <c:v>9.3304992565538033E-3</c:v>
                </c:pt>
                <c:pt idx="11">
                  <c:v>3.6804404911358383E-2</c:v>
                </c:pt>
                <c:pt idx="12">
                  <c:v>7.7512021605730785E-2</c:v>
                </c:pt>
                <c:pt idx="13">
                  <c:v>2.7374296510664448E-2</c:v>
                </c:pt>
                <c:pt idx="14">
                  <c:v>5.0346630141020572E-3</c:v>
                </c:pt>
                <c:pt idx="15">
                  <c:v>1.2299198261431383E-2</c:v>
                </c:pt>
                <c:pt idx="16">
                  <c:v>3.6851160209653601E-2</c:v>
                </c:pt>
                <c:pt idx="17">
                  <c:v>1.6252685875375383E-2</c:v>
                </c:pt>
                <c:pt idx="18">
                  <c:v>1.3977923751733876E-2</c:v>
                </c:pt>
                <c:pt idx="19">
                  <c:v>8.9745269893715743E-3</c:v>
                </c:pt>
                <c:pt idx="20">
                  <c:v>2.0768086055516045E-2</c:v>
                </c:pt>
                <c:pt idx="21">
                  <c:v>9.0721620406135749E-3</c:v>
                </c:pt>
                <c:pt idx="22">
                  <c:v>8.9203104780243934E-3</c:v>
                </c:pt>
                <c:pt idx="23">
                  <c:v>2.3024266962760248E-2</c:v>
                </c:pt>
                <c:pt idx="24">
                  <c:v>3.2020498275695364E-2</c:v>
                </c:pt>
                <c:pt idx="25">
                  <c:v>3.3666037346561629E-3</c:v>
                </c:pt>
                <c:pt idx="26">
                  <c:v>8.3907173360381147E-3</c:v>
                </c:pt>
                <c:pt idx="27">
                  <c:v>1.2388968952613493E-2</c:v>
                </c:pt>
                <c:pt idx="28">
                  <c:v>6.6812723913023293E-3</c:v>
                </c:pt>
                <c:pt idx="29">
                  <c:v>6.3017266731084315E-3</c:v>
                </c:pt>
                <c:pt idx="30">
                  <c:v>2.4387529351086498E-2</c:v>
                </c:pt>
                <c:pt idx="31">
                  <c:v>1.2196203791669632E-2</c:v>
                </c:pt>
                <c:pt idx="32">
                  <c:v>5.3203140128055765E-3</c:v>
                </c:pt>
                <c:pt idx="33">
                  <c:v>7.1959484077825549E-3</c:v>
                </c:pt>
                <c:pt idx="34">
                  <c:v>4.4300049071864904E-3</c:v>
                </c:pt>
                <c:pt idx="35">
                  <c:v>3.650627020909112E-2</c:v>
                </c:pt>
                <c:pt idx="36">
                  <c:v>4.0051077634553327E-3</c:v>
                </c:pt>
                <c:pt idx="37">
                  <c:v>4.6822685992459392E-3</c:v>
                </c:pt>
                <c:pt idx="38">
                  <c:v>5.3013499663790407E-4</c:v>
                </c:pt>
                <c:pt idx="39">
                  <c:v>3.6354118194509076E-5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9-4A0C-824B-784687A99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859376"/>
        <c:axId val="1984865200"/>
      </c:lineChart>
      <c:catAx>
        <c:axId val="198485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65200"/>
        <c:crosses val="autoZero"/>
        <c:auto val="1"/>
        <c:lblAlgn val="ctr"/>
        <c:lblOffset val="100"/>
        <c:noMultiLvlLbl val="0"/>
      </c:catAx>
      <c:valAx>
        <c:axId val="19848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5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1400176</xdr:colOff>
      <xdr:row>48</xdr:row>
      <xdr:rowOff>152400</xdr:rowOff>
    </xdr:from>
    <xdr:to>
      <xdr:col>77</xdr:col>
      <xdr:colOff>114301</xdr:colOff>
      <xdr:row>69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6980B-12F9-48C1-B0A9-B62BF998B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78</xdr:col>
      <xdr:colOff>0</xdr:colOff>
      <xdr:row>48</xdr:row>
      <xdr:rowOff>152400</xdr:rowOff>
    </xdr:from>
    <xdr:to>
      <xdr:col>86</xdr:col>
      <xdr:colOff>133350</xdr:colOff>
      <xdr:row>70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AC9DFB-26BE-4190-BE29-5C24F31B7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552450</xdr:colOff>
      <xdr:row>50</xdr:row>
      <xdr:rowOff>38099</xdr:rowOff>
    </xdr:from>
    <xdr:to>
      <xdr:col>66</xdr:col>
      <xdr:colOff>257175</xdr:colOff>
      <xdr:row>68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45CAC-31C6-4C98-9BFC-130F3F066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CC100"/>
  <sheetViews>
    <sheetView tabSelected="1" workbookViewId="0">
      <pane xSplit="12" ySplit="5" topLeftCell="BC20" activePane="bottomRight" state="frozen"/>
      <selection pane="topRight" activeCell="M1" sqref="M1"/>
      <selection pane="bottomLeft" activeCell="A6" sqref="A6"/>
      <selection pane="bottomRight" activeCell="BD6" sqref="BD6:BE50"/>
    </sheetView>
  </sheetViews>
  <sheetFormatPr defaultColWidth="9.140625" defaultRowHeight="12.75" x14ac:dyDescent="0.2"/>
  <cols>
    <col min="1" max="1" width="11" style="1" customWidth="1"/>
    <col min="2" max="2" width="12" style="1" bestFit="1" customWidth="1"/>
    <col min="3" max="3" width="8.7109375" style="1" bestFit="1" customWidth="1"/>
    <col min="4" max="5" width="10.28515625" style="1" bestFit="1" customWidth="1"/>
    <col min="6" max="6" width="8.7109375" style="1" bestFit="1" customWidth="1"/>
    <col min="7" max="7" width="15" style="1" bestFit="1" customWidth="1"/>
    <col min="8" max="8" width="17.28515625" style="1" bestFit="1" customWidth="1"/>
    <col min="9" max="12" width="17.28515625" style="1" customWidth="1"/>
    <col min="13" max="13" width="20.7109375" style="1" customWidth="1"/>
    <col min="14" max="59" width="17.28515625" style="1" customWidth="1"/>
    <col min="60" max="60" width="12.28515625" style="1" customWidth="1"/>
    <col min="61" max="61" width="26.5703125" style="1" bestFit="1" customWidth="1"/>
    <col min="62" max="62" width="14.140625" style="1" bestFit="1" customWidth="1"/>
    <col min="63" max="64" width="7.28515625" style="1" bestFit="1" customWidth="1"/>
    <col min="65" max="65" width="6.28515625" style="1" bestFit="1" customWidth="1"/>
    <col min="66" max="66" width="6.28515625" style="1" customWidth="1"/>
    <col min="67" max="68" width="19.140625" style="1" customWidth="1"/>
    <col min="69" max="69" width="24.28515625" style="1" bestFit="1" customWidth="1"/>
    <col min="70" max="72" width="14.85546875" style="1" bestFit="1" customWidth="1"/>
    <col min="73" max="73" width="14.85546875" style="1" customWidth="1"/>
    <col min="74" max="74" width="10.85546875" style="1" bestFit="1" customWidth="1"/>
    <col min="75" max="75" width="18" style="1" bestFit="1" customWidth="1"/>
    <col min="76" max="76" width="23.5703125" style="1" bestFit="1" customWidth="1"/>
    <col min="77" max="77" width="16.28515625" style="1" bestFit="1" customWidth="1"/>
    <col min="78" max="78" width="16.7109375" style="2" customWidth="1"/>
    <col min="79" max="79" width="10.28515625" style="1" bestFit="1" customWidth="1"/>
    <col min="80" max="80" width="33.28515625" style="1" bestFit="1" customWidth="1"/>
    <col min="81" max="81" width="15.7109375" style="1" bestFit="1" customWidth="1"/>
    <col min="82" max="16384" width="9.140625" style="1"/>
  </cols>
  <sheetData>
    <row r="1" spans="1:81" x14ac:dyDescent="0.2">
      <c r="BZ1" s="1"/>
    </row>
    <row r="2" spans="1:81" x14ac:dyDescent="0.2">
      <c r="A2" s="1" t="s">
        <v>0</v>
      </c>
      <c r="BI2" s="1" t="s">
        <v>1</v>
      </c>
      <c r="BQ2" s="1" t="s">
        <v>2</v>
      </c>
      <c r="BR2" s="1" t="s">
        <v>3</v>
      </c>
      <c r="BS2" s="1" t="s">
        <v>4</v>
      </c>
      <c r="BT2" s="1" t="s">
        <v>5</v>
      </c>
      <c r="BV2" s="1" t="s">
        <v>6</v>
      </c>
      <c r="BW2" s="1" t="s">
        <v>7</v>
      </c>
      <c r="BX2" s="1" t="s">
        <v>8</v>
      </c>
      <c r="BY2" s="1" t="s">
        <v>9</v>
      </c>
      <c r="BZ2" s="1"/>
      <c r="CA2" s="1" t="s">
        <v>10</v>
      </c>
      <c r="CB2" s="1" t="s">
        <v>11</v>
      </c>
      <c r="CC2" s="1" t="s">
        <v>12</v>
      </c>
    </row>
    <row r="3" spans="1:81" x14ac:dyDescent="0.2">
      <c r="J3" s="1" t="s">
        <v>45</v>
      </c>
      <c r="AJ3" s="1" t="s">
        <v>52</v>
      </c>
      <c r="AK3" s="1" t="s">
        <v>52</v>
      </c>
      <c r="AL3" s="1" t="s">
        <v>52</v>
      </c>
      <c r="AM3" s="1" t="s">
        <v>52</v>
      </c>
      <c r="AN3" s="1" t="s">
        <v>52</v>
      </c>
      <c r="AO3" s="1" t="s">
        <v>52</v>
      </c>
      <c r="AP3" s="1" t="s">
        <v>52</v>
      </c>
      <c r="AQ3" s="1" t="s">
        <v>52</v>
      </c>
      <c r="AR3" s="1" t="s">
        <v>52</v>
      </c>
      <c r="AS3" s="1" t="s">
        <v>52</v>
      </c>
      <c r="AT3" s="1" t="s">
        <v>52</v>
      </c>
      <c r="AU3" s="1" t="s">
        <v>52</v>
      </c>
      <c r="AV3" s="1" t="s">
        <v>52</v>
      </c>
      <c r="AW3" s="1" t="s">
        <v>52</v>
      </c>
      <c r="AX3" s="1" t="s">
        <v>52</v>
      </c>
      <c r="AY3" s="1" t="s">
        <v>52</v>
      </c>
      <c r="AZ3" s="1" t="s">
        <v>52</v>
      </c>
      <c r="BA3" s="1" t="s">
        <v>52</v>
      </c>
      <c r="BB3" s="1" t="s">
        <v>52</v>
      </c>
      <c r="BC3" s="1" t="s">
        <v>52</v>
      </c>
      <c r="BQ3" s="1" t="s">
        <v>13</v>
      </c>
      <c r="BR3" s="1" t="s">
        <v>26</v>
      </c>
      <c r="BS3" s="1" t="s">
        <v>26</v>
      </c>
      <c r="BT3" s="1" t="s">
        <v>26</v>
      </c>
      <c r="BW3" s="1" t="s">
        <v>14</v>
      </c>
      <c r="BX3" s="1" t="s">
        <v>15</v>
      </c>
      <c r="BZ3" s="1"/>
      <c r="CB3" s="1" t="s">
        <v>14</v>
      </c>
    </row>
    <row r="4" spans="1:81" x14ac:dyDescent="0.2">
      <c r="B4" s="1" t="s">
        <v>0</v>
      </c>
      <c r="E4" s="1" t="s">
        <v>0</v>
      </c>
      <c r="G4" s="1" t="s">
        <v>0</v>
      </c>
      <c r="I4" s="1" t="s">
        <v>62</v>
      </c>
      <c r="J4" s="1" t="s">
        <v>53</v>
      </c>
      <c r="K4" s="1" t="s">
        <v>47</v>
      </c>
      <c r="P4" s="3" t="s">
        <v>30</v>
      </c>
      <c r="Q4" s="3" t="s">
        <v>32</v>
      </c>
      <c r="R4" s="3" t="s">
        <v>31</v>
      </c>
      <c r="S4" s="3" t="s">
        <v>33</v>
      </c>
      <c r="T4" s="1" t="s">
        <v>39</v>
      </c>
      <c r="U4" s="26" t="s">
        <v>37</v>
      </c>
      <c r="V4" s="26" t="s">
        <v>36</v>
      </c>
      <c r="W4" s="26" t="s">
        <v>35</v>
      </c>
      <c r="X4" s="26" t="s">
        <v>36</v>
      </c>
      <c r="Y4" s="26" t="s">
        <v>35</v>
      </c>
      <c r="Z4" s="26" t="s">
        <v>48</v>
      </c>
      <c r="AA4" s="26" t="s">
        <v>48</v>
      </c>
      <c r="AB4" s="26" t="s">
        <v>48</v>
      </c>
      <c r="AC4" s="26" t="s">
        <v>50</v>
      </c>
      <c r="AD4" s="26" t="s">
        <v>50</v>
      </c>
      <c r="AE4" s="26" t="s">
        <v>50</v>
      </c>
      <c r="AF4" s="26" t="s">
        <v>51</v>
      </c>
      <c r="AG4" s="26" t="s">
        <v>51</v>
      </c>
      <c r="AH4" s="26" t="s">
        <v>51</v>
      </c>
      <c r="AI4" s="1" t="s">
        <v>52</v>
      </c>
      <c r="AJ4" s="26" t="s">
        <v>44</v>
      </c>
      <c r="AK4" s="26" t="s">
        <v>44</v>
      </c>
      <c r="AL4" s="26" t="s">
        <v>44</v>
      </c>
      <c r="AM4" s="26" t="s">
        <v>44</v>
      </c>
      <c r="AN4" s="26" t="s">
        <v>44</v>
      </c>
      <c r="AO4" s="26" t="s">
        <v>44</v>
      </c>
      <c r="AP4" s="26" t="s">
        <v>44</v>
      </c>
      <c r="AQ4" s="26" t="s">
        <v>44</v>
      </c>
      <c r="AR4" s="26" t="s">
        <v>44</v>
      </c>
      <c r="AS4" s="26" t="s">
        <v>44</v>
      </c>
      <c r="AT4" s="26" t="s">
        <v>44</v>
      </c>
      <c r="AU4" s="26" t="s">
        <v>44</v>
      </c>
      <c r="AV4" s="26" t="s">
        <v>44</v>
      </c>
      <c r="AW4" s="26" t="s">
        <v>44</v>
      </c>
      <c r="AX4" s="26" t="s">
        <v>44</v>
      </c>
      <c r="AY4" s="26" t="s">
        <v>44</v>
      </c>
      <c r="AZ4" s="26" t="s">
        <v>44</v>
      </c>
      <c r="BA4" s="26" t="s">
        <v>44</v>
      </c>
      <c r="BB4" s="26" t="s">
        <v>44</v>
      </c>
      <c r="BC4" s="26" t="s">
        <v>44</v>
      </c>
      <c r="BD4" s="26" t="s">
        <v>55</v>
      </c>
      <c r="BE4" s="26" t="s">
        <v>55</v>
      </c>
      <c r="BF4" s="26"/>
      <c r="BG4" s="26" t="s">
        <v>59</v>
      </c>
      <c r="BJ4" s="1" t="s">
        <v>16</v>
      </c>
      <c r="BZ4" s="1"/>
    </row>
    <row r="5" spans="1:81" s="3" customFormat="1" x14ac:dyDescent="0.2">
      <c r="A5" s="3" t="s">
        <v>10</v>
      </c>
      <c r="B5" s="3" t="s">
        <v>17</v>
      </c>
      <c r="C5" s="3" t="s">
        <v>18</v>
      </c>
      <c r="D5" s="3" t="s">
        <v>19</v>
      </c>
      <c r="E5" s="3" t="s">
        <v>20</v>
      </c>
      <c r="F5" s="3" t="s">
        <v>21</v>
      </c>
      <c r="G5" s="3" t="s">
        <v>22</v>
      </c>
      <c r="H5" s="3" t="s">
        <v>23</v>
      </c>
      <c r="J5" s="3" t="s">
        <v>46</v>
      </c>
      <c r="K5" s="3" t="s">
        <v>54</v>
      </c>
      <c r="L5" s="3" t="s">
        <v>61</v>
      </c>
      <c r="M5" s="3" t="s">
        <v>27</v>
      </c>
      <c r="N5" s="3" t="s">
        <v>28</v>
      </c>
      <c r="O5" s="3" t="s">
        <v>34</v>
      </c>
      <c r="P5" s="3" t="s">
        <v>42</v>
      </c>
      <c r="Q5" s="3" t="s">
        <v>42</v>
      </c>
      <c r="R5" s="3" t="s">
        <v>43</v>
      </c>
      <c r="S5" s="3" t="s">
        <v>42</v>
      </c>
      <c r="T5" s="26" t="s">
        <v>38</v>
      </c>
      <c r="U5" s="26" t="s">
        <v>38</v>
      </c>
      <c r="V5" s="26" t="s">
        <v>40</v>
      </c>
      <c r="W5" s="26" t="s">
        <v>40</v>
      </c>
      <c r="X5" s="26" t="s">
        <v>41</v>
      </c>
      <c r="Y5" s="26" t="s">
        <v>41</v>
      </c>
      <c r="Z5" s="26" t="s">
        <v>49</v>
      </c>
      <c r="AA5" s="26" t="s">
        <v>36</v>
      </c>
      <c r="AB5" s="26" t="s">
        <v>35</v>
      </c>
      <c r="AC5" s="26" t="s">
        <v>49</v>
      </c>
      <c r="AD5" s="26" t="s">
        <v>36</v>
      </c>
      <c r="AE5" s="26" t="s">
        <v>35</v>
      </c>
      <c r="AF5" s="26" t="s">
        <v>49</v>
      </c>
      <c r="AG5" s="26" t="s">
        <v>36</v>
      </c>
      <c r="AH5" s="26" t="s">
        <v>35</v>
      </c>
      <c r="AI5" s="3" t="s">
        <v>29</v>
      </c>
      <c r="AJ5" s="26" t="s">
        <v>63</v>
      </c>
      <c r="AK5" s="26" t="s">
        <v>64</v>
      </c>
      <c r="AL5" s="26" t="s">
        <v>65</v>
      </c>
      <c r="AM5" s="26" t="s">
        <v>66</v>
      </c>
      <c r="AN5" s="26" t="s">
        <v>67</v>
      </c>
      <c r="AO5" s="26" t="s">
        <v>68</v>
      </c>
      <c r="AP5" s="26" t="s">
        <v>69</v>
      </c>
      <c r="AQ5" s="26" t="s">
        <v>70</v>
      </c>
      <c r="AR5" s="26" t="s">
        <v>71</v>
      </c>
      <c r="AS5" s="26" t="s">
        <v>72</v>
      </c>
      <c r="AT5" s="26" t="s">
        <v>73</v>
      </c>
      <c r="AU5" s="26" t="s">
        <v>74</v>
      </c>
      <c r="AV5" s="26" t="s">
        <v>75</v>
      </c>
      <c r="AW5" s="26" t="s">
        <v>76</v>
      </c>
      <c r="AX5" s="26" t="s">
        <v>77</v>
      </c>
      <c r="AY5" s="26" t="s">
        <v>78</v>
      </c>
      <c r="AZ5" s="26" t="s">
        <v>79</v>
      </c>
      <c r="BA5" s="26" t="s">
        <v>80</v>
      </c>
      <c r="BB5" s="26" t="s">
        <v>81</v>
      </c>
      <c r="BC5" s="26" t="s">
        <v>82</v>
      </c>
      <c r="BD5" s="26" t="s">
        <v>57</v>
      </c>
      <c r="BE5" s="26" t="s">
        <v>58</v>
      </c>
      <c r="BF5" s="26" t="s">
        <v>56</v>
      </c>
      <c r="BG5" s="26" t="s">
        <v>60</v>
      </c>
      <c r="BH5" s="4"/>
      <c r="BI5" s="3" t="s">
        <v>24</v>
      </c>
      <c r="BJ5" s="3">
        <v>3</v>
      </c>
      <c r="BK5" s="3">
        <v>4</v>
      </c>
      <c r="BL5" s="3">
        <v>5</v>
      </c>
      <c r="BM5" s="3">
        <v>6</v>
      </c>
      <c r="BO5" s="3" t="s">
        <v>25</v>
      </c>
    </row>
    <row r="6" spans="1:81" s="3" customFormat="1" ht="15.75" x14ac:dyDescent="0.25">
      <c r="A6" s="5">
        <v>1977</v>
      </c>
      <c r="B6" s="6">
        <v>212551</v>
      </c>
      <c r="C6" s="6">
        <v>5</v>
      </c>
      <c r="D6" s="6">
        <v>1854.9999999999998</v>
      </c>
      <c r="E6" s="6">
        <v>1480</v>
      </c>
      <c r="F6" s="6">
        <v>0</v>
      </c>
      <c r="G6" s="7">
        <f>SUM(C6:F6)</f>
        <v>3340</v>
      </c>
      <c r="H6" s="24">
        <f>G6/B6</f>
        <v>1.5713875728648654E-2</v>
      </c>
      <c r="I6" s="21">
        <f>C6/D6</f>
        <v>2.6954177897574125E-3</v>
      </c>
      <c r="J6" s="27">
        <v>49.589815980244616</v>
      </c>
      <c r="K6" s="27"/>
      <c r="L6" s="3">
        <v>1978</v>
      </c>
      <c r="M6" s="23"/>
      <c r="N6" s="23"/>
      <c r="O6" s="23"/>
      <c r="R6" s="23"/>
      <c r="S6" s="23"/>
      <c r="T6" s="23"/>
      <c r="U6" s="23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9"/>
      <c r="AW6" s="29"/>
      <c r="AX6" s="29"/>
      <c r="AY6" s="29"/>
      <c r="AZ6" s="29"/>
      <c r="BA6" s="29"/>
      <c r="BB6" s="29"/>
      <c r="BC6" s="29"/>
      <c r="BD6" s="27">
        <v>0.32416666666666699</v>
      </c>
      <c r="BE6">
        <v>0.12666666666666701</v>
      </c>
      <c r="BF6" s="29"/>
      <c r="BG6" s="29"/>
      <c r="BI6" s="5">
        <f t="shared" ref="BI6:BI45" si="0">A6</f>
        <v>1977</v>
      </c>
      <c r="BJ6" s="8">
        <f t="shared" ref="BJ6:BJ45" si="1">C6/$G6</f>
        <v>1.4970059880239522E-3</v>
      </c>
      <c r="BK6" s="8">
        <f t="shared" ref="BK6:BK45" si="2">D6/$G6</f>
        <v>0.55538922155688619</v>
      </c>
      <c r="BL6" s="8">
        <f t="shared" ref="BL6:BL45" si="3">E6/$G6</f>
        <v>0.44311377245508982</v>
      </c>
      <c r="BM6" s="8">
        <f t="shared" ref="BM6:BM45" si="4">F6/$G6</f>
        <v>0</v>
      </c>
      <c r="BO6" s="9"/>
      <c r="BP6" s="9"/>
      <c r="BQ6" s="9"/>
    </row>
    <row r="7" spans="1:81" s="3" customFormat="1" ht="15.75" x14ac:dyDescent="0.25">
      <c r="A7" s="5">
        <v>1978</v>
      </c>
      <c r="B7" s="6">
        <v>1889184</v>
      </c>
      <c r="C7" s="6">
        <v>1576</v>
      </c>
      <c r="D7" s="6">
        <v>35011</v>
      </c>
      <c r="E7" s="6">
        <v>7953</v>
      </c>
      <c r="F7" s="6">
        <v>0</v>
      </c>
      <c r="G7" s="7">
        <f t="shared" ref="G7:G43" si="5">SUM(C7:F7)</f>
        <v>44540</v>
      </c>
      <c r="H7" s="24">
        <f t="shared" ref="H7:H43" si="6">G7/B7</f>
        <v>2.357631654725003E-2</v>
      </c>
      <c r="I7" s="21">
        <f t="shared" ref="I7:I46" si="7">C7/D7</f>
        <v>4.5014424038159438E-2</v>
      </c>
      <c r="J7" s="27">
        <v>40.828983038312785</v>
      </c>
      <c r="K7" s="27"/>
      <c r="L7" s="3">
        <v>1979</v>
      </c>
      <c r="M7" s="23"/>
      <c r="N7" s="23"/>
      <c r="O7" s="23"/>
      <c r="R7" s="23"/>
      <c r="S7" s="23"/>
      <c r="T7" s="23"/>
      <c r="U7" s="23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9"/>
      <c r="AW7" s="29"/>
      <c r="AX7" s="29"/>
      <c r="AY7" s="29"/>
      <c r="AZ7" s="29"/>
      <c r="BA7" s="29"/>
      <c r="BB7" s="29"/>
      <c r="BC7" s="29"/>
      <c r="BD7" s="27">
        <v>0.40416666666666701</v>
      </c>
      <c r="BE7">
        <v>0.6</v>
      </c>
      <c r="BF7" s="29"/>
      <c r="BG7" s="29"/>
      <c r="BI7" s="5">
        <f t="shared" si="0"/>
        <v>1978</v>
      </c>
      <c r="BJ7" s="8">
        <f t="shared" si="1"/>
        <v>3.5383924562191291E-2</v>
      </c>
      <c r="BK7" s="8">
        <f t="shared" si="2"/>
        <v>0.7860574764256848</v>
      </c>
      <c r="BL7" s="8">
        <f t="shared" si="3"/>
        <v>0.17855859901212393</v>
      </c>
      <c r="BM7" s="8">
        <f t="shared" si="4"/>
        <v>0</v>
      </c>
      <c r="BO7" s="8">
        <f>AVERAGE(H$6:H7)*AVERAGE(BJ$6:BJ7)</f>
        <v>3.6226471315800563E-4</v>
      </c>
      <c r="BP7" s="9"/>
      <c r="BQ7" s="9"/>
      <c r="BR7" s="10"/>
      <c r="BS7" s="10"/>
      <c r="BW7" s="10"/>
      <c r="BX7" s="10"/>
      <c r="BY7" s="10"/>
    </row>
    <row r="8" spans="1:81" s="3" customFormat="1" ht="15.75" x14ac:dyDescent="0.25">
      <c r="A8" s="11">
        <v>1979</v>
      </c>
      <c r="B8" s="6">
        <v>3599384</v>
      </c>
      <c r="C8" s="6">
        <v>21539</v>
      </c>
      <c r="D8" s="6">
        <v>94755</v>
      </c>
      <c r="E8" s="6">
        <v>45590</v>
      </c>
      <c r="F8" s="6">
        <v>0</v>
      </c>
      <c r="G8" s="7">
        <f t="shared" si="5"/>
        <v>161884</v>
      </c>
      <c r="H8" s="24">
        <f t="shared" si="6"/>
        <v>4.4975473581034979E-2</v>
      </c>
      <c r="I8" s="21">
        <f t="shared" si="7"/>
        <v>0.22731254287372699</v>
      </c>
      <c r="J8" s="27">
        <v>51.359118553625947</v>
      </c>
      <c r="K8" s="27">
        <v>878.9</v>
      </c>
      <c r="L8" s="3">
        <v>1980</v>
      </c>
      <c r="M8" s="23"/>
      <c r="N8" s="23"/>
      <c r="O8" s="23"/>
      <c r="R8" s="23"/>
      <c r="S8" s="23"/>
      <c r="T8" s="23"/>
      <c r="U8" s="23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9"/>
      <c r="AW8" s="29"/>
      <c r="AX8" s="29"/>
      <c r="AY8" s="29"/>
      <c r="AZ8" s="29"/>
      <c r="BA8" s="29"/>
      <c r="BB8" s="29"/>
      <c r="BC8" s="29"/>
      <c r="BD8" s="27">
        <v>0.74250000000000005</v>
      </c>
      <c r="BE8">
        <v>0.44666666666666699</v>
      </c>
      <c r="BF8" s="29"/>
      <c r="BG8" s="29"/>
      <c r="BI8" s="5">
        <f t="shared" si="0"/>
        <v>1979</v>
      </c>
      <c r="BJ8" s="8">
        <f t="shared" si="1"/>
        <v>0.13305206197029973</v>
      </c>
      <c r="BK8" s="8">
        <f t="shared" si="2"/>
        <v>0.58532653010797853</v>
      </c>
      <c r="BL8" s="8">
        <f t="shared" si="3"/>
        <v>0.28162140792172174</v>
      </c>
      <c r="BM8" s="8">
        <f t="shared" si="4"/>
        <v>0</v>
      </c>
      <c r="BO8" s="8">
        <f>AVERAGE(H$6:H8)*AVERAGE(BJ$6:BJ8)</f>
        <v>1.5910574184225023E-3</v>
      </c>
      <c r="BP8" s="9"/>
      <c r="BQ8" s="4">
        <f t="shared" ref="BQ8:BQ47" si="8">BO7*B8</f>
        <v>1303.929812305515</v>
      </c>
      <c r="BR8" s="10">
        <f>FORECAST(C8,D$6:D7,C$6:C7)</f>
        <v>456330.68682367919</v>
      </c>
      <c r="BS8" s="10">
        <f>FORECAST(D8,E$6:E7,D$6:D7)</f>
        <v>19616.738448546264</v>
      </c>
      <c r="BT8" s="10">
        <f>FORECAST(E8,F$6:F7,E$6:E7)</f>
        <v>0</v>
      </c>
      <c r="BW8" s="10"/>
      <c r="BX8" s="10"/>
      <c r="BY8" s="10"/>
      <c r="CA8" s="3">
        <v>1979</v>
      </c>
      <c r="CB8" s="10">
        <f>SUM(BQ8:BT8)</f>
        <v>477251.35508453095</v>
      </c>
      <c r="CC8" s="12">
        <f t="shared" ref="CC8:CC45" si="9">G8</f>
        <v>161884</v>
      </c>
    </row>
    <row r="9" spans="1:81" s="3" customFormat="1" ht="15.75" x14ac:dyDescent="0.25">
      <c r="A9" s="11">
        <v>1980</v>
      </c>
      <c r="B9" s="6">
        <v>9013938</v>
      </c>
      <c r="C9" s="6">
        <v>15879.000000000002</v>
      </c>
      <c r="D9" s="6">
        <v>555226</v>
      </c>
      <c r="E9" s="6">
        <v>162798</v>
      </c>
      <c r="F9" s="6">
        <v>4725</v>
      </c>
      <c r="G9" s="7">
        <f t="shared" si="5"/>
        <v>738628</v>
      </c>
      <c r="H9" s="24">
        <f t="shared" si="6"/>
        <v>8.1942875577799626E-2</v>
      </c>
      <c r="I9" s="21">
        <f t="shared" si="7"/>
        <v>2.859916502469265E-2</v>
      </c>
      <c r="J9" s="27">
        <v>82.635788386987173</v>
      </c>
      <c r="K9" s="27">
        <v>1616.3420000000001</v>
      </c>
      <c r="L9" s="3">
        <v>1981</v>
      </c>
      <c r="M9" s="23"/>
      <c r="N9" s="23"/>
      <c r="O9" s="23"/>
      <c r="R9" s="23"/>
      <c r="S9" s="23"/>
      <c r="T9" s="23"/>
      <c r="U9" s="23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9"/>
      <c r="AW9" s="29"/>
      <c r="AX9" s="29"/>
      <c r="AY9" s="29"/>
      <c r="AZ9" s="29"/>
      <c r="BA9" s="29"/>
      <c r="BB9" s="29"/>
      <c r="BC9" s="29"/>
      <c r="BD9" s="27">
        <v>1.0858333333333301</v>
      </c>
      <c r="BE9">
        <v>1.5333333333333301</v>
      </c>
      <c r="BF9" s="29"/>
      <c r="BG9" s="29"/>
      <c r="BI9" s="5">
        <f t="shared" si="0"/>
        <v>1980</v>
      </c>
      <c r="BJ9" s="8">
        <f t="shared" si="1"/>
        <v>2.1497966500051448E-2</v>
      </c>
      <c r="BK9" s="8">
        <f t="shared" si="2"/>
        <v>0.75169909616207342</v>
      </c>
      <c r="BL9" s="8">
        <f t="shared" si="3"/>
        <v>0.22040594182727977</v>
      </c>
      <c r="BM9" s="8">
        <f t="shared" si="4"/>
        <v>6.3969955105953203E-3</v>
      </c>
      <c r="BO9" s="8">
        <f>AVERAGE(H$6:H9)*AVERAGE(BJ$6:BJ9)</f>
        <v>1.9885912802662842E-3</v>
      </c>
      <c r="BP9" s="9"/>
      <c r="BQ9" s="4">
        <f t="shared" si="8"/>
        <v>14341.692924100493</v>
      </c>
      <c r="BR9" s="10">
        <f>FORECAST(C9,D$6:D8,C$6:C8)</f>
        <v>74544.787303584802</v>
      </c>
      <c r="BS9" s="10">
        <f>FORECAST(D9,E$6:E8,D$6:D8)</f>
        <v>270613.73738194403</v>
      </c>
      <c r="BT9" s="10">
        <f>FORECAST(E9,F$6:F8,E$6:E8)</f>
        <v>0</v>
      </c>
      <c r="BW9" s="10"/>
      <c r="BX9" s="10"/>
      <c r="BY9" s="10"/>
      <c r="CA9" s="3">
        <v>1980</v>
      </c>
      <c r="CB9" s="10">
        <f t="shared" ref="CB9:CB45" si="10">SUM(BQ9:BT9)</f>
        <v>359500.21760962933</v>
      </c>
      <c r="CC9" s="12">
        <f t="shared" si="9"/>
        <v>738628</v>
      </c>
    </row>
    <row r="10" spans="1:81" s="3" customFormat="1" ht="15.75" x14ac:dyDescent="0.25">
      <c r="A10" s="11">
        <v>1981</v>
      </c>
      <c r="B10" s="6">
        <v>10291351</v>
      </c>
      <c r="C10" s="6">
        <v>15376.999999999996</v>
      </c>
      <c r="D10" s="6">
        <v>261552</v>
      </c>
      <c r="E10" s="6">
        <v>168981</v>
      </c>
      <c r="F10" s="6">
        <v>0</v>
      </c>
      <c r="G10" s="7">
        <f t="shared" si="5"/>
        <v>445910</v>
      </c>
      <c r="H10" s="24">
        <f t="shared" si="6"/>
        <v>4.332861642752249E-2</v>
      </c>
      <c r="I10" s="21">
        <f t="shared" si="7"/>
        <v>5.8791368446809801E-2</v>
      </c>
      <c r="J10" s="27">
        <v>78.774292064122278</v>
      </c>
      <c r="K10" s="27">
        <v>823.12</v>
      </c>
      <c r="L10" s="3">
        <v>1982</v>
      </c>
      <c r="M10" s="23"/>
      <c r="N10" s="23"/>
      <c r="O10" s="23"/>
      <c r="R10" s="23"/>
      <c r="S10" s="23"/>
      <c r="T10" s="23"/>
      <c r="U10" s="23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9"/>
      <c r="AW10" s="29"/>
      <c r="AX10" s="29"/>
      <c r="AY10" s="29"/>
      <c r="AZ10" s="29"/>
      <c r="BA10" s="29"/>
      <c r="BB10" s="29"/>
      <c r="BC10" s="29"/>
      <c r="BD10" s="27">
        <v>0.18333333333333299</v>
      </c>
      <c r="BE10">
        <v>-0.18</v>
      </c>
      <c r="BF10" s="29"/>
      <c r="BG10" s="29"/>
      <c r="BI10" s="5">
        <f t="shared" si="0"/>
        <v>1981</v>
      </c>
      <c r="BJ10" s="8">
        <f t="shared" si="1"/>
        <v>3.4484537238456181E-2</v>
      </c>
      <c r="BK10" s="8">
        <f t="shared" si="2"/>
        <v>0.58655782557018232</v>
      </c>
      <c r="BL10" s="8">
        <f t="shared" si="3"/>
        <v>0.3789576371913615</v>
      </c>
      <c r="BM10" s="8">
        <f t="shared" si="4"/>
        <v>0</v>
      </c>
      <c r="BO10" s="8">
        <f>AVERAGE(H$6:H10)*AVERAGE(BJ$6:BJ10)</f>
        <v>1.8935076401262669E-3</v>
      </c>
      <c r="BP10" s="9"/>
      <c r="BQ10" s="4">
        <f t="shared" si="8"/>
        <v>20465.290860759706</v>
      </c>
      <c r="BR10" s="10">
        <f>FORECAST(C10,D$6:D9,C$6:C9)</f>
        <v>241834.58452552435</v>
      </c>
      <c r="BS10" s="10">
        <f>FORECAST(D10,E$6:E9,D$6:D9)</f>
        <v>80253.834473180264</v>
      </c>
      <c r="BT10" s="10">
        <f>FORECAST(E10,F$6:F9,E$6:E9)</f>
        <v>4674.0076053585981</v>
      </c>
      <c r="BW10" s="10"/>
      <c r="BX10" s="10"/>
      <c r="BY10" s="10"/>
      <c r="CA10" s="3">
        <v>1981</v>
      </c>
      <c r="CB10" s="10">
        <f t="shared" si="10"/>
        <v>347227.71746482293</v>
      </c>
      <c r="CC10" s="12">
        <f t="shared" si="9"/>
        <v>445910</v>
      </c>
    </row>
    <row r="11" spans="1:81" s="3" customFormat="1" ht="15.75" x14ac:dyDescent="0.25">
      <c r="A11" s="11">
        <v>1982</v>
      </c>
      <c r="B11" s="6">
        <v>18909761</v>
      </c>
      <c r="C11" s="6">
        <v>26237</v>
      </c>
      <c r="D11" s="6">
        <v>476291</v>
      </c>
      <c r="E11" s="6">
        <v>116011</v>
      </c>
      <c r="F11" s="6">
        <v>0</v>
      </c>
      <c r="G11" s="7">
        <f t="shared" si="5"/>
        <v>618539</v>
      </c>
      <c r="H11" s="24">
        <f t="shared" si="6"/>
        <v>3.2710037953414643E-2</v>
      </c>
      <c r="I11" s="21">
        <f t="shared" si="7"/>
        <v>5.5086071330342164E-2</v>
      </c>
      <c r="J11" s="27">
        <v>59.831488501325978</v>
      </c>
      <c r="K11" s="27">
        <v>1230.8010000000002</v>
      </c>
      <c r="L11" s="3">
        <v>1983</v>
      </c>
      <c r="M11" s="23"/>
      <c r="N11" s="23"/>
      <c r="O11" s="23"/>
      <c r="R11" s="23"/>
      <c r="S11" s="23"/>
      <c r="T11" s="23"/>
      <c r="U11" s="23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9"/>
      <c r="AW11" s="29"/>
      <c r="AX11" s="29"/>
      <c r="AY11" s="29"/>
      <c r="AZ11" s="29"/>
      <c r="BA11" s="29"/>
      <c r="BB11" s="29"/>
      <c r="BC11" s="29"/>
      <c r="BD11" s="27">
        <v>1.65083333333333</v>
      </c>
      <c r="BE11">
        <v>2.2400000000000002</v>
      </c>
      <c r="BF11" s="29"/>
      <c r="BG11" s="29"/>
      <c r="BI11" s="5">
        <f t="shared" si="0"/>
        <v>1982</v>
      </c>
      <c r="BJ11" s="8">
        <f t="shared" si="1"/>
        <v>4.2417697186434483E-2</v>
      </c>
      <c r="BK11" s="8">
        <f t="shared" si="2"/>
        <v>0.77002581890551769</v>
      </c>
      <c r="BL11" s="8">
        <f t="shared" si="3"/>
        <v>0.18755648390804783</v>
      </c>
      <c r="BM11" s="8">
        <f t="shared" si="4"/>
        <v>0</v>
      </c>
      <c r="BO11" s="8">
        <f>AVERAGE(H$6:H11)*AVERAGE(BJ$6:BJ11)</f>
        <v>1.8056378793451615E-3</v>
      </c>
      <c r="BP11" s="9"/>
      <c r="BQ11" s="4">
        <f t="shared" si="8"/>
        <v>35805.776926461716</v>
      </c>
      <c r="BR11" s="10">
        <f>FORECAST(C11,D$6:D10,C$6:C10)</f>
        <v>384857.36477926327</v>
      </c>
      <c r="BS11" s="10">
        <f>FORECAST(D11,E$6:E10,D$6:D10)</f>
        <v>168493.40403719925</v>
      </c>
      <c r="BT11" s="10">
        <f>FORECAST(E11,F$6:F10,E$6:E10)</f>
        <v>1516.98762471493</v>
      </c>
      <c r="BV11" s="3">
        <v>1985</v>
      </c>
      <c r="BW11" s="10">
        <f>BQ11+BR10+BS9+BT8</f>
        <v>548254.0988339301</v>
      </c>
      <c r="BX11" s="10"/>
      <c r="BY11" s="10">
        <f t="shared" ref="BY11:BY47" si="11">C11+D10+E9+F8</f>
        <v>450587</v>
      </c>
      <c r="CA11" s="3">
        <v>1982</v>
      </c>
      <c r="CB11" s="10">
        <f t="shared" si="10"/>
        <v>590673.53336763917</v>
      </c>
      <c r="CC11" s="12">
        <f t="shared" si="9"/>
        <v>618539</v>
      </c>
    </row>
    <row r="12" spans="1:81" s="3" customFormat="1" ht="15.75" x14ac:dyDescent="0.25">
      <c r="A12" s="11">
        <v>1983</v>
      </c>
      <c r="B12" s="6">
        <v>20100000</v>
      </c>
      <c r="C12" s="6">
        <v>14822</v>
      </c>
      <c r="D12" s="6">
        <v>401216</v>
      </c>
      <c r="E12" s="6">
        <v>245833</v>
      </c>
      <c r="F12" s="6">
        <v>9598</v>
      </c>
      <c r="G12" s="7">
        <f t="shared" si="5"/>
        <v>671469</v>
      </c>
      <c r="H12" s="24">
        <f t="shared" si="6"/>
        <v>3.340641791044776E-2</v>
      </c>
      <c r="I12" s="21">
        <f t="shared" si="7"/>
        <v>3.6942694209602805E-2</v>
      </c>
      <c r="J12" s="27">
        <v>162.19949127713599</v>
      </c>
      <c r="K12" s="27">
        <v>975.99900000000002</v>
      </c>
      <c r="L12" s="3">
        <v>1984</v>
      </c>
      <c r="M12" s="23"/>
      <c r="N12" s="23"/>
      <c r="O12" s="23"/>
      <c r="R12" s="23"/>
      <c r="S12" s="23"/>
      <c r="T12" s="23"/>
      <c r="U12" s="23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9"/>
      <c r="AW12" s="29"/>
      <c r="AX12" s="29"/>
      <c r="AY12" s="29"/>
      <c r="AZ12" s="29"/>
      <c r="BA12" s="29"/>
      <c r="BB12" s="29"/>
      <c r="BC12" s="29"/>
      <c r="BD12" s="27">
        <v>0.84499999999999997</v>
      </c>
      <c r="BE12">
        <v>0.43666666666666698</v>
      </c>
      <c r="BF12" s="29"/>
      <c r="BG12" s="29"/>
      <c r="BI12" s="5">
        <f t="shared" si="0"/>
        <v>1983</v>
      </c>
      <c r="BJ12" s="8">
        <f t="shared" si="1"/>
        <v>2.2073990012941774E-2</v>
      </c>
      <c r="BK12" s="8">
        <f t="shared" si="2"/>
        <v>0.59751976636300408</v>
      </c>
      <c r="BL12" s="8">
        <f t="shared" si="3"/>
        <v>0.36611221069029248</v>
      </c>
      <c r="BM12" s="8">
        <f t="shared" si="4"/>
        <v>1.4294032933761648E-2</v>
      </c>
      <c r="BO12" s="8">
        <f>AVERAGE(H$6:H12)*AVERAGE(BJ$6:BJ12)</f>
        <v>1.63370999127207E-3</v>
      </c>
      <c r="BP12" s="9"/>
      <c r="BQ12" s="4">
        <f t="shared" si="8"/>
        <v>36293.321374837746</v>
      </c>
      <c r="BR12" s="10">
        <f>FORECAST(C12,D$6:D11,C$6:C11)</f>
        <v>257960.73997325869</v>
      </c>
      <c r="BS12" s="10">
        <f>FORECAST(D12,E$6:E11,D$6:D11)</f>
        <v>128422.44331860257</v>
      </c>
      <c r="BT12" s="10">
        <f>FORECAST(E12,F$6:F11,E$6:E11)</f>
        <v>2907.8254976723756</v>
      </c>
      <c r="BV12" s="3">
        <v>1986</v>
      </c>
      <c r="BW12" s="10">
        <f t="shared" ref="BW12:BW45" si="12">BQ12+BR11+BS10+BT9</f>
        <v>501404.52062728128</v>
      </c>
      <c r="BX12" s="10"/>
      <c r="BY12" s="10">
        <f t="shared" si="11"/>
        <v>664819</v>
      </c>
      <c r="BZ12" s="13"/>
      <c r="CA12" s="3">
        <v>1983</v>
      </c>
      <c r="CB12" s="10">
        <f t="shared" si="10"/>
        <v>425584.33016437141</v>
      </c>
      <c r="CC12" s="12">
        <f t="shared" si="9"/>
        <v>671469</v>
      </c>
    </row>
    <row r="13" spans="1:81" s="3" customFormat="1" ht="15.75" x14ac:dyDescent="0.25">
      <c r="A13" s="11">
        <v>1984</v>
      </c>
      <c r="B13" s="6">
        <v>21530000</v>
      </c>
      <c r="C13" s="6">
        <v>26412</v>
      </c>
      <c r="D13" s="6">
        <v>175293</v>
      </c>
      <c r="E13" s="6">
        <v>71288</v>
      </c>
      <c r="F13" s="6">
        <v>974</v>
      </c>
      <c r="G13" s="7">
        <f t="shared" si="5"/>
        <v>273967</v>
      </c>
      <c r="H13" s="24">
        <f t="shared" si="6"/>
        <v>1.2724895494658616E-2</v>
      </c>
      <c r="I13" s="21">
        <f t="shared" si="7"/>
        <v>0.15067344389108522</v>
      </c>
      <c r="J13" s="27">
        <v>159.14178671634167</v>
      </c>
      <c r="K13" s="27">
        <v>2563.7040000000002</v>
      </c>
      <c r="L13" s="3">
        <v>1985</v>
      </c>
      <c r="M13" s="23"/>
      <c r="N13" s="23"/>
      <c r="O13" s="23"/>
      <c r="R13" s="23"/>
      <c r="S13" s="23"/>
      <c r="T13" s="23"/>
      <c r="U13" s="23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3"/>
      <c r="AJ13">
        <v>8.94</v>
      </c>
      <c r="AK13">
        <v>6</v>
      </c>
      <c r="AL13">
        <v>7.79</v>
      </c>
      <c r="AM13">
        <v>6.51</v>
      </c>
      <c r="AN13">
        <v>8.7100000000000009</v>
      </c>
      <c r="AO13">
        <v>6.39</v>
      </c>
      <c r="AP13">
        <v>7.78</v>
      </c>
      <c r="AQ13">
        <v>6.74</v>
      </c>
      <c r="AR13">
        <v>8.77</v>
      </c>
      <c r="AS13">
        <v>6.31</v>
      </c>
      <c r="AT13">
        <v>7.76</v>
      </c>
      <c r="AU13">
        <v>6.62</v>
      </c>
      <c r="AV13" s="29">
        <v>9.32</v>
      </c>
      <c r="AW13" s="29">
        <v>6.9</v>
      </c>
      <c r="AX13" s="29">
        <v>8.32</v>
      </c>
      <c r="AY13" s="29">
        <v>7.2</v>
      </c>
      <c r="AZ13" s="29"/>
      <c r="BA13" s="29"/>
      <c r="BB13" s="29"/>
      <c r="BC13" s="29"/>
      <c r="BD13" s="27">
        <v>0.33333333333333298</v>
      </c>
      <c r="BE13">
        <v>0.37333333333333302</v>
      </c>
      <c r="BF13" s="29"/>
      <c r="BG13" s="29"/>
      <c r="BI13" s="5">
        <f t="shared" si="0"/>
        <v>1984</v>
      </c>
      <c r="BJ13" s="8">
        <f t="shared" si="1"/>
        <v>9.6405771498027135E-2</v>
      </c>
      <c r="BK13" s="8">
        <f t="shared" si="2"/>
        <v>0.63983253457533207</v>
      </c>
      <c r="BL13" s="8">
        <f t="shared" si="3"/>
        <v>0.26020652122335902</v>
      </c>
      <c r="BM13" s="8">
        <f t="shared" si="4"/>
        <v>3.5551727032817823E-3</v>
      </c>
      <c r="BO13" s="8">
        <f>AVERAGE(H$6:H13)*AVERAGE(BJ$6:BJ13)</f>
        <v>1.7429459890252754E-3</v>
      </c>
      <c r="BP13" s="9"/>
      <c r="BQ13" s="4">
        <f t="shared" si="8"/>
        <v>35173.776112087668</v>
      </c>
      <c r="BR13" s="10">
        <f>FORECAST(C13,D$6:D12,C$6:C12)</f>
        <v>453763.92755799298</v>
      </c>
      <c r="BS13" s="10">
        <f>FORECAST(D13,E$6:E12,D$6:D12)</f>
        <v>78915.785894250788</v>
      </c>
      <c r="BT13" s="10">
        <f>FORECAST(E13,F$6:F12,E$6:E12)</f>
        <v>930.11495548310199</v>
      </c>
      <c r="BV13" s="3">
        <v>1987</v>
      </c>
      <c r="BW13" s="10">
        <f t="shared" si="12"/>
        <v>466301.92772790417</v>
      </c>
      <c r="BX13" s="10"/>
      <c r="BY13" s="10">
        <f t="shared" si="11"/>
        <v>543639</v>
      </c>
      <c r="BZ13" s="13"/>
      <c r="CA13" s="3">
        <v>1984</v>
      </c>
      <c r="CB13" s="10">
        <f t="shared" si="10"/>
        <v>568783.6045198146</v>
      </c>
      <c r="CC13" s="12">
        <f t="shared" si="9"/>
        <v>273967</v>
      </c>
    </row>
    <row r="14" spans="1:81" s="3" customFormat="1" ht="15.75" x14ac:dyDescent="0.25">
      <c r="A14" s="11">
        <v>1985</v>
      </c>
      <c r="B14" s="6">
        <v>19680000</v>
      </c>
      <c r="C14" s="6">
        <v>845.00000000000011</v>
      </c>
      <c r="D14" s="6">
        <v>72527</v>
      </c>
      <c r="E14" s="6">
        <v>119492</v>
      </c>
      <c r="F14" s="6">
        <v>8866</v>
      </c>
      <c r="G14" s="7">
        <f t="shared" si="5"/>
        <v>201730</v>
      </c>
      <c r="H14" s="24">
        <f t="shared" si="6"/>
        <v>1.02505081300813E-2</v>
      </c>
      <c r="I14" s="21">
        <f t="shared" si="7"/>
        <v>1.1650833482702995E-2</v>
      </c>
      <c r="J14" s="27">
        <v>149.28795130963488</v>
      </c>
      <c r="K14" s="27">
        <v>2315.5819999999999</v>
      </c>
      <c r="L14" s="3">
        <v>1986</v>
      </c>
      <c r="M14" s="23"/>
      <c r="N14" s="23"/>
      <c r="O14" s="23"/>
      <c r="R14" s="23"/>
      <c r="S14" s="23"/>
      <c r="T14" s="23"/>
      <c r="U14" s="23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3"/>
      <c r="AJ14">
        <v>9.44</v>
      </c>
      <c r="AK14">
        <v>6.76</v>
      </c>
      <c r="AL14">
        <v>8.23</v>
      </c>
      <c r="AM14">
        <v>6.94</v>
      </c>
      <c r="AN14">
        <v>9.17</v>
      </c>
      <c r="AO14">
        <v>6.96</v>
      </c>
      <c r="AP14">
        <v>8.19</v>
      </c>
      <c r="AQ14">
        <v>7.13</v>
      </c>
      <c r="AR14">
        <v>9.1999999999999993</v>
      </c>
      <c r="AS14">
        <v>6.89</v>
      </c>
      <c r="AT14">
        <v>8.14</v>
      </c>
      <c r="AU14">
        <v>6.99</v>
      </c>
      <c r="AV14" s="29">
        <v>9.56</v>
      </c>
      <c r="AW14" s="29">
        <v>7.38</v>
      </c>
      <c r="AX14" s="29">
        <v>8.57</v>
      </c>
      <c r="AY14" s="29">
        <v>7.54</v>
      </c>
      <c r="AZ14" s="29"/>
      <c r="BA14" s="29"/>
      <c r="BB14" s="29"/>
      <c r="BC14" s="29"/>
      <c r="BD14" s="27">
        <v>1.2191666666666701</v>
      </c>
      <c r="BE14">
        <v>1.1499999999999999</v>
      </c>
      <c r="BF14" s="29"/>
      <c r="BG14" s="29"/>
      <c r="BI14" s="5">
        <f t="shared" si="0"/>
        <v>1985</v>
      </c>
      <c r="BJ14" s="8">
        <f t="shared" si="1"/>
        <v>4.1887671640311311E-3</v>
      </c>
      <c r="BK14" s="8">
        <f t="shared" si="2"/>
        <v>0.35952510781737967</v>
      </c>
      <c r="BL14" s="8">
        <f t="shared" si="3"/>
        <v>0.59233629108213948</v>
      </c>
      <c r="BM14" s="8">
        <f t="shared" si="4"/>
        <v>4.394983393644971E-2</v>
      </c>
      <c r="BO14" s="8">
        <f>AVERAGE(H$6:H14)*AVERAGE(BJ$6:BJ14)</f>
        <v>1.441536543942289E-3</v>
      </c>
      <c r="BP14" s="9"/>
      <c r="BQ14" s="4">
        <f t="shared" si="8"/>
        <v>34301.177064017422</v>
      </c>
      <c r="BR14" s="10">
        <f>FORECAST(C14,D$6:D13,C$6:C13)</f>
        <v>96511.190609771118</v>
      </c>
      <c r="BS14" s="10">
        <f>FORECAST(D14,E$6:E13,D$6:D13)</f>
        <v>43954.793647594757</v>
      </c>
      <c r="BT14" s="10">
        <f>FORECAST(E14,F$6:F13,E$6:E13)</f>
        <v>2443.7030002739129</v>
      </c>
      <c r="BV14" s="3">
        <v>1988</v>
      </c>
      <c r="BW14" s="10">
        <f t="shared" si="12"/>
        <v>618004.53556532797</v>
      </c>
      <c r="BX14" s="10"/>
      <c r="BY14" s="10">
        <f t="shared" si="11"/>
        <v>421971</v>
      </c>
      <c r="BZ14" s="13"/>
      <c r="CA14" s="3">
        <v>1985</v>
      </c>
      <c r="CB14" s="10">
        <f t="shared" si="10"/>
        <v>177210.86432165719</v>
      </c>
      <c r="CC14" s="12">
        <f t="shared" si="9"/>
        <v>201730</v>
      </c>
    </row>
    <row r="15" spans="1:81" s="3" customFormat="1" ht="15.75" x14ac:dyDescent="0.25">
      <c r="A15" s="11">
        <v>1986</v>
      </c>
      <c r="B15" s="6">
        <v>40390000</v>
      </c>
      <c r="C15" s="6">
        <v>1550.0000000000002</v>
      </c>
      <c r="D15" s="6">
        <v>343053</v>
      </c>
      <c r="E15" s="6">
        <v>265136</v>
      </c>
      <c r="F15" s="6">
        <v>11118</v>
      </c>
      <c r="G15" s="7">
        <f t="shared" si="5"/>
        <v>620857</v>
      </c>
      <c r="H15" s="24">
        <f t="shared" si="6"/>
        <v>1.5371552364446645E-2</v>
      </c>
      <c r="I15" s="21">
        <f t="shared" si="7"/>
        <v>4.5182522817174033E-3</v>
      </c>
      <c r="J15" s="27">
        <v>141.16026106971793</v>
      </c>
      <c r="K15" s="27">
        <v>2239.114</v>
      </c>
      <c r="L15" s="3">
        <v>1987</v>
      </c>
      <c r="M15" s="23"/>
      <c r="N15" s="23"/>
      <c r="O15" s="23"/>
      <c r="R15" s="23"/>
      <c r="S15" s="23"/>
      <c r="T15" s="23"/>
      <c r="U15" s="23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3"/>
      <c r="AJ15">
        <v>9.0299999999999994</v>
      </c>
      <c r="AK15">
        <v>6.98</v>
      </c>
      <c r="AL15">
        <v>8.0500000000000007</v>
      </c>
      <c r="AM15">
        <v>7.06</v>
      </c>
      <c r="AN15">
        <v>9.0399999999999991</v>
      </c>
      <c r="AO15">
        <v>7.42</v>
      </c>
      <c r="AP15">
        <v>8.2100000000000009</v>
      </c>
      <c r="AQ15">
        <v>7.34</v>
      </c>
      <c r="AR15">
        <v>9.01</v>
      </c>
      <c r="AS15">
        <v>7.21</v>
      </c>
      <c r="AT15">
        <v>8.09</v>
      </c>
      <c r="AU15">
        <v>7.12</v>
      </c>
      <c r="AV15" s="29">
        <v>9.44</v>
      </c>
      <c r="AW15" s="29">
        <v>7.78</v>
      </c>
      <c r="AX15" s="29">
        <v>8.57</v>
      </c>
      <c r="AY15" s="29">
        <v>7.67</v>
      </c>
      <c r="AZ15" s="29"/>
      <c r="BA15" s="29"/>
      <c r="BB15" s="29"/>
      <c r="BC15" s="29"/>
      <c r="BD15" s="27">
        <v>1.79416666666667</v>
      </c>
      <c r="BE15">
        <v>1.61333333333333</v>
      </c>
      <c r="BF15" s="29"/>
      <c r="BG15" s="29"/>
      <c r="BI15" s="5">
        <f t="shared" si="0"/>
        <v>1986</v>
      </c>
      <c r="BJ15" s="8">
        <f t="shared" si="1"/>
        <v>2.4965491248387312E-3</v>
      </c>
      <c r="BK15" s="8">
        <f t="shared" si="2"/>
        <v>0.55254752704729104</v>
      </c>
      <c r="BL15" s="8">
        <f t="shared" si="3"/>
        <v>0.42704841855693015</v>
      </c>
      <c r="BM15" s="8">
        <f t="shared" si="4"/>
        <v>1.7907505270940007E-2</v>
      </c>
      <c r="BO15" s="8">
        <f>AVERAGE(H$6:H15)*AVERAGE(BJ$6:BJ15)</f>
        <v>1.2355868135301043E-3</v>
      </c>
      <c r="BP15" s="9"/>
      <c r="BQ15" s="4">
        <f t="shared" si="8"/>
        <v>58223.661009829055</v>
      </c>
      <c r="BR15" s="10">
        <f>FORECAST(C15,D$6:D14,C$6:C14)</f>
        <v>97206.269907795475</v>
      </c>
      <c r="BS15" s="10">
        <f>FORECAST(D15,E$6:E14,D$6:D14)</f>
        <v>137466.24997937802</v>
      </c>
      <c r="BT15" s="10">
        <f>FORECAST(E15,F$6:F14,E$6:E14)</f>
        <v>8009.1628850545349</v>
      </c>
      <c r="BV15" s="3">
        <v>1989</v>
      </c>
      <c r="BW15" s="10">
        <f t="shared" si="12"/>
        <v>236558.46301152333</v>
      </c>
      <c r="BX15" s="10"/>
      <c r="BY15" s="10">
        <f t="shared" si="11"/>
        <v>154963</v>
      </c>
      <c r="BZ15" s="13"/>
      <c r="CA15" s="3">
        <v>1986</v>
      </c>
      <c r="CB15" s="10">
        <f t="shared" si="10"/>
        <v>300905.34378205711</v>
      </c>
      <c r="CC15" s="12">
        <f t="shared" si="9"/>
        <v>620857</v>
      </c>
    </row>
    <row r="16" spans="1:81" s="3" customFormat="1" ht="15.75" x14ac:dyDescent="0.25">
      <c r="A16" s="11">
        <v>1987</v>
      </c>
      <c r="B16" s="6">
        <v>50755717</v>
      </c>
      <c r="C16" s="6">
        <v>16199.999999999998</v>
      </c>
      <c r="D16" s="6">
        <v>585756</v>
      </c>
      <c r="E16" s="6">
        <v>291510</v>
      </c>
      <c r="F16" s="6">
        <v>8415</v>
      </c>
      <c r="G16" s="7">
        <f t="shared" si="5"/>
        <v>901881</v>
      </c>
      <c r="H16" s="24">
        <f t="shared" si="6"/>
        <v>1.7769052499051485E-2</v>
      </c>
      <c r="I16" s="21">
        <f t="shared" si="7"/>
        <v>2.7656566898162371E-2</v>
      </c>
      <c r="J16" s="27">
        <v>105.52283848612294</v>
      </c>
      <c r="K16" s="27">
        <v>1273.77</v>
      </c>
      <c r="L16" s="3">
        <v>1988</v>
      </c>
      <c r="M16" s="23"/>
      <c r="N16" s="23"/>
      <c r="O16" s="23"/>
      <c r="R16" s="23"/>
      <c r="S16" s="23"/>
      <c r="T16" s="23"/>
      <c r="U16" s="23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3"/>
      <c r="AJ16">
        <v>9.5399999999999991</v>
      </c>
      <c r="AK16">
        <v>7.17</v>
      </c>
      <c r="AL16">
        <v>8.43</v>
      </c>
      <c r="AM16">
        <v>7.39</v>
      </c>
      <c r="AN16">
        <v>9.19</v>
      </c>
      <c r="AO16">
        <v>7.09</v>
      </c>
      <c r="AP16">
        <v>8.26</v>
      </c>
      <c r="AQ16">
        <v>7.36</v>
      </c>
      <c r="AR16">
        <v>9.1999999999999993</v>
      </c>
      <c r="AS16">
        <v>6.97</v>
      </c>
      <c r="AT16">
        <v>8.18</v>
      </c>
      <c r="AU16">
        <v>7.19</v>
      </c>
      <c r="AV16" s="29">
        <v>9.6</v>
      </c>
      <c r="AW16" s="29">
        <v>7.5</v>
      </c>
      <c r="AX16" s="29">
        <v>8.64</v>
      </c>
      <c r="AY16" s="29">
        <v>7.71</v>
      </c>
      <c r="AZ16" s="29"/>
      <c r="BA16" s="29"/>
      <c r="BB16" s="29"/>
      <c r="BC16" s="29"/>
      <c r="BD16" s="27">
        <v>0.52666666666666695</v>
      </c>
      <c r="BE16">
        <v>0.77333333333333298</v>
      </c>
      <c r="BF16" s="29"/>
      <c r="BG16" s="29"/>
      <c r="BI16" s="5">
        <f t="shared" si="0"/>
        <v>1987</v>
      </c>
      <c r="BJ16" s="8">
        <f t="shared" si="1"/>
        <v>1.7962458461814806E-2</v>
      </c>
      <c r="BK16" s="8">
        <f t="shared" si="2"/>
        <v>0.64948258140486381</v>
      </c>
      <c r="BL16" s="8">
        <f t="shared" si="3"/>
        <v>0.32322446087676754</v>
      </c>
      <c r="BM16" s="8">
        <f t="shared" si="4"/>
        <v>9.3304992565538033E-3</v>
      </c>
      <c r="BO16" s="8">
        <f>AVERAGE(H$6:H16)*AVERAGE(BJ$6:BJ16)</f>
        <v>1.1281832301733177E-3</v>
      </c>
      <c r="BP16" s="9"/>
      <c r="BQ16" s="4">
        <f t="shared" si="8"/>
        <v>62713.094636465743</v>
      </c>
      <c r="BR16" s="10">
        <f>FORECAST(C16,D$6:D15,C$6:C15)</f>
        <v>273411.22907359048</v>
      </c>
      <c r="BS16" s="10">
        <f>FORECAST(D16,E$6:E15,D$6:D15)</f>
        <v>234456.41475564154</v>
      </c>
      <c r="BT16" s="10">
        <f>FORECAST(E16,F$6:F15,E$6:E15)</f>
        <v>10210.540664942046</v>
      </c>
      <c r="BV16" s="3">
        <v>1990</v>
      </c>
      <c r="BW16" s="10">
        <f t="shared" si="12"/>
        <v>204804.27314733906</v>
      </c>
      <c r="BX16" s="10"/>
      <c r="BY16" s="10">
        <f t="shared" si="11"/>
        <v>479719</v>
      </c>
      <c r="BZ16" s="13"/>
      <c r="CA16" s="3">
        <v>1987</v>
      </c>
      <c r="CB16" s="10">
        <f t="shared" si="10"/>
        <v>580791.27913063974</v>
      </c>
      <c r="CC16" s="12">
        <f t="shared" si="9"/>
        <v>901881</v>
      </c>
    </row>
    <row r="17" spans="1:81" s="3" customFormat="1" ht="15.75" x14ac:dyDescent="0.25">
      <c r="A17" s="11">
        <v>1988</v>
      </c>
      <c r="B17" s="6">
        <v>60300600</v>
      </c>
      <c r="C17" s="6">
        <v>10145</v>
      </c>
      <c r="D17" s="6">
        <v>707892</v>
      </c>
      <c r="E17" s="6">
        <v>721297</v>
      </c>
      <c r="F17" s="6">
        <v>54997.999999999993</v>
      </c>
      <c r="G17" s="7">
        <f t="shared" si="5"/>
        <v>1494332</v>
      </c>
      <c r="H17" s="24">
        <f t="shared" si="6"/>
        <v>2.4781378626414993E-2</v>
      </c>
      <c r="I17" s="21">
        <f t="shared" si="7"/>
        <v>1.4331282172986839E-2</v>
      </c>
      <c r="J17" s="27">
        <v>161.67099999999999</v>
      </c>
      <c r="K17" s="27">
        <v>2128.4009999999998</v>
      </c>
      <c r="L17" s="3">
        <v>1989</v>
      </c>
      <c r="M17" s="23"/>
      <c r="N17" s="23"/>
      <c r="O17" s="23"/>
      <c r="R17" s="23"/>
      <c r="S17" s="23"/>
      <c r="T17" s="23"/>
      <c r="U17" s="23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3"/>
      <c r="AJ17">
        <v>9.77</v>
      </c>
      <c r="AK17">
        <v>6.76</v>
      </c>
      <c r="AL17">
        <v>8.56</v>
      </c>
      <c r="AM17">
        <v>7.21</v>
      </c>
      <c r="AN17">
        <v>9.48</v>
      </c>
      <c r="AO17">
        <v>6.97</v>
      </c>
      <c r="AP17">
        <v>8.51</v>
      </c>
      <c r="AQ17">
        <v>7.39</v>
      </c>
      <c r="AR17">
        <v>9.49</v>
      </c>
      <c r="AS17">
        <v>6.86</v>
      </c>
      <c r="AT17">
        <v>8.44</v>
      </c>
      <c r="AU17">
        <v>7.22</v>
      </c>
      <c r="AV17" s="29">
        <v>9.98</v>
      </c>
      <c r="AW17" s="29">
        <v>7.46</v>
      </c>
      <c r="AX17" s="29">
        <v>8.9499999999999993</v>
      </c>
      <c r="AY17" s="29">
        <v>7.78</v>
      </c>
      <c r="AZ17" s="29"/>
      <c r="BA17" s="29"/>
      <c r="BB17" s="29"/>
      <c r="BC17" s="29"/>
      <c r="BD17" s="27">
        <v>-0.28000000000000003</v>
      </c>
      <c r="BE17">
        <v>0.36333333333333301</v>
      </c>
      <c r="BF17" s="29"/>
      <c r="BG17" s="29"/>
      <c r="BI17" s="5">
        <f t="shared" si="0"/>
        <v>1988</v>
      </c>
      <c r="BJ17" s="8">
        <f t="shared" si="1"/>
        <v>6.7889866508915016E-3</v>
      </c>
      <c r="BK17" s="8">
        <f t="shared" si="2"/>
        <v>0.47371802250102385</v>
      </c>
      <c r="BL17" s="8">
        <f t="shared" si="3"/>
        <v>0.48268858593672626</v>
      </c>
      <c r="BM17" s="8">
        <f t="shared" si="4"/>
        <v>3.6804404911358383E-2</v>
      </c>
      <c r="BO17" s="8">
        <f>AVERAGE(H$6:H17)*AVERAGE(BJ$6:BJ17)</f>
        <v>1.0356066317278776E-3</v>
      </c>
      <c r="BP17" s="9"/>
      <c r="BQ17" s="4">
        <f t="shared" si="8"/>
        <v>68030.12568938917</v>
      </c>
      <c r="BR17" s="10">
        <f>FORECAST(C17,D$6:D16,C$6:C16)</f>
        <v>248196.13605737724</v>
      </c>
      <c r="BS17" s="10">
        <f>FORECAST(D17,E$6:E16,D$6:D16)</f>
        <v>297284.08748652728</v>
      </c>
      <c r="BT17" s="10">
        <f>FORECAST(E17,F$6:F16,E$6:E16)</f>
        <v>25239.318634159947</v>
      </c>
      <c r="BV17" s="3">
        <v>1991</v>
      </c>
      <c r="BW17" s="10">
        <f t="shared" si="12"/>
        <v>481351.30774263159</v>
      </c>
      <c r="BX17" s="10"/>
      <c r="BY17" s="10">
        <f t="shared" si="11"/>
        <v>869903</v>
      </c>
      <c r="BZ17" s="13"/>
      <c r="CA17" s="3">
        <v>1988</v>
      </c>
      <c r="CB17" s="10">
        <f t="shared" si="10"/>
        <v>638749.66786745365</v>
      </c>
      <c r="CC17" s="12">
        <f t="shared" si="9"/>
        <v>1494332</v>
      </c>
    </row>
    <row r="18" spans="1:81" s="3" customFormat="1" ht="15.75" x14ac:dyDescent="0.25">
      <c r="A18" s="11">
        <v>1989</v>
      </c>
      <c r="B18" s="6">
        <v>62506791</v>
      </c>
      <c r="C18" s="6">
        <v>16464</v>
      </c>
      <c r="D18" s="6">
        <v>1053260</v>
      </c>
      <c r="E18" s="6">
        <v>1642696.0000000002</v>
      </c>
      <c r="F18" s="6">
        <v>227911</v>
      </c>
      <c r="G18" s="7">
        <f t="shared" si="5"/>
        <v>2940331</v>
      </c>
      <c r="H18" s="24">
        <f t="shared" si="6"/>
        <v>4.7040184801680186E-2</v>
      </c>
      <c r="I18" s="21">
        <f t="shared" si="7"/>
        <v>1.5631468013595884E-2</v>
      </c>
      <c r="J18" s="27">
        <v>52.80958406351526</v>
      </c>
      <c r="K18" s="27">
        <v>1313.7430000000002</v>
      </c>
      <c r="L18" s="3">
        <v>1990</v>
      </c>
      <c r="M18" s="23"/>
      <c r="N18" s="23"/>
      <c r="O18" s="23"/>
      <c r="P18" s="23"/>
      <c r="Q18" s="23"/>
      <c r="R18" s="23"/>
      <c r="S18" s="23"/>
      <c r="T18" s="23"/>
      <c r="U18" s="23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3"/>
      <c r="AJ18">
        <v>10.4</v>
      </c>
      <c r="AK18">
        <v>7.01</v>
      </c>
      <c r="AL18">
        <v>9.06</v>
      </c>
      <c r="AM18">
        <v>7.48</v>
      </c>
      <c r="AN18">
        <v>10.19</v>
      </c>
      <c r="AO18">
        <v>7.38</v>
      </c>
      <c r="AP18">
        <v>9.0399999999999991</v>
      </c>
      <c r="AQ18">
        <v>7.71</v>
      </c>
      <c r="AR18">
        <v>10.08</v>
      </c>
      <c r="AS18">
        <v>7.3</v>
      </c>
      <c r="AT18">
        <v>8.89</v>
      </c>
      <c r="AU18">
        <v>7.56</v>
      </c>
      <c r="AV18" s="29">
        <v>10.53</v>
      </c>
      <c r="AW18" s="29">
        <v>7.99</v>
      </c>
      <c r="AX18" s="29">
        <v>9.39</v>
      </c>
      <c r="AY18" s="29">
        <v>8.16</v>
      </c>
      <c r="AZ18" s="29"/>
      <c r="BA18" s="29"/>
      <c r="BB18" s="29"/>
      <c r="BC18" s="29"/>
      <c r="BD18" s="27">
        <v>-0.40833333333333299</v>
      </c>
      <c r="BE18">
        <v>8.3333333333333301E-2</v>
      </c>
      <c r="BF18" s="29"/>
      <c r="BG18" s="29"/>
      <c r="BI18" s="5">
        <f t="shared" si="0"/>
        <v>1989</v>
      </c>
      <c r="BJ18" s="8">
        <f t="shared" si="1"/>
        <v>5.5993695947837169E-3</v>
      </c>
      <c r="BK18" s="8">
        <f t="shared" si="2"/>
        <v>0.35821137144083437</v>
      </c>
      <c r="BL18" s="8">
        <f t="shared" si="3"/>
        <v>0.55867723735865116</v>
      </c>
      <c r="BM18" s="8">
        <f t="shared" si="4"/>
        <v>7.7512021605730785E-2</v>
      </c>
      <c r="BO18" s="8">
        <f>AVERAGE(H$6:H18)*AVERAGE(BJ$6:BJ18)</f>
        <v>1.0121997345157051E-3</v>
      </c>
      <c r="BP18" s="9"/>
      <c r="BQ18" s="4">
        <f t="shared" si="8"/>
        <v>64732.447287628413</v>
      </c>
      <c r="BR18" s="10">
        <f>FORECAST(C18,D$6:D17,C$6:C17)</f>
        <v>342006.77054209192</v>
      </c>
      <c r="BS18" s="10">
        <f>FORECAST(D18,E$6:E17,D$6:D17)</f>
        <v>661826.1199442941</v>
      </c>
      <c r="BT18" s="10">
        <f>FORECAST(E18,F$6:F17,E$6:E17)</f>
        <v>117116.93805689912</v>
      </c>
      <c r="BV18" s="3">
        <v>1992</v>
      </c>
      <c r="BW18" s="10">
        <f>BQ18+BR17+BS16+BT15</f>
        <v>555394.16098570172</v>
      </c>
      <c r="BX18" s="10"/>
      <c r="BY18" s="10">
        <f t="shared" si="11"/>
        <v>1026984</v>
      </c>
      <c r="BZ18" s="13"/>
      <c r="CA18" s="3">
        <v>1989</v>
      </c>
      <c r="CB18" s="10">
        <f t="shared" si="10"/>
        <v>1185682.2758309138</v>
      </c>
      <c r="CC18" s="12">
        <f t="shared" si="9"/>
        <v>2940331</v>
      </c>
    </row>
    <row r="19" spans="1:81" s="3" customFormat="1" ht="15.75" x14ac:dyDescent="0.25">
      <c r="A19" s="11">
        <v>1990</v>
      </c>
      <c r="B19" s="6">
        <v>64275400</v>
      </c>
      <c r="C19" s="6">
        <v>8233</v>
      </c>
      <c r="D19" s="6">
        <v>1454280.0000000002</v>
      </c>
      <c r="E19" s="6">
        <v>1272563</v>
      </c>
      <c r="F19" s="6">
        <v>76978</v>
      </c>
      <c r="G19" s="7">
        <f t="shared" si="5"/>
        <v>2812054</v>
      </c>
      <c r="H19" s="24">
        <f t="shared" si="6"/>
        <v>4.3750081679771735E-2</v>
      </c>
      <c r="I19" s="21">
        <f t="shared" si="7"/>
        <v>5.66122067277278E-3</v>
      </c>
      <c r="J19" s="27">
        <v>107.49100555039674</v>
      </c>
      <c r="K19" s="27">
        <v>1380.9819999999997</v>
      </c>
      <c r="L19" s="3">
        <v>1991</v>
      </c>
      <c r="M19" s="23"/>
      <c r="N19" s="23"/>
      <c r="O19" s="23"/>
      <c r="P19" s="23"/>
      <c r="Q19" s="23"/>
      <c r="R19" s="23"/>
      <c r="S19" s="23"/>
      <c r="T19" s="23"/>
      <c r="U19" s="23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3"/>
      <c r="AJ19">
        <v>9.25</v>
      </c>
      <c r="AK19">
        <v>6.57</v>
      </c>
      <c r="AL19">
        <v>8.11</v>
      </c>
      <c r="AM19">
        <v>6.77</v>
      </c>
      <c r="AN19">
        <v>9.11</v>
      </c>
      <c r="AO19">
        <v>6.97</v>
      </c>
      <c r="AP19">
        <v>8.11</v>
      </c>
      <c r="AQ19">
        <v>7.06</v>
      </c>
      <c r="AR19">
        <v>9.19</v>
      </c>
      <c r="AS19">
        <v>6.91</v>
      </c>
      <c r="AT19">
        <v>8.09</v>
      </c>
      <c r="AU19">
        <v>6.95</v>
      </c>
      <c r="AV19" s="29">
        <v>9.61</v>
      </c>
      <c r="AW19" s="29">
        <v>7.46</v>
      </c>
      <c r="AX19" s="29">
        <v>8.56</v>
      </c>
      <c r="AY19" s="29">
        <v>7.48</v>
      </c>
      <c r="AZ19" s="29"/>
      <c r="BA19" s="29"/>
      <c r="BB19" s="29"/>
      <c r="BC19" s="29"/>
      <c r="BD19" s="27">
        <v>-0.56999999999999995</v>
      </c>
      <c r="BE19">
        <v>-1.37666666666667</v>
      </c>
      <c r="BF19" s="29"/>
      <c r="BG19" s="29"/>
      <c r="BH19" s="14"/>
      <c r="BI19" s="5">
        <f t="shared" si="0"/>
        <v>1990</v>
      </c>
      <c r="BJ19" s="8">
        <f t="shared" si="1"/>
        <v>2.9277531654797527E-3</v>
      </c>
      <c r="BK19" s="8">
        <f t="shared" si="2"/>
        <v>0.51715934331275293</v>
      </c>
      <c r="BL19" s="8">
        <f t="shared" si="3"/>
        <v>0.45253860701110293</v>
      </c>
      <c r="BM19" s="8">
        <f t="shared" si="4"/>
        <v>2.7374296510664448E-2</v>
      </c>
      <c r="BO19" s="8">
        <f>AVERAGE(H$6:H19)*AVERAGE(BJ$6:BJ19)</f>
        <v>9.7405557181090563E-4</v>
      </c>
      <c r="BP19" s="9"/>
      <c r="BQ19" s="4">
        <f t="shared" si="8"/>
        <v>65059.542815890753</v>
      </c>
      <c r="BR19" s="10">
        <f>FORECAST(C19,D$6:D18,C$6:C18)</f>
        <v>316486.83185167779</v>
      </c>
      <c r="BS19" s="10">
        <f>FORECAST(D19,E$6:E18,D$6:D18)</f>
        <v>1639297.7397091934</v>
      </c>
      <c r="BT19" s="10">
        <f>FORECAST(E19,F$6:F18,E$6:E18)</f>
        <v>159160.07528194942</v>
      </c>
      <c r="BV19" s="3">
        <v>1993</v>
      </c>
      <c r="BW19" s="10">
        <f>BQ19+BR18+BS17+BT16</f>
        <v>714560.94150945195</v>
      </c>
      <c r="BX19" s="10">
        <v>1371000</v>
      </c>
      <c r="BY19" s="10">
        <f t="shared" si="11"/>
        <v>1791205</v>
      </c>
      <c r="BZ19" s="13"/>
      <c r="CA19" s="3">
        <v>1990</v>
      </c>
      <c r="CB19" s="10">
        <f t="shared" si="10"/>
        <v>2180004.1896587112</v>
      </c>
      <c r="CC19" s="12">
        <f t="shared" si="9"/>
        <v>2812054</v>
      </c>
    </row>
    <row r="20" spans="1:81" s="3" customFormat="1" ht="15.75" x14ac:dyDescent="0.25">
      <c r="A20" s="11">
        <v>1991</v>
      </c>
      <c r="B20" s="6">
        <v>56129200</v>
      </c>
      <c r="C20" s="6">
        <v>55899.000000000007</v>
      </c>
      <c r="D20" s="6">
        <v>1909095.0000000002</v>
      </c>
      <c r="E20" s="6">
        <v>899947</v>
      </c>
      <c r="F20" s="6">
        <v>14497</v>
      </c>
      <c r="G20" s="7">
        <f t="shared" si="5"/>
        <v>2879438</v>
      </c>
      <c r="H20" s="24">
        <f t="shared" si="6"/>
        <v>5.1300178873028658E-2</v>
      </c>
      <c r="I20" s="21">
        <f t="shared" si="7"/>
        <v>2.9280365827787511E-2</v>
      </c>
      <c r="J20" s="27">
        <v>76.2375640214143</v>
      </c>
      <c r="K20" s="27">
        <v>2154.2550000000001</v>
      </c>
      <c r="L20" s="3">
        <v>1992</v>
      </c>
      <c r="M20" s="23"/>
      <c r="N20" s="23"/>
      <c r="O20" s="23"/>
      <c r="P20" s="23"/>
      <c r="Q20" s="23"/>
      <c r="R20" s="23"/>
      <c r="S20" s="23"/>
      <c r="T20" s="23"/>
      <c r="U20" s="23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3"/>
      <c r="AJ20">
        <v>9.4600000000000009</v>
      </c>
      <c r="AK20">
        <v>6.66</v>
      </c>
      <c r="AL20">
        <v>8.32</v>
      </c>
      <c r="AM20">
        <v>7.14</v>
      </c>
      <c r="AN20">
        <v>9.34</v>
      </c>
      <c r="AO20">
        <v>7.07</v>
      </c>
      <c r="AP20">
        <v>8.4</v>
      </c>
      <c r="AQ20">
        <v>7.36</v>
      </c>
      <c r="AR20">
        <v>9.3699999999999992</v>
      </c>
      <c r="AS20">
        <v>6.97</v>
      </c>
      <c r="AT20">
        <v>8.33</v>
      </c>
      <c r="AU20">
        <v>7.21</v>
      </c>
      <c r="AV20" s="29">
        <v>9.9</v>
      </c>
      <c r="AW20" s="29">
        <v>7.65</v>
      </c>
      <c r="AX20" s="29">
        <v>8.91</v>
      </c>
      <c r="AY20" s="29">
        <v>7.88</v>
      </c>
      <c r="AZ20" s="29"/>
      <c r="BA20" s="29"/>
      <c r="BB20" s="29"/>
      <c r="BC20" s="29"/>
      <c r="BD20" s="27">
        <v>1.01</v>
      </c>
      <c r="BE20">
        <v>1.5633333333333299</v>
      </c>
      <c r="BF20" s="29"/>
      <c r="BG20" s="29"/>
      <c r="BH20" s="14"/>
      <c r="BI20" s="5">
        <f t="shared" si="0"/>
        <v>1991</v>
      </c>
      <c r="BJ20" s="8">
        <f t="shared" si="1"/>
        <v>1.9413163263108983E-2</v>
      </c>
      <c r="BK20" s="8">
        <f t="shared" si="2"/>
        <v>0.66300958728751935</v>
      </c>
      <c r="BL20" s="8">
        <f t="shared" si="3"/>
        <v>0.31254258643526966</v>
      </c>
      <c r="BM20" s="8">
        <f t="shared" si="4"/>
        <v>5.0346630141020572E-3</v>
      </c>
      <c r="BO20" s="8">
        <f>AVERAGE(H$6:H20)*AVERAGE(BJ$6:BJ20)</f>
        <v>9.8883923584582901E-4</v>
      </c>
      <c r="BP20" s="9"/>
      <c r="BQ20" s="4">
        <f t="shared" si="8"/>
        <v>54672.960001288688</v>
      </c>
      <c r="BR20" s="10">
        <f>FORECAST(C20,D$6:D19,C$6:C19)</f>
        <v>716304.97007976938</v>
      </c>
      <c r="BS20" s="10">
        <f>FORECAST(D20,E$6:E19,D$6:D19)</f>
        <v>1931542.1184871378</v>
      </c>
      <c r="BT20" s="10">
        <f>FORECAST(E20,F$6:F19,E$6:E19)</f>
        <v>89926.201997529977</v>
      </c>
      <c r="BV20" s="3">
        <v>1994</v>
      </c>
      <c r="BW20" s="10">
        <f t="shared" si="12"/>
        <v>1058225.2304314205</v>
      </c>
      <c r="BX20" s="10">
        <v>1607000</v>
      </c>
      <c r="BY20" s="10">
        <f t="shared" si="11"/>
        <v>3207873.0000000005</v>
      </c>
      <c r="BZ20" s="13"/>
      <c r="CA20" s="3">
        <v>1991</v>
      </c>
      <c r="CB20" s="10">
        <f t="shared" si="10"/>
        <v>2792446.2505657258</v>
      </c>
      <c r="CC20" s="12">
        <f t="shared" si="9"/>
        <v>2879438</v>
      </c>
    </row>
    <row r="21" spans="1:81" s="3" customFormat="1" ht="15.75" x14ac:dyDescent="0.25">
      <c r="A21" s="11">
        <v>1992</v>
      </c>
      <c r="B21" s="6">
        <v>62442900</v>
      </c>
      <c r="C21" s="6">
        <v>148184</v>
      </c>
      <c r="D21" s="6">
        <v>3076449</v>
      </c>
      <c r="E21" s="6">
        <v>1315714</v>
      </c>
      <c r="F21" s="6">
        <v>56538</v>
      </c>
      <c r="G21" s="7">
        <f t="shared" si="5"/>
        <v>4596885</v>
      </c>
      <c r="H21" s="24">
        <f t="shared" si="6"/>
        <v>7.3617416872054309E-2</v>
      </c>
      <c r="I21" s="21">
        <f t="shared" si="7"/>
        <v>4.8167221364631758E-2</v>
      </c>
      <c r="J21" s="27">
        <v>152.75543408575669</v>
      </c>
      <c r="K21" s="27">
        <v>2773.1950000000006</v>
      </c>
      <c r="L21" s="3">
        <v>1993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>
        <v>10.67</v>
      </c>
      <c r="AK21">
        <v>7.44</v>
      </c>
      <c r="AL21">
        <v>9.25</v>
      </c>
      <c r="AM21">
        <v>7.91</v>
      </c>
      <c r="AN21">
        <v>10.39</v>
      </c>
      <c r="AO21">
        <v>7.81</v>
      </c>
      <c r="AP21">
        <v>9.19</v>
      </c>
      <c r="AQ21">
        <v>8.09</v>
      </c>
      <c r="AR21">
        <v>10.25</v>
      </c>
      <c r="AS21">
        <v>7.55</v>
      </c>
      <c r="AT21">
        <v>9</v>
      </c>
      <c r="AU21">
        <v>7.83</v>
      </c>
      <c r="AV21" s="29">
        <v>10.71</v>
      </c>
      <c r="AW21" s="29">
        <v>8.2100000000000009</v>
      </c>
      <c r="AX21" s="29">
        <v>9.5</v>
      </c>
      <c r="AY21" s="29">
        <v>8.41</v>
      </c>
      <c r="AZ21" s="29"/>
      <c r="BA21" s="29"/>
      <c r="BB21" s="29"/>
      <c r="BC21" s="29"/>
      <c r="BD21" s="27">
        <v>1.3075000000000001</v>
      </c>
      <c r="BE21">
        <v>2.0366666666666702</v>
      </c>
      <c r="BF21" s="29"/>
      <c r="BG21" s="29"/>
      <c r="BH21" s="14"/>
      <c r="BI21" s="5">
        <f t="shared" si="0"/>
        <v>1992</v>
      </c>
      <c r="BJ21" s="8">
        <f t="shared" si="1"/>
        <v>3.2235742247195658E-2</v>
      </c>
      <c r="BK21" s="8">
        <f t="shared" si="2"/>
        <v>0.66924645711171804</v>
      </c>
      <c r="BL21" s="8">
        <f t="shared" si="3"/>
        <v>0.28621860237965491</v>
      </c>
      <c r="BM21" s="8">
        <f t="shared" si="4"/>
        <v>1.2299198261431383E-2</v>
      </c>
      <c r="BO21" s="8">
        <f>AVERAGE(H$6:H21)*AVERAGE(BJ$6:BJ21)</f>
        <v>1.0694662995440433E-3</v>
      </c>
      <c r="BP21" s="9"/>
      <c r="BQ21" s="4">
        <f t="shared" si="8"/>
        <v>61745.989519997514</v>
      </c>
      <c r="BR21" s="10">
        <f>FORECAST(C21,D$6:D20,C$6:C20)</f>
        <v>3640781.0445131236</v>
      </c>
      <c r="BS21" s="10">
        <f>FORECAST(D21,E$6:E20,D$6:D20)</f>
        <v>2266259.1288372483</v>
      </c>
      <c r="BT21" s="10">
        <f>FORECAST(E21,F$6:F20,E$6:E20)</f>
        <v>122804.84655063308</v>
      </c>
      <c r="BV21" s="3">
        <v>1995</v>
      </c>
      <c r="BW21" s="10">
        <f t="shared" si="12"/>
        <v>2534465.6373658595</v>
      </c>
      <c r="BX21" s="10">
        <v>2739000</v>
      </c>
      <c r="BY21" s="10">
        <f t="shared" si="11"/>
        <v>3557753</v>
      </c>
      <c r="BZ21" s="13"/>
      <c r="CA21" s="3">
        <v>1992</v>
      </c>
      <c r="CB21" s="10">
        <f t="shared" si="10"/>
        <v>6091591.0094210031</v>
      </c>
      <c r="CC21" s="12">
        <f t="shared" si="9"/>
        <v>4596885</v>
      </c>
    </row>
    <row r="22" spans="1:81" s="3" customFormat="1" ht="15.75" x14ac:dyDescent="0.25">
      <c r="A22" s="11">
        <v>1993</v>
      </c>
      <c r="B22" s="6">
        <v>60222973</v>
      </c>
      <c r="C22" s="6">
        <v>1968</v>
      </c>
      <c r="D22" s="6">
        <v>311614</v>
      </c>
      <c r="E22" s="6">
        <v>240087</v>
      </c>
      <c r="F22" s="6">
        <v>21184</v>
      </c>
      <c r="G22" s="7">
        <f t="shared" si="5"/>
        <v>574853</v>
      </c>
      <c r="H22" s="24">
        <f t="shared" si="6"/>
        <v>9.5454105196699605E-3</v>
      </c>
      <c r="I22" s="21">
        <f t="shared" si="7"/>
        <v>6.3155057218225114E-3</v>
      </c>
      <c r="J22" s="27">
        <v>227.92561933681824</v>
      </c>
      <c r="K22" s="27">
        <v>3203.8689999999997</v>
      </c>
      <c r="L22" s="3">
        <v>1994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>
        <v>9.9700000000000006</v>
      </c>
      <c r="AK22">
        <v>6.72</v>
      </c>
      <c r="AL22">
        <v>8.75</v>
      </c>
      <c r="AM22">
        <v>7.42</v>
      </c>
      <c r="AN22">
        <v>9.7200000000000006</v>
      </c>
      <c r="AO22">
        <v>7.41</v>
      </c>
      <c r="AP22">
        <v>8.7200000000000006</v>
      </c>
      <c r="AQ22">
        <v>7.74</v>
      </c>
      <c r="AR22">
        <v>9.67</v>
      </c>
      <c r="AS22">
        <v>7.17</v>
      </c>
      <c r="AT22">
        <v>8.6</v>
      </c>
      <c r="AU22">
        <v>7.49</v>
      </c>
      <c r="AV22" s="29">
        <v>10.09</v>
      </c>
      <c r="AW22" s="29">
        <v>7.86</v>
      </c>
      <c r="AX22" s="29">
        <v>9.08</v>
      </c>
      <c r="AY22" s="29">
        <v>8.08</v>
      </c>
      <c r="AZ22" s="29"/>
      <c r="BA22" s="29"/>
      <c r="BB22" s="29"/>
      <c r="BC22" s="29"/>
      <c r="BD22" s="27">
        <v>-0.206666666666667</v>
      </c>
      <c r="BE22">
        <v>0.11333333333333299</v>
      </c>
      <c r="BF22" s="29"/>
      <c r="BG22" s="29"/>
      <c r="BH22" s="14"/>
      <c r="BI22" s="5">
        <f t="shared" si="0"/>
        <v>1993</v>
      </c>
      <c r="BJ22" s="8">
        <f t="shared" si="1"/>
        <v>3.4234839167578495E-3</v>
      </c>
      <c r="BK22" s="8">
        <f t="shared" si="2"/>
        <v>0.54207597420557951</v>
      </c>
      <c r="BL22" s="8">
        <f t="shared" si="3"/>
        <v>0.41764938166800902</v>
      </c>
      <c r="BM22" s="8">
        <f t="shared" si="4"/>
        <v>3.6851160209653601E-2</v>
      </c>
      <c r="BO22" s="8">
        <f>AVERAGE(H$6:H22)*AVERAGE(BJ$6:BJ22)</f>
        <v>9.7004131623619212E-4</v>
      </c>
      <c r="BP22" s="9"/>
      <c r="BQ22" s="4">
        <f t="shared" si="8"/>
        <v>64406.440081850829</v>
      </c>
      <c r="BR22" s="10">
        <f>FORECAST(C22,D$6:D21,C$6:C21)</f>
        <v>271641.36897601868</v>
      </c>
      <c r="BS22" s="10">
        <f>FORECAST(D22,E$6:E21,D$6:D21)</f>
        <v>259011.59882616441</v>
      </c>
      <c r="BT22" s="10">
        <f>FORECAST(E22,F$6:F21,E$6:E21)</f>
        <v>9773.0667523199263</v>
      </c>
      <c r="BV22" s="3">
        <v>1996</v>
      </c>
      <c r="BW22" s="10">
        <f t="shared" si="12"/>
        <v>5795889.6783640618</v>
      </c>
      <c r="BX22" s="10">
        <v>3567000</v>
      </c>
      <c r="BY22" s="10">
        <f t="shared" si="11"/>
        <v>4055342</v>
      </c>
      <c r="BZ22" s="13"/>
      <c r="CA22" s="3">
        <v>1993</v>
      </c>
      <c r="CB22" s="10">
        <f t="shared" si="10"/>
        <v>604832.47463635379</v>
      </c>
      <c r="CC22" s="12">
        <f t="shared" si="9"/>
        <v>574853</v>
      </c>
    </row>
    <row r="23" spans="1:81" s="3" customFormat="1" ht="15.75" x14ac:dyDescent="0.25">
      <c r="A23" s="11">
        <v>1994</v>
      </c>
      <c r="B23" s="6">
        <v>70889750</v>
      </c>
      <c r="C23" s="6">
        <v>68039</v>
      </c>
      <c r="D23" s="6">
        <v>1927239.0000000002</v>
      </c>
      <c r="E23" s="6">
        <v>1079075</v>
      </c>
      <c r="F23" s="6">
        <v>50792</v>
      </c>
      <c r="G23" s="7">
        <f t="shared" si="5"/>
        <v>3125145</v>
      </c>
      <c r="H23" s="24">
        <f t="shared" si="6"/>
        <v>4.4084582044653847E-2</v>
      </c>
      <c r="I23" s="21">
        <f t="shared" si="7"/>
        <v>3.5303872534750487E-2</v>
      </c>
      <c r="J23" s="27">
        <v>272.16077023381308</v>
      </c>
      <c r="K23" s="27">
        <v>3635.4330000000009</v>
      </c>
      <c r="L23" s="3">
        <v>1995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>
        <v>10.02</v>
      </c>
      <c r="AK23">
        <v>7.6</v>
      </c>
      <c r="AL23">
        <v>8.61</v>
      </c>
      <c r="AM23">
        <v>7.29</v>
      </c>
      <c r="AN23">
        <v>9.74</v>
      </c>
      <c r="AO23">
        <v>8.07</v>
      </c>
      <c r="AP23">
        <v>8.6</v>
      </c>
      <c r="AQ23">
        <v>7.61</v>
      </c>
      <c r="AR23">
        <v>9.7899999999999991</v>
      </c>
      <c r="AS23">
        <v>7.83</v>
      </c>
      <c r="AT23">
        <v>8.5399999999999991</v>
      </c>
      <c r="AU23">
        <v>7.38</v>
      </c>
      <c r="AV23" s="29">
        <v>10.3</v>
      </c>
      <c r="AW23" s="29">
        <v>8.4499999999999993</v>
      </c>
      <c r="AX23" s="29">
        <v>9.11</v>
      </c>
      <c r="AY23" s="29">
        <v>8.0500000000000007</v>
      </c>
      <c r="AZ23" s="29"/>
      <c r="BA23" s="29"/>
      <c r="BB23" s="29"/>
      <c r="BC23" s="29"/>
      <c r="BD23" s="27">
        <v>0.87250000000000005</v>
      </c>
      <c r="BE23">
        <v>1.4833333333333301</v>
      </c>
      <c r="BF23" s="29"/>
      <c r="BG23" s="29"/>
      <c r="BH23" s="14"/>
      <c r="BI23" s="5">
        <f t="shared" si="0"/>
        <v>1994</v>
      </c>
      <c r="BJ23" s="8">
        <f t="shared" si="1"/>
        <v>2.1771469803801104E-2</v>
      </c>
      <c r="BK23" s="8">
        <f t="shared" si="2"/>
        <v>0.61668786568303235</v>
      </c>
      <c r="BL23" s="8">
        <f t="shared" si="3"/>
        <v>0.3452879786377912</v>
      </c>
      <c r="BM23" s="8">
        <f t="shared" si="4"/>
        <v>1.6252685875375383E-2</v>
      </c>
      <c r="BO23" s="8">
        <f>AVERAGE(H$6:H23)*AVERAGE(BJ$6:BJ23)</f>
        <v>9.7287216840166312E-4</v>
      </c>
      <c r="BP23" s="9"/>
      <c r="BQ23" s="4">
        <f t="shared" si="8"/>
        <v>68765.986397654604</v>
      </c>
      <c r="BR23" s="10">
        <f>FORECAST(C23,D$6:D22,C$6:C22)</f>
        <v>1574473.2994626744</v>
      </c>
      <c r="BS23" s="10">
        <f>FORECAST(D23,E$6:E22,D$6:D22)</f>
        <v>1091295.1281905561</v>
      </c>
      <c r="BT23" s="10">
        <f>FORECAST(E23,F$6:F22,E$6:E22)</f>
        <v>86240.024249694281</v>
      </c>
      <c r="BV23" s="3">
        <v>1997</v>
      </c>
      <c r="BW23" s="10">
        <f t="shared" si="12"/>
        <v>2696592.6862084516</v>
      </c>
      <c r="BX23" s="10">
        <v>2305000</v>
      </c>
      <c r="BY23" s="10">
        <f t="shared" si="11"/>
        <v>1709864</v>
      </c>
      <c r="BZ23" s="13"/>
      <c r="CA23" s="3">
        <v>1994</v>
      </c>
      <c r="CB23" s="10">
        <f t="shared" si="10"/>
        <v>2820774.4383005793</v>
      </c>
      <c r="CC23" s="12">
        <f t="shared" si="9"/>
        <v>3125145</v>
      </c>
    </row>
    <row r="24" spans="1:81" s="3" customFormat="1" ht="15.75" x14ac:dyDescent="0.25">
      <c r="A24" s="11">
        <v>1995</v>
      </c>
      <c r="B24" s="6">
        <v>76671678</v>
      </c>
      <c r="C24" s="6">
        <v>28604</v>
      </c>
      <c r="D24" s="6">
        <v>1531831</v>
      </c>
      <c r="E24" s="6">
        <v>606949</v>
      </c>
      <c r="F24" s="6">
        <v>30725</v>
      </c>
      <c r="G24" s="7">
        <f t="shared" si="5"/>
        <v>2198109</v>
      </c>
      <c r="H24" s="24">
        <f t="shared" si="6"/>
        <v>2.866911299371849E-2</v>
      </c>
      <c r="I24" s="21">
        <f t="shared" si="7"/>
        <v>1.8673078165933447E-2</v>
      </c>
      <c r="J24" s="27">
        <v>208.54944761871414</v>
      </c>
      <c r="K24" s="27">
        <v>3285.2169999999996</v>
      </c>
      <c r="L24" s="3">
        <v>1996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>
        <v>9.7899999999999991</v>
      </c>
      <c r="AK24">
        <v>7.18</v>
      </c>
      <c r="AL24">
        <v>8.4499999999999993</v>
      </c>
      <c r="AM24">
        <v>7.18</v>
      </c>
      <c r="AN24">
        <v>9.49</v>
      </c>
      <c r="AO24">
        <v>7.56</v>
      </c>
      <c r="AP24">
        <v>8.4</v>
      </c>
      <c r="AQ24">
        <v>7.44</v>
      </c>
      <c r="AR24">
        <v>9.52</v>
      </c>
      <c r="AS24">
        <v>7.4</v>
      </c>
      <c r="AT24">
        <v>8.35</v>
      </c>
      <c r="AU24">
        <v>7.3</v>
      </c>
      <c r="AV24" s="29">
        <v>9.85</v>
      </c>
      <c r="AW24" s="29">
        <v>7.85</v>
      </c>
      <c r="AX24" s="29">
        <v>8.75</v>
      </c>
      <c r="AY24" s="29">
        <v>7.76</v>
      </c>
      <c r="AZ24" s="29"/>
      <c r="BA24" s="29"/>
      <c r="BB24" s="29"/>
      <c r="BC24" s="29"/>
      <c r="BD24" s="27">
        <v>0.82833333333333303</v>
      </c>
      <c r="BE24">
        <v>1.3133333333333299</v>
      </c>
      <c r="BF24" s="29"/>
      <c r="BG24" s="29"/>
      <c r="BH24" s="14"/>
      <c r="BI24" s="5">
        <f t="shared" si="0"/>
        <v>1995</v>
      </c>
      <c r="BJ24" s="8">
        <f t="shared" si="1"/>
        <v>1.3013003449783428E-2</v>
      </c>
      <c r="BK24" s="8">
        <f t="shared" si="2"/>
        <v>0.69688582322350712</v>
      </c>
      <c r="BL24" s="8">
        <f t="shared" si="3"/>
        <v>0.27612324957497558</v>
      </c>
      <c r="BM24" s="8">
        <f t="shared" si="4"/>
        <v>1.3977923751733876E-2</v>
      </c>
      <c r="BO24" s="8">
        <f>AVERAGE(H$6:H24)*AVERAGE(BJ$6:BJ24)</f>
        <v>9.3674987914928068E-4</v>
      </c>
      <c r="BP24" s="9"/>
      <c r="BQ24" s="4">
        <f t="shared" si="8"/>
        <v>74591.741630854085</v>
      </c>
      <c r="BR24" s="10">
        <f>FORECAST(C24,D$6:D23,C$6:C23)</f>
        <v>820914.07787996391</v>
      </c>
      <c r="BS24" s="10">
        <f>FORECAST(D24,E$6:E23,D$6:D23)</f>
        <v>885637.87051688507</v>
      </c>
      <c r="BT24" s="10">
        <f>FORECAST(E24,F$6:F23,E$6:E23)</f>
        <v>41119.41510032615</v>
      </c>
      <c r="BV24" s="3">
        <v>1998</v>
      </c>
      <c r="BW24" s="10">
        <f t="shared" si="12"/>
        <v>2030881.4864703258</v>
      </c>
      <c r="BX24" s="10">
        <v>1660000</v>
      </c>
      <c r="BY24" s="10">
        <f t="shared" si="11"/>
        <v>2252468</v>
      </c>
      <c r="BZ24" s="13"/>
      <c r="CA24" s="3">
        <v>1995</v>
      </c>
      <c r="CB24" s="10">
        <f t="shared" si="10"/>
        <v>1822263.1051280291</v>
      </c>
      <c r="CC24" s="12">
        <f t="shared" si="9"/>
        <v>2198109</v>
      </c>
    </row>
    <row r="25" spans="1:81" s="3" customFormat="1" ht="15.75" x14ac:dyDescent="0.25">
      <c r="A25" s="11">
        <v>1996</v>
      </c>
      <c r="B25" s="6">
        <v>62565996</v>
      </c>
      <c r="C25" s="6">
        <v>82609</v>
      </c>
      <c r="D25" s="6">
        <v>2444194</v>
      </c>
      <c r="E25" s="6">
        <v>1216434</v>
      </c>
      <c r="F25" s="6">
        <v>33898</v>
      </c>
      <c r="G25" s="7">
        <f t="shared" si="5"/>
        <v>3777135</v>
      </c>
      <c r="H25" s="24">
        <f t="shared" si="6"/>
        <v>6.0370412707886886E-2</v>
      </c>
      <c r="I25" s="21">
        <f t="shared" si="7"/>
        <v>3.3798053673317258E-2</v>
      </c>
      <c r="J25" s="27">
        <v>931.47865302667162</v>
      </c>
      <c r="K25" s="27">
        <v>3128.5879999999979</v>
      </c>
      <c r="L25" s="3">
        <v>1997</v>
      </c>
      <c r="M25" s="27">
        <v>3.86</v>
      </c>
      <c r="N25" s="27">
        <v>3.1857844422126549</v>
      </c>
      <c r="O25" s="27" t="s">
        <v>35</v>
      </c>
      <c r="P25" s="27">
        <v>100</v>
      </c>
      <c r="Q25" s="27">
        <v>8.6999999999999993</v>
      </c>
      <c r="R25" s="27">
        <v>138</v>
      </c>
      <c r="S25" s="27">
        <v>26.4</v>
      </c>
      <c r="T25" s="27"/>
      <c r="U25" s="27">
        <v>20.083500000000001</v>
      </c>
      <c r="V25" s="27">
        <v>-0.24</v>
      </c>
      <c r="W25" s="27">
        <v>-0.1</v>
      </c>
      <c r="X25" s="27"/>
      <c r="Y25" s="27">
        <v>2.38</v>
      </c>
      <c r="Z25" s="27"/>
      <c r="AA25" s="27"/>
      <c r="AB25" s="27"/>
      <c r="AC25" s="27"/>
      <c r="AD25" s="27"/>
      <c r="AE25" s="27"/>
      <c r="AF25" s="27">
        <v>1286.7</v>
      </c>
      <c r="AG25" s="27">
        <v>1189.825</v>
      </c>
      <c r="AH25" s="27">
        <v>1200.5749999999998</v>
      </c>
      <c r="AI25" s="29">
        <v>9.2753196759259335</v>
      </c>
      <c r="AJ25">
        <v>10.3</v>
      </c>
      <c r="AK25">
        <v>7.01</v>
      </c>
      <c r="AL25">
        <v>8.83</v>
      </c>
      <c r="AM25">
        <v>7.3</v>
      </c>
      <c r="AN25">
        <v>10.08</v>
      </c>
      <c r="AO25">
        <v>7.48</v>
      </c>
      <c r="AP25">
        <v>8.83</v>
      </c>
      <c r="AQ25">
        <v>7.59</v>
      </c>
      <c r="AR25">
        <v>10.02</v>
      </c>
      <c r="AS25">
        <v>7.35</v>
      </c>
      <c r="AT25">
        <v>8.7100000000000009</v>
      </c>
      <c r="AU25">
        <v>7.4</v>
      </c>
      <c r="AV25" s="29">
        <v>10.47</v>
      </c>
      <c r="AW25" s="29">
        <v>8</v>
      </c>
      <c r="AX25" s="29">
        <v>9.1999999999999993</v>
      </c>
      <c r="AY25" s="29">
        <v>7.99</v>
      </c>
      <c r="AZ25" s="29"/>
      <c r="BA25" s="29"/>
      <c r="BB25" s="29"/>
      <c r="BC25" s="29"/>
      <c r="BD25" s="27">
        <v>1.60083333333333</v>
      </c>
      <c r="BE25">
        <v>2.0533333333333301</v>
      </c>
      <c r="BF25" s="29"/>
      <c r="BG25" s="29"/>
      <c r="BH25" s="14"/>
      <c r="BI25" s="5">
        <f t="shared" si="0"/>
        <v>1996</v>
      </c>
      <c r="BJ25" s="8">
        <f t="shared" si="1"/>
        <v>2.1870809489202794E-2</v>
      </c>
      <c r="BK25" s="8">
        <f t="shared" si="2"/>
        <v>0.64710263202136009</v>
      </c>
      <c r="BL25" s="8">
        <f t="shared" si="3"/>
        <v>0.32205203150006551</v>
      </c>
      <c r="BM25" s="8">
        <f t="shared" si="4"/>
        <v>8.9745269893715743E-3</v>
      </c>
      <c r="BO25" s="8">
        <f>AVERAGE(H$6:H25)*AVERAGE(BJ$6:BJ25)</f>
        <v>9.6248039648964346E-4</v>
      </c>
      <c r="BP25" s="9"/>
      <c r="BQ25" s="4">
        <f t="shared" si="8"/>
        <v>58608.689191854377</v>
      </c>
      <c r="BR25" s="10">
        <f>FORECAST(C25,D$6:D24,C$6:C24)</f>
        <v>1964791.2993022846</v>
      </c>
      <c r="BS25" s="10">
        <f>FORECAST(D25,E$6:E24,D$6:D24)</f>
        <v>1313086.4183179769</v>
      </c>
      <c r="BT25" s="10">
        <f>FORECAST(E25,F$6:F24,E$6:E24)</f>
        <v>92636.411367250912</v>
      </c>
      <c r="BV25" s="3">
        <v>1999</v>
      </c>
      <c r="BW25" s="10">
        <f t="shared" si="12"/>
        <v>1980590.9620146942</v>
      </c>
      <c r="BX25" s="10">
        <v>2395000</v>
      </c>
      <c r="BY25" s="10">
        <f t="shared" si="11"/>
        <v>2714699</v>
      </c>
      <c r="BZ25" s="13"/>
      <c r="CA25" s="3">
        <v>1996</v>
      </c>
      <c r="CB25" s="10">
        <f t="shared" si="10"/>
        <v>3429122.8181793666</v>
      </c>
      <c r="CC25" s="12">
        <f t="shared" si="9"/>
        <v>3777135</v>
      </c>
    </row>
    <row r="26" spans="1:81" s="3" customFormat="1" ht="15.75" x14ac:dyDescent="0.25">
      <c r="A26" s="11">
        <v>1997</v>
      </c>
      <c r="B26" s="6">
        <v>63691981</v>
      </c>
      <c r="C26" s="6">
        <v>1772</v>
      </c>
      <c r="D26" s="6">
        <v>298774</v>
      </c>
      <c r="E26" s="6">
        <v>548970</v>
      </c>
      <c r="F26" s="6">
        <v>18017</v>
      </c>
      <c r="G26" s="7">
        <f t="shared" si="5"/>
        <v>867533</v>
      </c>
      <c r="H26" s="24">
        <f t="shared" si="6"/>
        <v>1.362075706202324E-2</v>
      </c>
      <c r="I26" s="21">
        <f t="shared" si="7"/>
        <v>5.9309042955544991E-3</v>
      </c>
      <c r="J26" s="27">
        <v>226.28612313152891</v>
      </c>
      <c r="K26" s="27">
        <v>2027.3449999999993</v>
      </c>
      <c r="L26" s="3">
        <v>1998</v>
      </c>
      <c r="M26" s="27">
        <v>4.67</v>
      </c>
      <c r="N26" s="27">
        <v>3.434285783297927</v>
      </c>
      <c r="O26" s="27" t="s">
        <v>36</v>
      </c>
      <c r="P26" s="27">
        <v>112</v>
      </c>
      <c r="Q26" s="27">
        <v>13.1</v>
      </c>
      <c r="R26" s="27">
        <v>140</v>
      </c>
      <c r="S26" s="27">
        <v>27.3</v>
      </c>
      <c r="T26" s="27"/>
      <c r="U26" s="27">
        <v>20.2315</v>
      </c>
      <c r="V26" s="27">
        <v>-0.23</v>
      </c>
      <c r="W26" s="27">
        <v>-0.17</v>
      </c>
      <c r="X26" s="27"/>
      <c r="Y26" s="27">
        <v>2.72</v>
      </c>
      <c r="Z26" s="27"/>
      <c r="AA26" s="27"/>
      <c r="AB26" s="27"/>
      <c r="AC26" s="27"/>
      <c r="AD26" s="27"/>
      <c r="AE26" s="27"/>
      <c r="AF26" s="27">
        <v>990.7</v>
      </c>
      <c r="AG26" s="27">
        <v>834.92499999999995</v>
      </c>
      <c r="AH26" s="27">
        <v>941.07500000000005</v>
      </c>
      <c r="AI26" s="29">
        <v>9.3975133333333343</v>
      </c>
      <c r="AJ26">
        <v>9.9700000000000006</v>
      </c>
      <c r="AK26">
        <v>7.34</v>
      </c>
      <c r="AL26">
        <v>8.85</v>
      </c>
      <c r="AM26">
        <v>7.56</v>
      </c>
      <c r="AN26">
        <v>9.85</v>
      </c>
      <c r="AO26">
        <v>7.83</v>
      </c>
      <c r="AP26">
        <v>8.91</v>
      </c>
      <c r="AQ26">
        <v>7.88</v>
      </c>
      <c r="AR26">
        <v>9.89</v>
      </c>
      <c r="AS26">
        <v>7.65</v>
      </c>
      <c r="AT26">
        <v>8.85</v>
      </c>
      <c r="AU26">
        <v>7.71</v>
      </c>
      <c r="AV26" s="29">
        <v>10.36</v>
      </c>
      <c r="AW26" s="29">
        <v>8.3699999999999992</v>
      </c>
      <c r="AX26" s="29">
        <v>9.3800000000000008</v>
      </c>
      <c r="AY26" s="29">
        <v>8.3699999999999992</v>
      </c>
      <c r="AZ26" s="29"/>
      <c r="BA26" s="29"/>
      <c r="BB26" s="29"/>
      <c r="BC26" s="29"/>
      <c r="BD26" s="27">
        <v>0.29249999999999998</v>
      </c>
      <c r="BE26">
        <v>-6.6666666666666693E-2</v>
      </c>
      <c r="BF26" s="29"/>
      <c r="BG26" s="29"/>
      <c r="BH26" s="14"/>
      <c r="BI26" s="5">
        <f t="shared" si="0"/>
        <v>1997</v>
      </c>
      <c r="BJ26" s="8">
        <f t="shared" si="1"/>
        <v>2.04257359662399E-3</v>
      </c>
      <c r="BK26" s="8">
        <f t="shared" si="2"/>
        <v>0.34439496826057336</v>
      </c>
      <c r="BL26" s="8">
        <f t="shared" si="3"/>
        <v>0.63279437208728662</v>
      </c>
      <c r="BM26" s="8">
        <f t="shared" si="4"/>
        <v>2.0768086055516045E-2</v>
      </c>
      <c r="BO26" s="8">
        <f>AVERAGE(H$6:H26)*AVERAGE(BJ$6:BJ26)</f>
        <v>8.9300479128082903E-4</v>
      </c>
      <c r="BP26" s="9"/>
      <c r="BQ26" s="4">
        <f t="shared" si="8"/>
        <v>61302.283126090835</v>
      </c>
      <c r="BR26" s="10">
        <f>FORECAST(C26,D$6:D25,C$6:C25)</f>
        <v>305567.94497613079</v>
      </c>
      <c r="BS26" s="10">
        <f>FORECAST(D26,E$6:E25,D$6:D25)</f>
        <v>245306.63966898335</v>
      </c>
      <c r="BT26" s="10">
        <f>FORECAST(E26,F$6:F25,E$6:E25)</f>
        <v>32459.804399301618</v>
      </c>
      <c r="BV26" s="3">
        <v>2000</v>
      </c>
      <c r="BW26" s="10">
        <f t="shared" si="12"/>
        <v>2997971.4771949546</v>
      </c>
      <c r="BX26" s="10">
        <v>2750000</v>
      </c>
      <c r="BY26" s="10">
        <f t="shared" si="11"/>
        <v>3103707</v>
      </c>
      <c r="BZ26" s="13"/>
      <c r="CA26" s="3">
        <v>1997</v>
      </c>
      <c r="CB26" s="10">
        <f t="shared" si="10"/>
        <v>644636.67217050667</v>
      </c>
      <c r="CC26" s="12">
        <f t="shared" si="9"/>
        <v>867533</v>
      </c>
    </row>
    <row r="27" spans="1:81" s="3" customFormat="1" ht="15.75" x14ac:dyDescent="0.25">
      <c r="A27" s="11">
        <v>1998</v>
      </c>
      <c r="B27" s="6">
        <v>74650314</v>
      </c>
      <c r="C27" s="6">
        <v>35614</v>
      </c>
      <c r="D27" s="6">
        <v>919614</v>
      </c>
      <c r="E27" s="6">
        <v>309515</v>
      </c>
      <c r="F27" s="6">
        <v>11579</v>
      </c>
      <c r="G27" s="7">
        <f t="shared" si="5"/>
        <v>1276322</v>
      </c>
      <c r="H27" s="24">
        <f t="shared" si="6"/>
        <v>1.7097342684988571E-2</v>
      </c>
      <c r="I27" s="21">
        <f t="shared" si="7"/>
        <v>3.8727118116949066E-2</v>
      </c>
      <c r="J27" s="27">
        <v>196.795556054759</v>
      </c>
      <c r="K27" s="27">
        <v>3906.219000000001</v>
      </c>
      <c r="L27" s="3">
        <v>1999</v>
      </c>
      <c r="M27" s="27">
        <v>3.09</v>
      </c>
      <c r="N27" s="27">
        <v>2.8373448049573833</v>
      </c>
      <c r="O27" s="27" t="s">
        <v>36</v>
      </c>
      <c r="P27" s="27">
        <v>108</v>
      </c>
      <c r="Q27" s="27">
        <v>11.5</v>
      </c>
      <c r="R27" s="27">
        <v>138</v>
      </c>
      <c r="S27" s="27">
        <v>25.6</v>
      </c>
      <c r="T27" s="27"/>
      <c r="U27" s="27">
        <v>20.1205</v>
      </c>
      <c r="V27" s="27">
        <v>-0.38</v>
      </c>
      <c r="W27" s="27">
        <v>-0.21</v>
      </c>
      <c r="X27" s="27"/>
      <c r="Y27" s="27">
        <v>2.95</v>
      </c>
      <c r="Z27" s="27">
        <v>3.543333333333333</v>
      </c>
      <c r="AA27" s="27">
        <v>1.1675</v>
      </c>
      <c r="AB27" s="27">
        <v>1.4424999999999999</v>
      </c>
      <c r="AC27" s="27"/>
      <c r="AD27" s="27"/>
      <c r="AE27" s="27"/>
      <c r="AF27" s="27">
        <v>1537.75</v>
      </c>
      <c r="AG27" s="27">
        <v>1504.625</v>
      </c>
      <c r="AH27" s="27">
        <v>788.67499999999995</v>
      </c>
      <c r="AI27" s="29">
        <v>8.5597487499999989</v>
      </c>
      <c r="AJ27">
        <v>9.08</v>
      </c>
      <c r="AK27">
        <v>6.17</v>
      </c>
      <c r="AL27">
        <v>8.02</v>
      </c>
      <c r="AM27">
        <v>6.78</v>
      </c>
      <c r="AN27">
        <v>8.9</v>
      </c>
      <c r="AO27">
        <v>6.84</v>
      </c>
      <c r="AP27">
        <v>8.0500000000000007</v>
      </c>
      <c r="AQ27">
        <v>7.12</v>
      </c>
      <c r="AR27">
        <v>8.93</v>
      </c>
      <c r="AS27">
        <v>6.7</v>
      </c>
      <c r="AT27">
        <v>7.98</v>
      </c>
      <c r="AU27">
        <v>6.95</v>
      </c>
      <c r="AV27" s="29">
        <v>9.3000000000000007</v>
      </c>
      <c r="AW27" s="29">
        <v>7.23</v>
      </c>
      <c r="AX27" s="29">
        <v>8.4</v>
      </c>
      <c r="AY27" s="29">
        <v>7.43</v>
      </c>
      <c r="AZ27" s="29"/>
      <c r="BA27" s="29"/>
      <c r="BB27" s="29"/>
      <c r="BC27" s="29"/>
      <c r="BD27" s="27">
        <v>-1.1808333333333301</v>
      </c>
      <c r="BE27">
        <v>-1.4733333333333301</v>
      </c>
      <c r="BF27" s="29"/>
      <c r="BG27" s="29"/>
      <c r="BH27" s="14"/>
      <c r="BI27" s="5">
        <f t="shared" si="0"/>
        <v>1998</v>
      </c>
      <c r="BJ27" s="8">
        <f t="shared" si="1"/>
        <v>2.7903616798895577E-2</v>
      </c>
      <c r="BK27" s="8">
        <f t="shared" si="2"/>
        <v>0.72051880324870998</v>
      </c>
      <c r="BL27" s="8">
        <f t="shared" si="3"/>
        <v>0.24250541791178087</v>
      </c>
      <c r="BM27" s="8">
        <f t="shared" si="4"/>
        <v>9.0721620406135749E-3</v>
      </c>
      <c r="BO27" s="8">
        <f>AVERAGE(H$6:H27)*AVERAGE(BJ$6:BJ27)</f>
        <v>8.7575054830165235E-4</v>
      </c>
      <c r="BP27" s="9"/>
      <c r="BQ27" s="4">
        <f t="shared" si="8"/>
        <v>66663.088072618353</v>
      </c>
      <c r="BR27" s="10">
        <f>FORECAST(C27,D$6:D26,C$6:C26)</f>
        <v>1033961.0301083613</v>
      </c>
      <c r="BS27" s="10">
        <f>FORECAST(D27,E$6:E26,D$6:D26)</f>
        <v>561950.17978386022</v>
      </c>
      <c r="BT27" s="10">
        <f>FORECAST(E27,F$6:F26,E$6:E26)</f>
        <v>13171.645993634174</v>
      </c>
      <c r="BV27" s="3">
        <v>2001</v>
      </c>
      <c r="BW27" s="10">
        <f t="shared" si="12"/>
        <v>1726436.8664670521</v>
      </c>
      <c r="BX27" s="10">
        <v>1760000</v>
      </c>
      <c r="BY27" s="10">
        <f t="shared" si="11"/>
        <v>1581547</v>
      </c>
      <c r="BZ27" s="13"/>
      <c r="CA27" s="3">
        <v>1998</v>
      </c>
      <c r="CB27" s="10">
        <f t="shared" si="10"/>
        <v>1675745.9439584739</v>
      </c>
      <c r="CC27" s="12">
        <f t="shared" si="9"/>
        <v>1276322</v>
      </c>
    </row>
    <row r="28" spans="1:81" s="3" customFormat="1" ht="15.75" x14ac:dyDescent="0.25">
      <c r="A28" s="11">
        <v>1999</v>
      </c>
      <c r="B28" s="6">
        <v>74949068</v>
      </c>
      <c r="C28" s="6">
        <v>118008.00000000001</v>
      </c>
      <c r="D28" s="6">
        <v>1785632</v>
      </c>
      <c r="E28" s="6">
        <v>944615</v>
      </c>
      <c r="F28" s="6">
        <v>25636.000000000004</v>
      </c>
      <c r="G28" s="7">
        <f t="shared" si="5"/>
        <v>2873891</v>
      </c>
      <c r="H28" s="24">
        <f t="shared" si="6"/>
        <v>3.8344586219537777E-2</v>
      </c>
      <c r="I28" s="21">
        <f t="shared" si="7"/>
        <v>6.6087525313166445E-2</v>
      </c>
      <c r="J28" s="27">
        <v>317.80442357304065</v>
      </c>
      <c r="K28" s="27">
        <v>3515.7210000000014</v>
      </c>
      <c r="L28" s="3">
        <v>2000</v>
      </c>
      <c r="M28" s="27">
        <v>4.71</v>
      </c>
      <c r="N28" s="27">
        <v>3.7681734350688165</v>
      </c>
      <c r="O28" s="27" t="s">
        <v>35</v>
      </c>
      <c r="P28" s="27">
        <v>111</v>
      </c>
      <c r="Q28" s="27">
        <v>13.8</v>
      </c>
      <c r="R28" s="27">
        <v>138</v>
      </c>
      <c r="S28" s="27">
        <v>25.5</v>
      </c>
      <c r="T28" s="27"/>
      <c r="U28" s="27">
        <v>20.154499999999999</v>
      </c>
      <c r="V28" s="27">
        <v>-0.15</v>
      </c>
      <c r="W28" s="27">
        <v>-1.03</v>
      </c>
      <c r="X28" s="27"/>
      <c r="Y28" s="27">
        <v>2.48</v>
      </c>
      <c r="Z28" s="27">
        <v>5.9</v>
      </c>
      <c r="AA28" s="27">
        <v>0.66500000000000004</v>
      </c>
      <c r="AB28" s="27">
        <v>1.6737500000000001</v>
      </c>
      <c r="AC28" s="27"/>
      <c r="AD28" s="27"/>
      <c r="AE28" s="27"/>
      <c r="AF28" s="27">
        <v>1661.4250000000002</v>
      </c>
      <c r="AG28" s="27">
        <v>2387.875</v>
      </c>
      <c r="AH28" s="27">
        <v>1033.3</v>
      </c>
      <c r="AI28" s="29">
        <v>8.7700152222222219</v>
      </c>
      <c r="AJ28">
        <v>9.94</v>
      </c>
      <c r="AK28">
        <v>7.02</v>
      </c>
      <c r="AL28">
        <v>8.67</v>
      </c>
      <c r="AM28">
        <v>7.35</v>
      </c>
      <c r="AN28">
        <v>9.6999999999999993</v>
      </c>
      <c r="AO28">
        <v>7.34</v>
      </c>
      <c r="AP28">
        <v>8.6199999999999992</v>
      </c>
      <c r="AQ28">
        <v>7.52</v>
      </c>
      <c r="AR28">
        <v>9.6999999999999993</v>
      </c>
      <c r="AS28">
        <v>7.23</v>
      </c>
      <c r="AT28">
        <v>8.57</v>
      </c>
      <c r="AU28">
        <v>7.39</v>
      </c>
      <c r="AV28" s="29">
        <v>10.02</v>
      </c>
      <c r="AW28" s="29">
        <v>7.71</v>
      </c>
      <c r="AX28" s="29">
        <v>8.9499999999999993</v>
      </c>
      <c r="AY28" s="29">
        <v>7.86</v>
      </c>
      <c r="AZ28" s="29"/>
      <c r="BA28" s="29"/>
      <c r="BB28" s="29"/>
      <c r="BC28" s="29"/>
      <c r="BD28" s="27">
        <v>-0.64249999999999996</v>
      </c>
      <c r="BE28">
        <v>-0.55666666666666698</v>
      </c>
      <c r="BF28" s="29"/>
      <c r="BG28" s="29"/>
      <c r="BH28" s="14"/>
      <c r="BI28" s="5">
        <f t="shared" si="0"/>
        <v>1999</v>
      </c>
      <c r="BJ28" s="8">
        <f t="shared" si="1"/>
        <v>4.1062100128362561E-2</v>
      </c>
      <c r="BK28" s="8">
        <f t="shared" si="2"/>
        <v>0.62132906223652884</v>
      </c>
      <c r="BL28" s="8">
        <f t="shared" si="3"/>
        <v>0.32868852715708424</v>
      </c>
      <c r="BM28" s="8">
        <f t="shared" si="4"/>
        <v>8.9203104780243934E-3</v>
      </c>
      <c r="BO28" s="8">
        <f>AVERAGE(H$6:H28)*AVERAGE(BJ$6:BJ28)</f>
        <v>9.0331302840353526E-4</v>
      </c>
      <c r="BP28" s="9"/>
      <c r="BQ28" s="4">
        <f t="shared" si="8"/>
        <v>65636.687395697823</v>
      </c>
      <c r="BR28" s="10">
        <f>FORECAST(C28,D$6:D27,C$6:C27)</f>
        <v>2799934.8232681416</v>
      </c>
      <c r="BS28" s="10">
        <f>FORECAST(D28,E$6:E27,D$6:D27)</f>
        <v>962701.70881351456</v>
      </c>
      <c r="BT28" s="10">
        <f>FORECAST(E28,F$6:F27,E$6:E27)</f>
        <v>62455.257723952134</v>
      </c>
      <c r="BV28" s="3">
        <v>2002</v>
      </c>
      <c r="BW28" s="10">
        <f t="shared" si="12"/>
        <v>1437540.7685402934</v>
      </c>
      <c r="BX28" s="10">
        <v>1580000</v>
      </c>
      <c r="BY28" s="10">
        <f t="shared" si="11"/>
        <v>1620490</v>
      </c>
      <c r="BZ28" s="13"/>
      <c r="CA28" s="3">
        <v>1999</v>
      </c>
      <c r="CB28" s="10">
        <f t="shared" si="10"/>
        <v>3890728.4772013063</v>
      </c>
      <c r="CC28" s="12">
        <f t="shared" si="9"/>
        <v>2873891</v>
      </c>
    </row>
    <row r="29" spans="1:81" s="3" customFormat="1" ht="15.75" x14ac:dyDescent="0.25">
      <c r="A29" s="11">
        <v>2000</v>
      </c>
      <c r="B29" s="6">
        <v>80844732</v>
      </c>
      <c r="C29" s="6">
        <v>35777</v>
      </c>
      <c r="D29" s="6">
        <v>936465.00000000012</v>
      </c>
      <c r="E29" s="6">
        <v>334380.00000000006</v>
      </c>
      <c r="F29" s="6">
        <v>30793.000000000004</v>
      </c>
      <c r="G29" s="7">
        <f t="shared" si="5"/>
        <v>1337415.0000000002</v>
      </c>
      <c r="H29" s="24">
        <f t="shared" si="6"/>
        <v>1.654300740337664E-2</v>
      </c>
      <c r="I29" s="21">
        <f t="shared" si="7"/>
        <v>3.8204310892558713E-2</v>
      </c>
      <c r="J29" s="27">
        <v>442.50936763526198</v>
      </c>
      <c r="K29" s="27">
        <v>3174.4519999999993</v>
      </c>
      <c r="L29" s="3">
        <v>2001</v>
      </c>
      <c r="M29" s="27">
        <v>2.82</v>
      </c>
      <c r="N29" s="27">
        <v>1.7230985958532179</v>
      </c>
      <c r="O29" s="27" t="s">
        <v>35</v>
      </c>
      <c r="P29" s="27"/>
      <c r="Q29" s="27"/>
      <c r="R29" s="27">
        <v>127.5</v>
      </c>
      <c r="S29" s="27">
        <v>19.899999999999999</v>
      </c>
      <c r="T29" s="27">
        <v>20.324999999999999</v>
      </c>
      <c r="U29" s="27">
        <v>20.207333333333299</v>
      </c>
      <c r="V29" s="27">
        <v>-1.05</v>
      </c>
      <c r="W29" s="27">
        <v>-0.32</v>
      </c>
      <c r="X29" s="27"/>
      <c r="Y29" s="27">
        <v>2.78</v>
      </c>
      <c r="Z29" s="27">
        <v>0.44666666666666671</v>
      </c>
      <c r="AA29" s="27">
        <v>3.66</v>
      </c>
      <c r="AB29" s="27">
        <v>0.97499999999999998</v>
      </c>
      <c r="AC29" s="27"/>
      <c r="AD29" s="27"/>
      <c r="AE29" s="27"/>
      <c r="AF29" s="27">
        <v>2279.9499999999998</v>
      </c>
      <c r="AG29" s="27">
        <v>2246.0999999999995</v>
      </c>
      <c r="AH29" s="27">
        <v>1593.9249999999997</v>
      </c>
      <c r="AI29" s="29">
        <v>9.0255327328431481</v>
      </c>
      <c r="AJ29">
        <v>9.57</v>
      </c>
      <c r="AK29">
        <v>6.48</v>
      </c>
      <c r="AL29">
        <v>8.4</v>
      </c>
      <c r="AM29">
        <v>7.08</v>
      </c>
      <c r="AN29">
        <v>9.15</v>
      </c>
      <c r="AO29">
        <v>6.74</v>
      </c>
      <c r="AP29">
        <v>8.18</v>
      </c>
      <c r="AQ29">
        <v>7.12</v>
      </c>
      <c r="AR29">
        <v>9.2200000000000006</v>
      </c>
      <c r="AS29">
        <v>6.66</v>
      </c>
      <c r="AT29">
        <v>8.17</v>
      </c>
      <c r="AU29">
        <v>7.01</v>
      </c>
      <c r="AV29" s="29">
        <v>9.51</v>
      </c>
      <c r="AW29" s="29">
        <v>7.1</v>
      </c>
      <c r="AX29" s="29">
        <v>8.52</v>
      </c>
      <c r="AY29" s="29">
        <v>7.45</v>
      </c>
      <c r="AZ29" s="29"/>
      <c r="BA29" s="29"/>
      <c r="BB29" s="29"/>
      <c r="BC29" s="29"/>
      <c r="BD29" s="27">
        <v>-0.44750000000000001</v>
      </c>
      <c r="BE29">
        <v>-0.87333333333333296</v>
      </c>
      <c r="BF29" s="29"/>
      <c r="BG29" s="29"/>
      <c r="BH29" s="14"/>
      <c r="BI29" s="5">
        <f t="shared" si="0"/>
        <v>2000</v>
      </c>
      <c r="BJ29" s="8">
        <f t="shared" si="1"/>
        <v>2.6750858933091069E-2</v>
      </c>
      <c r="BK29" s="8">
        <f t="shared" si="2"/>
        <v>0.70020524668857453</v>
      </c>
      <c r="BL29" s="8">
        <f t="shared" si="3"/>
        <v>0.2500196274155741</v>
      </c>
      <c r="BM29" s="8">
        <f t="shared" si="4"/>
        <v>2.3024266962760248E-2</v>
      </c>
      <c r="BO29" s="8">
        <f>AVERAGE(H$6:H29)*AVERAGE(BJ$6:BJ29)</f>
        <v>8.8428948076704121E-4</v>
      </c>
      <c r="BP29" s="9"/>
      <c r="BQ29" s="4">
        <f t="shared" si="8"/>
        <v>73028.0996933922</v>
      </c>
      <c r="BR29" s="10">
        <f>FORECAST(C29,D$6:D28,C$6:C28)</f>
        <v>975638.98503915872</v>
      </c>
      <c r="BS29" s="10">
        <f>FORECAST(D29,E$6:E28,D$6:D28)</f>
        <v>557577.48000101151</v>
      </c>
      <c r="BT29" s="10">
        <f>FORECAST(E29,F$6:F28,E$6:E28)</f>
        <v>13970.613854061739</v>
      </c>
      <c r="BV29" s="3">
        <v>2003</v>
      </c>
      <c r="BW29" s="10">
        <f t="shared" si="12"/>
        <v>3467372.907144696</v>
      </c>
      <c r="BX29" s="10">
        <v>3450000</v>
      </c>
      <c r="BY29" s="10">
        <f t="shared" si="11"/>
        <v>2148941</v>
      </c>
      <c r="BZ29" s="13"/>
      <c r="CA29" s="3">
        <v>2000</v>
      </c>
      <c r="CB29" s="10">
        <f t="shared" si="10"/>
        <v>1620215.1785876243</v>
      </c>
      <c r="CC29" s="12">
        <f t="shared" si="9"/>
        <v>1337415.0000000002</v>
      </c>
    </row>
    <row r="30" spans="1:81" s="3" customFormat="1" ht="15.75" x14ac:dyDescent="0.25">
      <c r="A30" s="11">
        <v>2001</v>
      </c>
      <c r="B30" s="6">
        <v>72820877</v>
      </c>
      <c r="C30" s="6">
        <v>22279</v>
      </c>
      <c r="D30" s="6">
        <v>412713</v>
      </c>
      <c r="E30" s="6">
        <v>646214</v>
      </c>
      <c r="F30" s="6">
        <v>35766</v>
      </c>
      <c r="G30" s="7">
        <f t="shared" si="5"/>
        <v>1116972</v>
      </c>
      <c r="H30" s="24">
        <f t="shared" si="6"/>
        <v>1.5338623290680775E-2</v>
      </c>
      <c r="I30" s="21">
        <f t="shared" si="7"/>
        <v>5.3981822719420036E-2</v>
      </c>
      <c r="J30" s="27">
        <v>229.44407000472847</v>
      </c>
      <c r="K30" s="27">
        <v>3135.3549999999996</v>
      </c>
      <c r="L30" s="3">
        <v>2002</v>
      </c>
      <c r="M30" s="27">
        <v>3.13</v>
      </c>
      <c r="N30" s="27">
        <v>2.756314198058766</v>
      </c>
      <c r="O30" s="27" t="s">
        <v>35</v>
      </c>
      <c r="P30" s="27">
        <v>104</v>
      </c>
      <c r="Q30" s="27">
        <v>9.6</v>
      </c>
      <c r="R30" s="27">
        <v>127</v>
      </c>
      <c r="S30" s="27">
        <v>19.399999999999999</v>
      </c>
      <c r="T30" s="27"/>
      <c r="U30" s="27">
        <v>20.166499999999999</v>
      </c>
      <c r="V30" s="27">
        <v>-0.22</v>
      </c>
      <c r="W30" s="27">
        <v>-0.72</v>
      </c>
      <c r="X30" s="27"/>
      <c r="Y30" s="27">
        <v>2.81</v>
      </c>
      <c r="Z30" s="27">
        <v>5.3312500000000007</v>
      </c>
      <c r="AA30" s="27">
        <v>3.3287499999999999</v>
      </c>
      <c r="AB30" s="27">
        <v>2.40625</v>
      </c>
      <c r="AC30" s="27"/>
      <c r="AD30" s="27"/>
      <c r="AE30" s="27"/>
      <c r="AF30" s="27">
        <v>1618.75</v>
      </c>
      <c r="AG30" s="27">
        <v>1120.25</v>
      </c>
      <c r="AH30" s="27">
        <v>1081.55</v>
      </c>
      <c r="AI30" s="29">
        <v>8.1995391666666659</v>
      </c>
      <c r="AJ30">
        <v>9.34</v>
      </c>
      <c r="AK30">
        <v>6.26</v>
      </c>
      <c r="AL30">
        <v>8.02</v>
      </c>
      <c r="AM30">
        <v>6.6</v>
      </c>
      <c r="AN30">
        <v>8.9700000000000006</v>
      </c>
      <c r="AO30">
        <v>6.39</v>
      </c>
      <c r="AP30">
        <v>7.85</v>
      </c>
      <c r="AQ30">
        <v>6.64</v>
      </c>
      <c r="AR30">
        <v>9.0500000000000007</v>
      </c>
      <c r="AS30">
        <v>6.39</v>
      </c>
      <c r="AT30">
        <v>7.88</v>
      </c>
      <c r="AU30">
        <v>6.61</v>
      </c>
      <c r="AV30" s="29">
        <v>9.44</v>
      </c>
      <c r="AW30" s="29">
        <v>6.92</v>
      </c>
      <c r="AX30" s="29">
        <v>8.33</v>
      </c>
      <c r="AY30" s="29">
        <v>7.14</v>
      </c>
      <c r="AZ30" s="29"/>
      <c r="BA30" s="29"/>
      <c r="BB30" s="29"/>
      <c r="BC30" s="29"/>
      <c r="BD30" s="27">
        <v>0.12416666666666699</v>
      </c>
      <c r="BE30">
        <v>-0.56666666666666698</v>
      </c>
      <c r="BF30" s="29"/>
      <c r="BG30" s="29"/>
      <c r="BH30" s="14"/>
      <c r="BI30" s="5">
        <f t="shared" si="0"/>
        <v>2001</v>
      </c>
      <c r="BJ30" s="8">
        <f t="shared" si="1"/>
        <v>1.9945889422474331E-2</v>
      </c>
      <c r="BK30" s="8">
        <f t="shared" si="2"/>
        <v>0.369492699906533</v>
      </c>
      <c r="BL30" s="8">
        <f t="shared" si="3"/>
        <v>0.57854091239529726</v>
      </c>
      <c r="BM30" s="8">
        <f t="shared" si="4"/>
        <v>3.2020498275695364E-2</v>
      </c>
      <c r="BO30" s="8">
        <f>AVERAGE(H$6:H30)*AVERAGE(BJ$6:BJ30)</f>
        <v>8.5661352983125623E-4</v>
      </c>
      <c r="BP30" s="9"/>
      <c r="BQ30" s="4">
        <f t="shared" si="8"/>
        <v>64394.735511330575</v>
      </c>
      <c r="BR30" s="10">
        <f>FORECAST(C30,D$6:D29,C$6:C29)</f>
        <v>719311.98019404407</v>
      </c>
      <c r="BS30" s="10">
        <f>FORECAST(D30,E$6:E29,D$6:D29)</f>
        <v>299748.00712094561</v>
      </c>
      <c r="BT30" s="10">
        <f>FORECAST(E30,F$6:F29,E$6:E29)</f>
        <v>37981.058815485274</v>
      </c>
      <c r="BV30" s="3">
        <v>2004</v>
      </c>
      <c r="BW30" s="10">
        <f t="shared" si="12"/>
        <v>2015907.0753576378</v>
      </c>
      <c r="BX30" s="10">
        <v>2500000</v>
      </c>
      <c r="BY30" s="10">
        <f t="shared" si="11"/>
        <v>1914938</v>
      </c>
      <c r="BZ30" s="13"/>
      <c r="CA30" s="3">
        <v>2001</v>
      </c>
      <c r="CB30" s="10">
        <f t="shared" si="10"/>
        <v>1121435.7816418055</v>
      </c>
      <c r="CC30" s="12">
        <f t="shared" si="9"/>
        <v>1116972</v>
      </c>
    </row>
    <row r="31" spans="1:81" s="3" customFormat="1" ht="15.75" x14ac:dyDescent="0.25">
      <c r="A31" s="11">
        <v>2002</v>
      </c>
      <c r="B31" s="6">
        <v>75415683</v>
      </c>
      <c r="C31" s="6">
        <v>33832</v>
      </c>
      <c r="D31" s="6">
        <v>1446318</v>
      </c>
      <c r="E31" s="6">
        <v>316784</v>
      </c>
      <c r="F31" s="6">
        <v>6070</v>
      </c>
      <c r="G31" s="7">
        <f t="shared" si="5"/>
        <v>1803004</v>
      </c>
      <c r="H31" s="24">
        <f t="shared" si="6"/>
        <v>2.3907547187499448E-2</v>
      </c>
      <c r="I31" s="21">
        <f t="shared" si="7"/>
        <v>2.3391812865497075E-2</v>
      </c>
      <c r="J31" s="27">
        <v>396.63174824477295</v>
      </c>
      <c r="K31" s="27">
        <v>1647.2170000000006</v>
      </c>
      <c r="L31" s="3">
        <v>2003</v>
      </c>
      <c r="M31" s="27">
        <v>3.1</v>
      </c>
      <c r="N31" s="27">
        <v>1.9708587611404231</v>
      </c>
      <c r="O31" s="27" t="s">
        <v>35</v>
      </c>
      <c r="P31" s="27">
        <v>106</v>
      </c>
      <c r="Q31" s="27">
        <v>10.4</v>
      </c>
      <c r="R31" s="27">
        <v>129</v>
      </c>
      <c r="S31" s="27">
        <v>20.8</v>
      </c>
      <c r="T31" s="27"/>
      <c r="U31" s="27">
        <v>20.047999999999998</v>
      </c>
      <c r="V31" s="27">
        <v>-0.26</v>
      </c>
      <c r="W31" s="27">
        <v>-0.28000000000000003</v>
      </c>
      <c r="X31" s="27"/>
      <c r="Y31" s="27">
        <v>2.21</v>
      </c>
      <c r="Z31" s="27">
        <v>2.0299999999999998</v>
      </c>
      <c r="AA31" s="27">
        <v>2.4312499999999999</v>
      </c>
      <c r="AB31" s="27">
        <v>0.29499999999999998</v>
      </c>
      <c r="AC31" s="27"/>
      <c r="AD31" s="27"/>
      <c r="AE31" s="27"/>
      <c r="AF31" s="27">
        <v>1827.5250000000001</v>
      </c>
      <c r="AG31" s="27">
        <v>3345.2249999999999</v>
      </c>
      <c r="AH31" s="27">
        <v>2109.4124999999999</v>
      </c>
      <c r="AI31" s="29">
        <v>9.3076910130719117</v>
      </c>
      <c r="AJ31">
        <v>10.08</v>
      </c>
      <c r="AK31">
        <v>7.29</v>
      </c>
      <c r="AL31">
        <v>8.8800000000000008</v>
      </c>
      <c r="AM31">
        <v>7.53</v>
      </c>
      <c r="AN31">
        <v>9.92</v>
      </c>
      <c r="AO31">
        <v>7.71</v>
      </c>
      <c r="AP31">
        <v>8.9</v>
      </c>
      <c r="AQ31">
        <v>7.85</v>
      </c>
      <c r="AR31">
        <v>9.86</v>
      </c>
      <c r="AS31">
        <v>7.57</v>
      </c>
      <c r="AT31">
        <v>8.76</v>
      </c>
      <c r="AU31">
        <v>7.6</v>
      </c>
      <c r="AV31" s="29">
        <v>10.32</v>
      </c>
      <c r="AW31" s="29">
        <v>8.17</v>
      </c>
      <c r="AX31" s="29">
        <v>9.25</v>
      </c>
      <c r="AY31" s="29">
        <v>8.16</v>
      </c>
      <c r="AZ31" s="29"/>
      <c r="BA31" s="29"/>
      <c r="BB31" s="29"/>
      <c r="BC31" s="29"/>
      <c r="BD31" s="27">
        <v>0.80583333333333296</v>
      </c>
      <c r="BE31">
        <v>0.4</v>
      </c>
      <c r="BF31" s="29"/>
      <c r="BG31" s="29"/>
      <c r="BH31" s="14"/>
      <c r="BI31" s="5">
        <f t="shared" si="0"/>
        <v>2002</v>
      </c>
      <c r="BJ31" s="8">
        <f t="shared" si="1"/>
        <v>1.8764240123704663E-2</v>
      </c>
      <c r="BK31" s="8">
        <f t="shared" si="2"/>
        <v>0.80217126528837424</v>
      </c>
      <c r="BL31" s="8">
        <f t="shared" si="3"/>
        <v>0.17569789085326487</v>
      </c>
      <c r="BM31" s="8">
        <f t="shared" si="4"/>
        <v>3.3666037346561629E-3</v>
      </c>
      <c r="BO31" s="8">
        <f>AVERAGE(H$6:H31)*AVERAGE(BJ$6:BJ31)</f>
        <v>8.3850540695529631E-4</v>
      </c>
      <c r="BP31" s="9"/>
      <c r="BQ31" s="4">
        <f t="shared" si="8"/>
        <v>64602.094419265064</v>
      </c>
      <c r="BR31" s="10">
        <f>FORECAST(C31,D$6:D30,C$6:C30)</f>
        <v>925249.79434431111</v>
      </c>
      <c r="BS31" s="10">
        <f>FORECAST(D31,E$6:E30,D$6:D30)</f>
        <v>798458.50182469329</v>
      </c>
      <c r="BT31" s="10">
        <f>FORECAST(E31,F$6:F30,E$6:E30)</f>
        <v>13396.160886416474</v>
      </c>
      <c r="BV31" s="3">
        <v>2005</v>
      </c>
      <c r="BW31" s="10">
        <f t="shared" si="12"/>
        <v>1403946.8123382728</v>
      </c>
      <c r="BX31" s="10">
        <v>1650000</v>
      </c>
      <c r="BY31" s="10">
        <f t="shared" si="11"/>
        <v>806561</v>
      </c>
      <c r="BZ31" s="13"/>
      <c r="CA31" s="3">
        <v>2002</v>
      </c>
      <c r="CB31" s="10">
        <f t="shared" si="10"/>
        <v>1801706.551474686</v>
      </c>
      <c r="CC31" s="12">
        <f t="shared" si="9"/>
        <v>1803004</v>
      </c>
    </row>
    <row r="32" spans="1:81" s="3" customFormat="1" ht="15.75" x14ac:dyDescent="0.25">
      <c r="A32" s="11">
        <v>2003</v>
      </c>
      <c r="B32" s="6">
        <v>88598169</v>
      </c>
      <c r="C32" s="6">
        <v>61754</v>
      </c>
      <c r="D32" s="6">
        <v>823191</v>
      </c>
      <c r="E32" s="6">
        <v>560979</v>
      </c>
      <c r="F32" s="6">
        <v>12235</v>
      </c>
      <c r="G32" s="7">
        <f t="shared" si="5"/>
        <v>1458159</v>
      </c>
      <c r="H32" s="24">
        <f t="shared" si="6"/>
        <v>1.6458116645728875E-2</v>
      </c>
      <c r="I32" s="21">
        <f t="shared" si="7"/>
        <v>7.5017826968467829E-2</v>
      </c>
      <c r="J32" s="27">
        <v>210.1896195240875</v>
      </c>
      <c r="K32" s="27">
        <v>2223.4439999999995</v>
      </c>
      <c r="L32" s="3">
        <v>2004</v>
      </c>
      <c r="M32" s="27">
        <v>4.96</v>
      </c>
      <c r="N32" s="27">
        <v>0.62634408208595471</v>
      </c>
      <c r="O32" s="27" t="s">
        <v>36</v>
      </c>
      <c r="P32" s="27">
        <v>100.5</v>
      </c>
      <c r="Q32" s="27">
        <v>9.5500000000000007</v>
      </c>
      <c r="R32" s="27">
        <v>132</v>
      </c>
      <c r="S32" s="27">
        <v>21.966666666666669</v>
      </c>
      <c r="T32" s="27">
        <v>20.5245544554455</v>
      </c>
      <c r="U32" s="27">
        <v>20.0154761904762</v>
      </c>
      <c r="V32" s="27">
        <v>-0.87</v>
      </c>
      <c r="W32" s="27">
        <v>-0.46</v>
      </c>
      <c r="X32" s="27"/>
      <c r="Y32" s="27">
        <v>2.84</v>
      </c>
      <c r="Z32" s="27">
        <v>8.3337500000000002</v>
      </c>
      <c r="AA32" s="27">
        <v>1.14625</v>
      </c>
      <c r="AB32" s="27">
        <v>0.75624999999999998</v>
      </c>
      <c r="AC32" s="27"/>
      <c r="AD32" s="27"/>
      <c r="AE32" s="27"/>
      <c r="AF32" s="27">
        <v>1220.75</v>
      </c>
      <c r="AG32" s="27">
        <v>1809.3300000000004</v>
      </c>
      <c r="AH32" s="27">
        <v>1201.1300000000001</v>
      </c>
      <c r="AI32" s="29">
        <v>9.3330841869047632</v>
      </c>
      <c r="AJ32">
        <v>10.68</v>
      </c>
      <c r="AK32">
        <v>7.53</v>
      </c>
      <c r="AL32">
        <v>9.25</v>
      </c>
      <c r="AM32">
        <v>7.69</v>
      </c>
      <c r="AN32">
        <v>10.43</v>
      </c>
      <c r="AO32">
        <v>7.94</v>
      </c>
      <c r="AP32">
        <v>9.2200000000000006</v>
      </c>
      <c r="AQ32">
        <v>7.96</v>
      </c>
      <c r="AR32">
        <v>10.38</v>
      </c>
      <c r="AS32">
        <v>7.89</v>
      </c>
      <c r="AT32">
        <v>9.09</v>
      </c>
      <c r="AU32">
        <v>7.79</v>
      </c>
      <c r="AV32" s="29">
        <v>10.98</v>
      </c>
      <c r="AW32" s="29">
        <v>8.58</v>
      </c>
      <c r="AX32" s="29">
        <v>9.74</v>
      </c>
      <c r="AY32" s="29">
        <v>8.51</v>
      </c>
      <c r="AZ32" s="29"/>
      <c r="BA32" s="29"/>
      <c r="BB32" s="29"/>
      <c r="BC32" s="29"/>
      <c r="BD32" s="27">
        <v>6.1666666666666703E-2</v>
      </c>
      <c r="BE32">
        <v>0.17333333333333301</v>
      </c>
      <c r="BF32" s="29"/>
      <c r="BG32" s="29"/>
      <c r="BH32" s="14"/>
      <c r="BI32" s="5">
        <f t="shared" si="0"/>
        <v>2003</v>
      </c>
      <c r="BJ32" s="8">
        <f t="shared" si="1"/>
        <v>4.2350662719223352E-2</v>
      </c>
      <c r="BK32" s="8">
        <f t="shared" si="2"/>
        <v>0.56454131545325303</v>
      </c>
      <c r="BL32" s="8">
        <f t="shared" si="3"/>
        <v>0.3847173044914855</v>
      </c>
      <c r="BM32" s="8">
        <f t="shared" si="4"/>
        <v>8.3907173360381147E-3</v>
      </c>
      <c r="BO32" s="8">
        <f>AVERAGE(H$6:H32)*AVERAGE(BJ$6:BJ32)</f>
        <v>8.4252498565734197E-4</v>
      </c>
      <c r="BP32" s="9"/>
      <c r="BQ32" s="4">
        <f t="shared" si="8"/>
        <v>74290.043752839119</v>
      </c>
      <c r="BR32" s="10">
        <f>FORECAST(C32,D$6:D31,C$6:C31)</f>
        <v>1475626.7499567973</v>
      </c>
      <c r="BS32" s="10">
        <f>FORECAST(D32,E$6:E31,D$6:D31)</f>
        <v>491406.09091200703</v>
      </c>
      <c r="BT32" s="10">
        <f>FORECAST(E32,F$6:F31,E$6:E31)</f>
        <v>31279.050336389504</v>
      </c>
      <c r="BV32" s="3">
        <v>2006</v>
      </c>
      <c r="BW32" s="10">
        <f t="shared" si="12"/>
        <v>1313258.4590721577</v>
      </c>
      <c r="BX32" s="10">
        <v>1522000</v>
      </c>
      <c r="BY32" s="10">
        <f t="shared" si="11"/>
        <v>2185079</v>
      </c>
      <c r="BZ32" s="13"/>
      <c r="CA32" s="3">
        <v>2003</v>
      </c>
      <c r="CB32" s="10">
        <f t="shared" si="10"/>
        <v>2072601.934958033</v>
      </c>
      <c r="CC32" s="12">
        <f t="shared" si="9"/>
        <v>1458159</v>
      </c>
    </row>
    <row r="33" spans="1:81" s="3" customFormat="1" ht="15.75" x14ac:dyDescent="0.25">
      <c r="A33" s="11">
        <v>2004</v>
      </c>
      <c r="B33" s="6">
        <v>88800300</v>
      </c>
      <c r="C33" s="6">
        <v>51353</v>
      </c>
      <c r="D33" s="6">
        <v>1614084</v>
      </c>
      <c r="E33" s="6">
        <v>916755</v>
      </c>
      <c r="F33" s="6">
        <v>32392</v>
      </c>
      <c r="G33" s="7">
        <f t="shared" si="5"/>
        <v>2614584</v>
      </c>
      <c r="H33" s="24">
        <f t="shared" si="6"/>
        <v>2.9443414042520127E-2</v>
      </c>
      <c r="I33" s="21">
        <f t="shared" si="7"/>
        <v>3.18155684586428E-2</v>
      </c>
      <c r="J33" s="27">
        <v>242.41486664787803</v>
      </c>
      <c r="K33" s="27">
        <v>3285.5820000000003</v>
      </c>
      <c r="L33" s="3">
        <v>2005</v>
      </c>
      <c r="M33" s="27">
        <v>3.21</v>
      </c>
      <c r="N33" s="27">
        <v>2.378793933449046</v>
      </c>
      <c r="O33" s="27" t="s">
        <v>35</v>
      </c>
      <c r="P33" s="27">
        <v>109</v>
      </c>
      <c r="Q33" s="27">
        <v>12.966666666666667</v>
      </c>
      <c r="R33" s="27">
        <v>134.66666666666666</v>
      </c>
      <c r="S33" s="27">
        <v>22.366666666666664</v>
      </c>
      <c r="T33" s="27">
        <v>20.387683615819199</v>
      </c>
      <c r="U33" s="27">
        <v>20.548727272727302</v>
      </c>
      <c r="V33" s="27">
        <v>-0.31</v>
      </c>
      <c r="W33" s="27">
        <v>-0.3</v>
      </c>
      <c r="X33" s="27"/>
      <c r="Y33" s="27">
        <v>2.13</v>
      </c>
      <c r="Z33" s="27">
        <v>1.6642857142857144</v>
      </c>
      <c r="AA33" s="27">
        <v>2</v>
      </c>
      <c r="AB33" s="27">
        <v>2.085</v>
      </c>
      <c r="AC33" s="27"/>
      <c r="AD33" s="27"/>
      <c r="AE33" s="27"/>
      <c r="AF33" s="27">
        <v>1339.1499999999999</v>
      </c>
      <c r="AG33" s="27">
        <v>1053.0999999999999</v>
      </c>
      <c r="AH33" s="27">
        <v>916.2</v>
      </c>
      <c r="AI33" s="29">
        <v>10.206372174242434</v>
      </c>
      <c r="AJ33">
        <v>11.16</v>
      </c>
      <c r="AK33">
        <v>8.4</v>
      </c>
      <c r="AL33">
        <v>9.64</v>
      </c>
      <c r="AM33">
        <v>8.26</v>
      </c>
      <c r="AN33">
        <v>10.67</v>
      </c>
      <c r="AO33">
        <v>8.51</v>
      </c>
      <c r="AP33">
        <v>9.48</v>
      </c>
      <c r="AQ33">
        <v>8.44</v>
      </c>
      <c r="AR33">
        <v>10.63</v>
      </c>
      <c r="AS33">
        <v>8.42</v>
      </c>
      <c r="AT33">
        <v>9.35</v>
      </c>
      <c r="AU33">
        <v>8.26</v>
      </c>
      <c r="AV33" s="29">
        <v>11.06</v>
      </c>
      <c r="AW33" s="29">
        <v>8.92</v>
      </c>
      <c r="AX33" s="29">
        <v>9.83</v>
      </c>
      <c r="AY33" s="29">
        <v>8.82</v>
      </c>
      <c r="AZ33" s="29"/>
      <c r="BA33" s="29"/>
      <c r="BB33" s="29"/>
      <c r="BC33" s="29"/>
      <c r="BD33" s="27">
        <v>0.101666666666667</v>
      </c>
      <c r="BE33">
        <v>0.83</v>
      </c>
      <c r="BF33" s="29"/>
      <c r="BG33" s="29"/>
      <c r="BH33" s="14"/>
      <c r="BI33" s="5">
        <f t="shared" si="0"/>
        <v>2004</v>
      </c>
      <c r="BJ33" s="8">
        <f t="shared" si="1"/>
        <v>1.9640983039749343E-2</v>
      </c>
      <c r="BK33" s="8">
        <f t="shared" si="2"/>
        <v>0.61733874298932445</v>
      </c>
      <c r="BL33" s="8">
        <f t="shared" si="3"/>
        <v>0.35063130501831269</v>
      </c>
      <c r="BM33" s="8">
        <f t="shared" si="4"/>
        <v>1.2388968952613493E-2</v>
      </c>
      <c r="BO33" s="8">
        <f>AVERAGE(H$6:H33)*AVERAGE(BJ$6:BJ33)</f>
        <v>8.3254701040240333E-4</v>
      </c>
      <c r="BP33" s="9"/>
      <c r="BQ33" s="4">
        <f t="shared" si="8"/>
        <v>74816.471483867659</v>
      </c>
      <c r="BR33" s="10">
        <f>FORECAST(C33,D$6:D32,C$6:C32)</f>
        <v>1243273.6075567631</v>
      </c>
      <c r="BS33" s="10">
        <f>FORECAST(D33,E$6:E32,D$6:D32)</f>
        <v>848824.93416652863</v>
      </c>
      <c r="BT33" s="10">
        <f>FORECAST(E33,F$6:F32,E$6:E32)</f>
        <v>57070.312083909848</v>
      </c>
      <c r="BV33" s="3">
        <v>2007</v>
      </c>
      <c r="BW33" s="10">
        <f t="shared" si="12"/>
        <v>2386882.7820808436</v>
      </c>
      <c r="BX33" s="10">
        <v>2470000</v>
      </c>
      <c r="BY33" s="10">
        <f t="shared" si="11"/>
        <v>1227094</v>
      </c>
      <c r="BZ33" s="13"/>
      <c r="CA33" s="3">
        <v>2004</v>
      </c>
      <c r="CB33" s="10">
        <f t="shared" si="10"/>
        <v>2223985.3252910692</v>
      </c>
      <c r="CC33" s="12">
        <f t="shared" si="9"/>
        <v>2614584</v>
      </c>
    </row>
    <row r="34" spans="1:81" s="3" customFormat="1" ht="15.75" x14ac:dyDescent="0.25">
      <c r="A34" s="11">
        <v>2005</v>
      </c>
      <c r="B34" s="6">
        <v>86198298</v>
      </c>
      <c r="C34" s="6">
        <v>70424</v>
      </c>
      <c r="D34" s="6">
        <v>1345833</v>
      </c>
      <c r="E34" s="6">
        <v>402300</v>
      </c>
      <c r="F34" s="6">
        <v>12232</v>
      </c>
      <c r="G34" s="7">
        <f t="shared" si="5"/>
        <v>1830789</v>
      </c>
      <c r="H34" s="24">
        <f t="shared" si="6"/>
        <v>2.1239270872842525E-2</v>
      </c>
      <c r="I34" s="21">
        <f t="shared" si="7"/>
        <v>5.2327443300914753E-2</v>
      </c>
      <c r="J34" s="27">
        <v>185.34704807538975</v>
      </c>
      <c r="K34" s="27">
        <v>1797.8230000000003</v>
      </c>
      <c r="L34" s="3">
        <v>2006</v>
      </c>
      <c r="M34" s="27">
        <v>2.36</v>
      </c>
      <c r="N34" s="27">
        <v>1.6882895948102905</v>
      </c>
      <c r="O34" s="27" t="s">
        <v>35</v>
      </c>
      <c r="P34" s="27">
        <v>113</v>
      </c>
      <c r="Q34" s="27">
        <v>15</v>
      </c>
      <c r="R34" s="27">
        <v>142.33333333333334</v>
      </c>
      <c r="S34" s="27">
        <v>28.766666666666669</v>
      </c>
      <c r="T34" s="27">
        <v>20.772519685039398</v>
      </c>
      <c r="U34" s="27">
        <v>20.246898734177201</v>
      </c>
      <c r="V34" s="27">
        <v>-1.06</v>
      </c>
      <c r="W34" s="27">
        <v>-1.67</v>
      </c>
      <c r="X34" s="27"/>
      <c r="Y34" s="27">
        <v>1.66</v>
      </c>
      <c r="Z34" s="27">
        <v>0.47666666666666674</v>
      </c>
      <c r="AA34" s="27">
        <v>2.9125000000000001</v>
      </c>
      <c r="AB34" s="27">
        <v>0.87499999999999989</v>
      </c>
      <c r="AC34" s="27"/>
      <c r="AD34" s="27"/>
      <c r="AE34" s="27"/>
      <c r="AF34" s="27">
        <v>2455.0499999999997</v>
      </c>
      <c r="AG34" s="27">
        <v>3772.2999999999997</v>
      </c>
      <c r="AH34" s="27">
        <v>1158.0125</v>
      </c>
      <c r="AI34" s="29">
        <v>8.7508172500000008</v>
      </c>
      <c r="AJ34">
        <v>10.19</v>
      </c>
      <c r="AK34">
        <v>6.84</v>
      </c>
      <c r="AL34">
        <v>8.86</v>
      </c>
      <c r="AM34">
        <v>7.49</v>
      </c>
      <c r="AN34">
        <v>9.7799999999999994</v>
      </c>
      <c r="AO34">
        <v>7.16</v>
      </c>
      <c r="AP34">
        <v>8.68</v>
      </c>
      <c r="AQ34">
        <v>7.58</v>
      </c>
      <c r="AR34">
        <v>9.7200000000000006</v>
      </c>
      <c r="AS34">
        <v>6.98</v>
      </c>
      <c r="AT34">
        <v>8.5500000000000007</v>
      </c>
      <c r="AU34">
        <v>7.36</v>
      </c>
      <c r="AV34" s="29">
        <v>10.19</v>
      </c>
      <c r="AW34" s="29">
        <v>7.63</v>
      </c>
      <c r="AX34" s="29">
        <v>9.07</v>
      </c>
      <c r="AY34" s="29">
        <v>7.96</v>
      </c>
      <c r="AZ34" s="29"/>
      <c r="BA34" s="29"/>
      <c r="BB34" s="29"/>
      <c r="BC34" s="29"/>
      <c r="BD34" s="27">
        <v>0.163333333333333</v>
      </c>
      <c r="BE34">
        <v>0.56999999999999995</v>
      </c>
      <c r="BF34" s="29"/>
      <c r="BG34" s="29"/>
      <c r="BH34" s="14"/>
      <c r="BI34" s="5">
        <f t="shared" si="0"/>
        <v>2005</v>
      </c>
      <c r="BJ34" s="8">
        <f t="shared" si="1"/>
        <v>3.8466475383017923E-2</v>
      </c>
      <c r="BK34" s="8">
        <f t="shared" si="2"/>
        <v>0.73511092758368113</v>
      </c>
      <c r="BL34" s="8">
        <f t="shared" si="3"/>
        <v>0.21974132464199861</v>
      </c>
      <c r="BM34" s="8">
        <f t="shared" si="4"/>
        <v>6.6812723913023293E-3</v>
      </c>
      <c r="BO34" s="8">
        <f>AVERAGE(H$6:H34)*AVERAGE(BJ$6:BJ34)</f>
        <v>8.3621346111122053E-4</v>
      </c>
      <c r="BP34" s="9"/>
      <c r="BQ34" s="4">
        <f t="shared" si="8"/>
        <v>71764.135301675458</v>
      </c>
      <c r="BR34" s="10">
        <f>FORECAST(C34,D$6:D33,C$6:C33)</f>
        <v>1615381.4803950787</v>
      </c>
      <c r="BS34" s="10">
        <f>FORECAST(D34,E$6:E33,D$6:D33)</f>
        <v>732082.52436763723</v>
      </c>
      <c r="BT34" s="10">
        <f>FORECAST(E34,F$6:F33,E$6:E33)</f>
        <v>18089.901526796923</v>
      </c>
      <c r="BV34" s="3">
        <v>2008</v>
      </c>
      <c r="BW34" s="10">
        <f t="shared" si="12"/>
        <v>1819839.994656862</v>
      </c>
      <c r="BX34" s="10">
        <v>2000000</v>
      </c>
      <c r="BY34" s="10">
        <f t="shared" si="11"/>
        <v>2251557</v>
      </c>
      <c r="BZ34" s="13"/>
      <c r="CA34" s="3">
        <v>2005</v>
      </c>
      <c r="CB34" s="10">
        <f t="shared" si="10"/>
        <v>2437318.0415911884</v>
      </c>
      <c r="CC34" s="12">
        <f t="shared" si="9"/>
        <v>1830789</v>
      </c>
    </row>
    <row r="35" spans="1:81" s="3" customFormat="1" ht="15.75" x14ac:dyDescent="0.25">
      <c r="A35" s="11">
        <v>2006</v>
      </c>
      <c r="B35" s="6">
        <v>88301824</v>
      </c>
      <c r="C35" s="6">
        <v>31469</v>
      </c>
      <c r="D35" s="6">
        <v>536905</v>
      </c>
      <c r="E35" s="6">
        <v>141216</v>
      </c>
      <c r="F35" s="6">
        <v>4500</v>
      </c>
      <c r="G35" s="7">
        <f t="shared" si="5"/>
        <v>714090</v>
      </c>
      <c r="H35" s="24">
        <f t="shared" si="6"/>
        <v>8.0869224173670522E-3</v>
      </c>
      <c r="I35" s="21">
        <f t="shared" si="7"/>
        <v>5.8611858708710107E-2</v>
      </c>
      <c r="J35" s="27">
        <v>282.26316516799324</v>
      </c>
      <c r="K35" s="27">
        <v>1304.1319999999996</v>
      </c>
      <c r="L35" s="3">
        <v>2007</v>
      </c>
      <c r="M35" s="27">
        <v>1.58</v>
      </c>
      <c r="N35" s="27">
        <v>0.78672236447495003</v>
      </c>
      <c r="O35" s="27" t="s">
        <v>35</v>
      </c>
      <c r="P35" s="27">
        <v>93</v>
      </c>
      <c r="Q35" s="27">
        <v>6.8666666666666671</v>
      </c>
      <c r="R35" s="27">
        <v>129.66666666666666</v>
      </c>
      <c r="S35" s="27">
        <v>20.666666666666668</v>
      </c>
      <c r="T35" s="27"/>
      <c r="U35" s="27">
        <v>20.411999999999999</v>
      </c>
      <c r="V35" s="27">
        <v>-0.23</v>
      </c>
      <c r="W35" s="27">
        <v>-0.23</v>
      </c>
      <c r="X35" s="27"/>
      <c r="Y35" s="27">
        <v>2.0699999999999998</v>
      </c>
      <c r="Z35" s="27"/>
      <c r="AA35" s="27">
        <v>0.9850000000000001</v>
      </c>
      <c r="AB35" s="27">
        <v>1.9862500000000003</v>
      </c>
      <c r="AC35" s="27"/>
      <c r="AD35" s="27"/>
      <c r="AE35" s="27"/>
      <c r="AF35" s="27">
        <v>4943.5250000000005</v>
      </c>
      <c r="AG35" s="27">
        <v>2914.3250000000003</v>
      </c>
      <c r="AH35" s="27">
        <v>2402.65</v>
      </c>
      <c r="AI35" s="29">
        <v>8.9360062023809661</v>
      </c>
      <c r="AJ35">
        <v>9.49</v>
      </c>
      <c r="AK35">
        <v>6.55</v>
      </c>
      <c r="AL35">
        <v>8.16</v>
      </c>
      <c r="AM35">
        <v>6.87</v>
      </c>
      <c r="AN35">
        <v>9.52</v>
      </c>
      <c r="AO35">
        <v>7.04</v>
      </c>
      <c r="AP35">
        <v>8.41</v>
      </c>
      <c r="AQ35">
        <v>7.27</v>
      </c>
      <c r="AR35">
        <v>9.44</v>
      </c>
      <c r="AS35">
        <v>6.9</v>
      </c>
      <c r="AT35">
        <v>8.24</v>
      </c>
      <c r="AU35">
        <v>7.03</v>
      </c>
      <c r="AV35" s="29">
        <v>9.99</v>
      </c>
      <c r="AW35" s="29">
        <v>7.51</v>
      </c>
      <c r="AX35" s="29">
        <v>8.82</v>
      </c>
      <c r="AY35" s="29">
        <v>7.64</v>
      </c>
      <c r="AZ35" s="29"/>
      <c r="BA35" s="29"/>
      <c r="BB35" s="29"/>
      <c r="BC35" s="29"/>
      <c r="BD35" s="27">
        <v>-0.19500000000000001</v>
      </c>
      <c r="BE35">
        <v>0.52666666666666695</v>
      </c>
      <c r="BF35" s="29"/>
      <c r="BG35" s="29"/>
      <c r="BH35" s="14"/>
      <c r="BI35" s="5">
        <f t="shared" si="0"/>
        <v>2006</v>
      </c>
      <c r="BJ35" s="8">
        <f t="shared" si="1"/>
        <v>4.4068674816899828E-2</v>
      </c>
      <c r="BK35" s="8">
        <f t="shared" si="2"/>
        <v>0.75187301320561839</v>
      </c>
      <c r="BL35" s="8">
        <f t="shared" si="3"/>
        <v>0.1977565853043734</v>
      </c>
      <c r="BM35" s="8">
        <f t="shared" si="4"/>
        <v>6.3017266731084315E-3</v>
      </c>
      <c r="BO35" s="8">
        <f>AVERAGE(H$6:H35)*AVERAGE(BJ$6:BJ35)</f>
        <v>8.3316618572224768E-4</v>
      </c>
      <c r="BP35" s="9"/>
      <c r="BQ35" s="4">
        <f t="shared" si="8"/>
        <v>73839.173869473845</v>
      </c>
      <c r="BR35" s="10">
        <f>FORECAST(C35,D$6:D34,C$6:C34)</f>
        <v>881186.71381950914</v>
      </c>
      <c r="BS35" s="10">
        <f>FORECAST(D35,E$6:E34,D$6:D34)</f>
        <v>358665.50128375506</v>
      </c>
      <c r="BT35" s="15">
        <v>0</v>
      </c>
      <c r="BV35" s="3">
        <v>2009</v>
      </c>
      <c r="BW35" s="10">
        <f>BQ35+BR34+BS33+BT32</f>
        <v>2569324.6387674706</v>
      </c>
      <c r="BX35" s="10">
        <v>2208000</v>
      </c>
      <c r="BY35" s="10">
        <f t="shared" si="11"/>
        <v>2306292</v>
      </c>
      <c r="BZ35" s="13"/>
      <c r="CA35" s="3">
        <v>2006</v>
      </c>
      <c r="CB35" s="10">
        <f t="shared" si="10"/>
        <v>1313691.3889727381</v>
      </c>
      <c r="CC35" s="12">
        <f t="shared" si="9"/>
        <v>714090</v>
      </c>
    </row>
    <row r="36" spans="1:81" s="3" customFormat="1" ht="15.75" x14ac:dyDescent="0.25">
      <c r="A36" s="11">
        <v>2007</v>
      </c>
      <c r="B36" s="6">
        <v>84482754</v>
      </c>
      <c r="C36" s="6">
        <v>21959</v>
      </c>
      <c r="D36" s="6">
        <v>201275</v>
      </c>
      <c r="E36" s="6">
        <v>136167</v>
      </c>
      <c r="F36" s="6">
        <v>8984</v>
      </c>
      <c r="G36" s="7">
        <f t="shared" si="5"/>
        <v>368385</v>
      </c>
      <c r="H36" s="24">
        <f t="shared" si="6"/>
        <v>4.3604757486954086E-3</v>
      </c>
      <c r="I36" s="21">
        <f t="shared" si="7"/>
        <v>0.10909949074649111</v>
      </c>
      <c r="J36" s="27">
        <v>149.09158053935761</v>
      </c>
      <c r="K36" s="27">
        <v>1548.223</v>
      </c>
      <c r="L36" s="3">
        <v>2008</v>
      </c>
      <c r="M36" s="27">
        <v>2.36</v>
      </c>
      <c r="N36" s="27">
        <v>0.96007757743486455</v>
      </c>
      <c r="O36" s="27" t="s">
        <v>35</v>
      </c>
      <c r="P36" s="27"/>
      <c r="Q36" s="27"/>
      <c r="R36" s="27">
        <v>115</v>
      </c>
      <c r="S36" s="27">
        <v>14.366666666666667</v>
      </c>
      <c r="T36" s="27"/>
      <c r="U36" s="27">
        <v>20.4725</v>
      </c>
      <c r="V36" s="27"/>
      <c r="W36" s="27">
        <v>-0.44</v>
      </c>
      <c r="X36" s="27"/>
      <c r="Y36" s="27">
        <v>3.57</v>
      </c>
      <c r="Z36" s="27">
        <v>3.2875000000000001</v>
      </c>
      <c r="AA36" s="27">
        <v>0.62250000000000005</v>
      </c>
      <c r="AB36" s="27">
        <v>1.7675000000000003</v>
      </c>
      <c r="AC36" s="27"/>
      <c r="AD36" s="27"/>
      <c r="AE36" s="27"/>
      <c r="AF36" s="27">
        <v>3264.0499999999997</v>
      </c>
      <c r="AG36" s="27">
        <v>2797.75</v>
      </c>
      <c r="AH36" s="27">
        <v>2345.1</v>
      </c>
      <c r="AI36" s="29">
        <v>7.9118316757246356</v>
      </c>
      <c r="AJ36">
        <v>8.85</v>
      </c>
      <c r="AK36">
        <v>6.43</v>
      </c>
      <c r="AL36">
        <v>7.72</v>
      </c>
      <c r="AM36">
        <v>6.68</v>
      </c>
      <c r="AN36">
        <v>8.65</v>
      </c>
      <c r="AO36">
        <v>6.77</v>
      </c>
      <c r="AP36">
        <v>7.69</v>
      </c>
      <c r="AQ36">
        <v>6.83</v>
      </c>
      <c r="AR36">
        <v>8.65</v>
      </c>
      <c r="AS36">
        <v>6.64</v>
      </c>
      <c r="AT36">
        <v>7.63</v>
      </c>
      <c r="AU36">
        <v>6.74</v>
      </c>
      <c r="AV36" s="29">
        <v>9.18</v>
      </c>
      <c r="AW36" s="29">
        <v>7.22</v>
      </c>
      <c r="AX36" s="29">
        <v>8.17</v>
      </c>
      <c r="AY36" s="29">
        <v>7.28</v>
      </c>
      <c r="AZ36" s="29"/>
      <c r="BA36" s="29"/>
      <c r="BB36" s="29"/>
      <c r="BC36" s="29"/>
      <c r="BD36" s="27">
        <v>-1.11333333333333</v>
      </c>
      <c r="BE36">
        <v>-1.2366666666666699</v>
      </c>
      <c r="BF36" s="29"/>
      <c r="BG36" s="29"/>
      <c r="BH36" s="14"/>
      <c r="BI36" s="5">
        <f t="shared" si="0"/>
        <v>2007</v>
      </c>
      <c r="BJ36" s="8">
        <f t="shared" si="1"/>
        <v>5.9608833150101119E-2</v>
      </c>
      <c r="BK36" s="8">
        <f t="shared" si="2"/>
        <v>0.54637132347951189</v>
      </c>
      <c r="BL36" s="8">
        <f t="shared" si="3"/>
        <v>0.36963231401930047</v>
      </c>
      <c r="BM36" s="8">
        <f t="shared" si="4"/>
        <v>2.4387529351086498E-2</v>
      </c>
      <c r="BO36" s="8">
        <f>AVERAGE(H$6:H36)*AVERAGE(BJ$6:BJ36)</f>
        <v>8.4102545246454404E-4</v>
      </c>
      <c r="BP36" s="9"/>
      <c r="BQ36" s="4">
        <f t="shared" si="8"/>
        <v>70388.173909490957</v>
      </c>
      <c r="BR36" s="10">
        <f>FORECAST(C36,D$6:D35,C$6:C35)</f>
        <v>694822.7274139931</v>
      </c>
      <c r="BS36" s="10">
        <f>FORECAST(D36,E$6:E35,D$6:D35)</f>
        <v>199177.82906087057</v>
      </c>
      <c r="BT36" s="15">
        <v>0</v>
      </c>
      <c r="BV36" s="3">
        <v>2010</v>
      </c>
      <c r="BW36" s="10">
        <f t="shared" si="12"/>
        <v>1740727.7241805471</v>
      </c>
      <c r="BX36" s="10">
        <v>1625000</v>
      </c>
      <c r="BY36" s="10">
        <f t="shared" si="11"/>
        <v>993556</v>
      </c>
      <c r="BZ36" s="13"/>
      <c r="CA36" s="3">
        <v>2007</v>
      </c>
      <c r="CB36" s="10">
        <f t="shared" si="10"/>
        <v>964388.7303843546</v>
      </c>
      <c r="CC36" s="12">
        <f t="shared" si="9"/>
        <v>368385</v>
      </c>
    </row>
    <row r="37" spans="1:81" s="3" customFormat="1" ht="15.75" x14ac:dyDescent="0.25">
      <c r="A37" s="11">
        <v>2008</v>
      </c>
      <c r="B37" s="6">
        <v>81597511</v>
      </c>
      <c r="C37" s="6">
        <v>17218</v>
      </c>
      <c r="D37" s="6">
        <v>1091265</v>
      </c>
      <c r="E37" s="6">
        <v>806752</v>
      </c>
      <c r="F37" s="6">
        <v>23647</v>
      </c>
      <c r="G37" s="7">
        <f t="shared" si="5"/>
        <v>1938882</v>
      </c>
      <c r="H37" s="24">
        <f t="shared" si="6"/>
        <v>2.3761533608543526E-2</v>
      </c>
      <c r="I37" s="21">
        <f t="shared" si="7"/>
        <v>1.5778019087939226E-2</v>
      </c>
      <c r="J37" s="27">
        <v>98.881009829116252</v>
      </c>
      <c r="K37" s="27">
        <v>854.61200000000099</v>
      </c>
      <c r="L37" s="3">
        <v>2009</v>
      </c>
      <c r="M37" s="27">
        <v>2.96</v>
      </c>
      <c r="N37" s="27">
        <v>1.8773373304556469</v>
      </c>
      <c r="O37" s="27" t="s">
        <v>35</v>
      </c>
      <c r="P37" s="27"/>
      <c r="Q37" s="27"/>
      <c r="R37" s="27">
        <v>132</v>
      </c>
      <c r="S37" s="27">
        <v>22.8</v>
      </c>
      <c r="T37" s="27"/>
      <c r="U37" s="27">
        <v>20.047000000000001</v>
      </c>
      <c r="V37" s="27"/>
      <c r="W37" s="27">
        <v>-0.32</v>
      </c>
      <c r="X37" s="27"/>
      <c r="Y37" s="27">
        <v>1.83</v>
      </c>
      <c r="Z37" s="27">
        <v>2.1612499999999999</v>
      </c>
      <c r="AA37" s="27">
        <v>2.4224999999999999</v>
      </c>
      <c r="AB37" s="27">
        <v>1.0962499999999999</v>
      </c>
      <c r="AC37" s="27"/>
      <c r="AD37" s="27"/>
      <c r="AE37" s="27"/>
      <c r="AF37" s="27">
        <v>2872.05</v>
      </c>
      <c r="AG37" s="27">
        <v>3880.9749999999999</v>
      </c>
      <c r="AH37" s="27">
        <v>1885.65</v>
      </c>
      <c r="AI37" s="29">
        <v>9.3566666666666674</v>
      </c>
      <c r="AJ37">
        <v>9.94</v>
      </c>
      <c r="AK37">
        <v>7.19</v>
      </c>
      <c r="AL37">
        <v>8.4700000000000006</v>
      </c>
      <c r="AM37">
        <v>7.22</v>
      </c>
      <c r="AN37">
        <v>9.75</v>
      </c>
      <c r="AO37">
        <v>7.3</v>
      </c>
      <c r="AP37">
        <v>8.4600000000000009</v>
      </c>
      <c r="AQ37">
        <v>7.35</v>
      </c>
      <c r="AR37">
        <v>9.77</v>
      </c>
      <c r="AS37">
        <v>7.32</v>
      </c>
      <c r="AT37">
        <v>8.4</v>
      </c>
      <c r="AU37">
        <v>7.24</v>
      </c>
      <c r="AV37" s="29">
        <v>10.199999999999999</v>
      </c>
      <c r="AW37" s="29">
        <v>7.76</v>
      </c>
      <c r="AX37" s="29">
        <v>8.85</v>
      </c>
      <c r="AY37" s="29">
        <v>7.73</v>
      </c>
      <c r="AZ37" s="29"/>
      <c r="BA37" s="29"/>
      <c r="BB37" s="29"/>
      <c r="BC37" s="29"/>
      <c r="BD37" s="27">
        <v>-0.48916666666666703</v>
      </c>
      <c r="BE37">
        <v>-0.456666666666667</v>
      </c>
      <c r="BF37" s="29"/>
      <c r="BG37" s="29"/>
      <c r="BH37" s="14"/>
      <c r="BI37" s="5">
        <f t="shared" si="0"/>
        <v>2008</v>
      </c>
      <c r="BJ37" s="8">
        <f t="shared" si="1"/>
        <v>8.8803753915916491E-3</v>
      </c>
      <c r="BK37" s="8">
        <f t="shared" si="2"/>
        <v>0.56283208570712395</v>
      </c>
      <c r="BL37" s="8">
        <f t="shared" si="3"/>
        <v>0.41609133510961471</v>
      </c>
      <c r="BM37" s="8">
        <f t="shared" si="4"/>
        <v>1.2196203791669632E-2</v>
      </c>
      <c r="BO37" s="8">
        <f>AVERAGE(H$6:H37)*AVERAGE(BJ$6:BJ37)</f>
        <v>8.1786112898963714E-4</v>
      </c>
      <c r="BP37" s="9"/>
      <c r="BQ37" s="4">
        <f t="shared" si="8"/>
        <v>68625.583608755609</v>
      </c>
      <c r="BR37" s="10">
        <f>FORECAST(C37,D$6:D36,C$6:C36)</f>
        <v>589123.44778806309</v>
      </c>
      <c r="BS37" s="10">
        <f>FORECAST(D37,E$6:E36,D$6:D36)</f>
        <v>596557.53312929859</v>
      </c>
      <c r="BT37" s="10">
        <f>FORECAST(E37,F$6:F36,E$6:E36)</f>
        <v>47616.74258107887</v>
      </c>
      <c r="BV37" s="3">
        <v>2011</v>
      </c>
      <c r="BW37" s="10">
        <f t="shared" si="12"/>
        <v>1140203.7138333006</v>
      </c>
      <c r="BX37" s="10">
        <v>1195000</v>
      </c>
      <c r="BY37" s="10">
        <f t="shared" si="11"/>
        <v>371941</v>
      </c>
      <c r="BZ37" s="13"/>
      <c r="CA37" s="3">
        <v>2008</v>
      </c>
      <c r="CB37" s="10">
        <f t="shared" si="10"/>
        <v>1301923.3071071962</v>
      </c>
      <c r="CC37" s="12">
        <f t="shared" si="9"/>
        <v>1938882</v>
      </c>
    </row>
    <row r="38" spans="1:81" s="3" customFormat="1" ht="15.75" x14ac:dyDescent="0.25">
      <c r="A38" s="11">
        <v>2009</v>
      </c>
      <c r="B38" s="6">
        <v>79307655</v>
      </c>
      <c r="C38" s="6">
        <v>8155</v>
      </c>
      <c r="D38" s="6">
        <v>568304</v>
      </c>
      <c r="E38" s="6">
        <v>363570</v>
      </c>
      <c r="F38" s="6">
        <v>5028</v>
      </c>
      <c r="G38" s="7">
        <f t="shared" si="5"/>
        <v>945057</v>
      </c>
      <c r="H38" s="24">
        <f t="shared" si="6"/>
        <v>1.1916340232226007E-2</v>
      </c>
      <c r="I38" s="21">
        <f t="shared" si="7"/>
        <v>1.4349714237450378E-2</v>
      </c>
      <c r="J38" s="27">
        <v>106.66689654104904</v>
      </c>
      <c r="K38" s="27">
        <v>787.47799999999916</v>
      </c>
      <c r="L38" s="3">
        <v>2010</v>
      </c>
      <c r="M38" s="27">
        <v>2.95</v>
      </c>
      <c r="N38" s="27">
        <v>1.6610762650222468</v>
      </c>
      <c r="O38" s="27" t="s">
        <v>35</v>
      </c>
      <c r="P38" s="27">
        <v>103.5</v>
      </c>
      <c r="Q38" s="27">
        <v>9.8999999999999986</v>
      </c>
      <c r="R38" s="27">
        <v>129</v>
      </c>
      <c r="S38" s="27">
        <v>20.95</v>
      </c>
      <c r="T38" s="27"/>
      <c r="U38" s="27">
        <v>20.48</v>
      </c>
      <c r="V38" s="27">
        <v>-0.74</v>
      </c>
      <c r="W38" s="27">
        <v>-0.75</v>
      </c>
      <c r="X38" s="27">
        <v>4.7</v>
      </c>
      <c r="Y38" s="27">
        <v>2.78</v>
      </c>
      <c r="Z38" s="27">
        <v>0.83285714285714285</v>
      </c>
      <c r="AA38" s="27">
        <v>1.1812499999999999</v>
      </c>
      <c r="AB38" s="27">
        <v>0.94250000000000012</v>
      </c>
      <c r="AC38" s="27"/>
      <c r="AD38" s="27"/>
      <c r="AE38" s="27"/>
      <c r="AF38" s="27">
        <v>2301.7000000000003</v>
      </c>
      <c r="AG38" s="27">
        <v>1815.1750000000002</v>
      </c>
      <c r="AH38" s="27">
        <v>1309.1499999999999</v>
      </c>
      <c r="AI38" s="29">
        <v>9.3533333333333335</v>
      </c>
      <c r="AJ38">
        <v>9.8699999999999992</v>
      </c>
      <c r="AK38">
        <v>7.71</v>
      </c>
      <c r="AL38">
        <v>8.68</v>
      </c>
      <c r="AM38">
        <v>7.81</v>
      </c>
      <c r="AN38">
        <v>9.65</v>
      </c>
      <c r="AO38">
        <v>7.97</v>
      </c>
      <c r="AP38">
        <v>8.66</v>
      </c>
      <c r="AQ38">
        <v>7.93</v>
      </c>
      <c r="AR38">
        <v>9.6199999999999992</v>
      </c>
      <c r="AS38">
        <v>7.76</v>
      </c>
      <c r="AT38">
        <v>8.5399999999999991</v>
      </c>
      <c r="AU38">
        <v>7.72</v>
      </c>
      <c r="AV38" s="29">
        <v>10.09</v>
      </c>
      <c r="AW38" s="29">
        <v>8.2799999999999994</v>
      </c>
      <c r="AX38" s="29">
        <v>9.0500000000000007</v>
      </c>
      <c r="AY38" s="29">
        <v>8.23</v>
      </c>
      <c r="AZ38" s="29"/>
      <c r="BA38" s="29"/>
      <c r="BB38" s="29"/>
      <c r="BC38" s="29"/>
      <c r="BD38" s="27">
        <v>-0.37583333333333302</v>
      </c>
      <c r="BE38">
        <v>-0.293333333333333</v>
      </c>
      <c r="BF38" s="29"/>
      <c r="BG38" s="29"/>
      <c r="BH38" s="14"/>
      <c r="BI38" s="5">
        <f t="shared" si="0"/>
        <v>2009</v>
      </c>
      <c r="BJ38" s="8">
        <f t="shared" si="1"/>
        <v>8.6291091436812798E-3</v>
      </c>
      <c r="BK38" s="8">
        <f t="shared" si="2"/>
        <v>0.60134362265979724</v>
      </c>
      <c r="BL38" s="8">
        <f t="shared" si="3"/>
        <v>0.38470695418371592</v>
      </c>
      <c r="BM38" s="8">
        <f t="shared" si="4"/>
        <v>5.3203140128055765E-3</v>
      </c>
      <c r="BO38" s="8">
        <f>AVERAGE(H$6:H38)*AVERAGE(BJ$6:BJ38)</f>
        <v>7.8632927780039586E-4</v>
      </c>
      <c r="BP38" s="9"/>
      <c r="BQ38" s="4">
        <f t="shared" si="8"/>
        <v>64862.648255820641</v>
      </c>
      <c r="BR38" s="10">
        <f>FORECAST(C38,D$6:D37,C$6:C37)</f>
        <v>442241.30760277173</v>
      </c>
      <c r="BS38" s="10">
        <f>FORECAST(D38,E$6:E37,D$6:D37)</f>
        <v>366712.75995406893</v>
      </c>
      <c r="BT38" s="10">
        <f>FORECAST(E38,F$6:F37,E$6:E37)</f>
        <v>15136.08624014564</v>
      </c>
      <c r="BV38" s="3">
        <v>2012</v>
      </c>
      <c r="BW38" s="10">
        <f t="shared" si="12"/>
        <v>853163.92510475428</v>
      </c>
      <c r="BX38" s="10">
        <v>820000</v>
      </c>
      <c r="BY38" s="10">
        <f t="shared" si="11"/>
        <v>1240087</v>
      </c>
      <c r="BZ38" s="13"/>
      <c r="CA38" s="3">
        <v>2009</v>
      </c>
      <c r="CB38" s="10">
        <f t="shared" si="10"/>
        <v>888952.80205280683</v>
      </c>
      <c r="CC38" s="12">
        <f t="shared" si="9"/>
        <v>945057</v>
      </c>
    </row>
    <row r="39" spans="1:81" s="3" customFormat="1" ht="15.75" x14ac:dyDescent="0.25">
      <c r="A39" s="11">
        <v>2010</v>
      </c>
      <c r="B39" s="6">
        <v>76438022</v>
      </c>
      <c r="C39" s="6">
        <v>2611</v>
      </c>
      <c r="D39" s="6">
        <v>67025</v>
      </c>
      <c r="E39" s="6">
        <v>39358</v>
      </c>
      <c r="F39" s="6">
        <v>790</v>
      </c>
      <c r="G39" s="7">
        <f t="shared" si="5"/>
        <v>109784</v>
      </c>
      <c r="H39" s="24">
        <f t="shared" si="6"/>
        <v>1.4362485727325597E-3</v>
      </c>
      <c r="I39" s="21">
        <f t="shared" si="7"/>
        <v>3.8955613577023498E-2</v>
      </c>
      <c r="J39" s="27">
        <v>77.038586582918356</v>
      </c>
      <c r="K39" s="27">
        <v>1463.6559999999999</v>
      </c>
      <c r="L39" s="3">
        <v>2011</v>
      </c>
      <c r="M39" s="27">
        <v>1.1100000000000001</v>
      </c>
      <c r="N39" s="27">
        <v>0.39486389807766414</v>
      </c>
      <c r="O39" s="27" t="s">
        <v>35</v>
      </c>
      <c r="P39" s="27">
        <v>93</v>
      </c>
      <c r="Q39" s="27">
        <v>7.3</v>
      </c>
      <c r="R39" s="27">
        <v>126</v>
      </c>
      <c r="S39" s="27">
        <v>19.25</v>
      </c>
      <c r="T39" s="27">
        <v>21.227</v>
      </c>
      <c r="U39" s="27">
        <v>20.515999999999998</v>
      </c>
      <c r="V39" s="27">
        <v>-0.89</v>
      </c>
      <c r="W39" s="27">
        <v>-1.84</v>
      </c>
      <c r="X39" s="27">
        <v>1.46</v>
      </c>
      <c r="Y39" s="27">
        <v>1.7</v>
      </c>
      <c r="Z39" s="27">
        <v>3.25875</v>
      </c>
      <c r="AA39" s="27">
        <v>3.8999999999999995</v>
      </c>
      <c r="AB39" s="27">
        <v>3.5449999999999999</v>
      </c>
      <c r="AC39" s="27"/>
      <c r="AD39" s="27"/>
      <c r="AE39" s="27"/>
      <c r="AF39" s="27">
        <v>1876.925</v>
      </c>
      <c r="AG39" s="27">
        <v>1356.95</v>
      </c>
      <c r="AH39" s="27">
        <v>1935.5</v>
      </c>
      <c r="AI39" s="29">
        <v>8.6533333333333342</v>
      </c>
      <c r="AJ39">
        <v>9.84</v>
      </c>
      <c r="AK39">
        <v>6.81</v>
      </c>
      <c r="AL39">
        <v>8.4700000000000006</v>
      </c>
      <c r="AM39">
        <v>7.18</v>
      </c>
      <c r="AN39">
        <v>9.59</v>
      </c>
      <c r="AO39">
        <v>7.31</v>
      </c>
      <c r="AP39">
        <v>8.49</v>
      </c>
      <c r="AQ39">
        <v>7.55</v>
      </c>
      <c r="AR39">
        <v>9.67</v>
      </c>
      <c r="AS39">
        <v>7.25</v>
      </c>
      <c r="AT39">
        <v>8.44</v>
      </c>
      <c r="AU39">
        <v>7.44</v>
      </c>
      <c r="AV39" s="29">
        <v>10.050000000000001</v>
      </c>
      <c r="AW39" s="29">
        <v>7.74</v>
      </c>
      <c r="AX39" s="29">
        <v>8.8800000000000008</v>
      </c>
      <c r="AY39" s="29">
        <v>7.92</v>
      </c>
      <c r="AZ39" s="29"/>
      <c r="BA39" s="29"/>
      <c r="BB39" s="29"/>
      <c r="BC39" s="29"/>
      <c r="BD39" s="27">
        <v>-1.39333333333333</v>
      </c>
      <c r="BE39">
        <v>-1.1000000000000001</v>
      </c>
      <c r="BF39" s="29"/>
      <c r="BG39" s="29"/>
      <c r="BH39" s="14"/>
      <c r="BI39" s="5">
        <f t="shared" si="0"/>
        <v>2010</v>
      </c>
      <c r="BJ39" s="8">
        <f t="shared" si="1"/>
        <v>2.3783064927493987E-2</v>
      </c>
      <c r="BK39" s="8">
        <f t="shared" si="2"/>
        <v>0.61051701522990598</v>
      </c>
      <c r="BL39" s="8">
        <f t="shared" si="3"/>
        <v>0.35850397143481744</v>
      </c>
      <c r="BM39" s="8">
        <f t="shared" si="4"/>
        <v>7.1959484077825549E-3</v>
      </c>
      <c r="BO39" s="8">
        <f>AVERAGE(H$6:H39)*AVERAGE(BJ$6:BJ39)</f>
        <v>7.6154709182208369E-4</v>
      </c>
      <c r="BP39" s="9"/>
      <c r="BQ39" s="4">
        <f t="shared" si="8"/>
        <v>60105.454635750772</v>
      </c>
      <c r="BR39" s="10">
        <f>FORECAST(C39,D$6:D38,C$6:C38)</f>
        <v>346923.1852757532</v>
      </c>
      <c r="BS39" s="10">
        <f>FORECAST(D39,E$6:E38,D$6:D38)</f>
        <v>139557.8247792378</v>
      </c>
      <c r="BT39" s="15">
        <v>0</v>
      </c>
      <c r="BV39" s="3">
        <v>2013</v>
      </c>
      <c r="BW39" s="10">
        <f t="shared" si="12"/>
        <v>1098904.2953678211</v>
      </c>
      <c r="BX39" s="10">
        <v>1315000</v>
      </c>
      <c r="BY39" s="10">
        <f t="shared" si="11"/>
        <v>1386651</v>
      </c>
      <c r="BZ39" s="13"/>
      <c r="CA39" s="3">
        <v>2010</v>
      </c>
      <c r="CB39" s="10">
        <f t="shared" si="10"/>
        <v>546586.46469074185</v>
      </c>
      <c r="CC39" s="12">
        <f t="shared" si="9"/>
        <v>109784</v>
      </c>
    </row>
    <row r="40" spans="1:81" s="3" customFormat="1" ht="15.75" x14ac:dyDescent="0.25">
      <c r="A40" s="11">
        <v>2011</v>
      </c>
      <c r="B40" s="6">
        <v>80990646</v>
      </c>
      <c r="C40" s="6">
        <v>16405</v>
      </c>
      <c r="D40" s="6">
        <v>204734</v>
      </c>
      <c r="E40" s="6">
        <v>73037</v>
      </c>
      <c r="F40" s="6">
        <v>1309</v>
      </c>
      <c r="G40" s="7">
        <f t="shared" si="5"/>
        <v>295485</v>
      </c>
      <c r="H40" s="24">
        <f t="shared" si="6"/>
        <v>3.6483842837850681E-3</v>
      </c>
      <c r="I40" s="21">
        <f t="shared" si="7"/>
        <v>8.0128361679056723E-2</v>
      </c>
      <c r="J40" s="27">
        <v>124.97006703880443</v>
      </c>
      <c r="K40" s="27">
        <v>1626.2780000000002</v>
      </c>
      <c r="L40" s="3">
        <v>2012</v>
      </c>
      <c r="M40" s="27">
        <v>3.14</v>
      </c>
      <c r="N40" s="27">
        <v>2.2013971956564777</v>
      </c>
      <c r="O40" s="27" t="s">
        <v>35</v>
      </c>
      <c r="P40" s="27">
        <v>115.33333333333333</v>
      </c>
      <c r="Q40" s="27">
        <v>12.933333333333332</v>
      </c>
      <c r="R40" s="27">
        <v>136.5</v>
      </c>
      <c r="S40" s="27">
        <v>25.125</v>
      </c>
      <c r="T40" s="27">
        <v>21.007000000000001</v>
      </c>
      <c r="U40" s="27">
        <v>20.481999999999999</v>
      </c>
      <c r="V40" s="27">
        <v>-0.42</v>
      </c>
      <c r="W40" s="27">
        <v>-0.3</v>
      </c>
      <c r="X40" s="27">
        <v>2.67</v>
      </c>
      <c r="Y40" s="27">
        <v>1.85</v>
      </c>
      <c r="Z40" s="27">
        <v>0.24624999999999997</v>
      </c>
      <c r="AA40" s="27">
        <v>3.40625</v>
      </c>
      <c r="AB40" s="27">
        <v>1.4075</v>
      </c>
      <c r="AC40" s="27"/>
      <c r="AD40" s="27"/>
      <c r="AE40" s="27"/>
      <c r="AF40" s="27">
        <v>1536.95</v>
      </c>
      <c r="AG40" s="27">
        <v>1553.25</v>
      </c>
      <c r="AH40" s="27">
        <v>1303.325</v>
      </c>
      <c r="AI40" s="29">
        <v>8.4766666666666666</v>
      </c>
      <c r="AJ40">
        <v>9.23</v>
      </c>
      <c r="AK40">
        <v>6.92</v>
      </c>
      <c r="AL40">
        <v>8.1</v>
      </c>
      <c r="AM40">
        <v>7.07</v>
      </c>
      <c r="AN40">
        <v>9.17</v>
      </c>
      <c r="AO40">
        <v>7.07</v>
      </c>
      <c r="AP40">
        <v>8.18</v>
      </c>
      <c r="AQ40">
        <v>7.22</v>
      </c>
      <c r="AR40">
        <v>9.14</v>
      </c>
      <c r="AS40">
        <v>6.95</v>
      </c>
      <c r="AT40">
        <v>8.09</v>
      </c>
      <c r="AU40">
        <v>7.1</v>
      </c>
      <c r="AV40" s="29">
        <v>9.68</v>
      </c>
      <c r="AW40" s="29">
        <v>7.47</v>
      </c>
      <c r="AX40" s="29">
        <v>8.6300000000000008</v>
      </c>
      <c r="AY40" s="29">
        <v>7.61</v>
      </c>
      <c r="AZ40" s="29"/>
      <c r="BA40" s="29"/>
      <c r="BB40" s="29"/>
      <c r="BC40" s="29"/>
      <c r="BD40" s="27">
        <v>-1.0941666666666701</v>
      </c>
      <c r="BE40">
        <v>-1.29666666666667</v>
      </c>
      <c r="BF40" s="29"/>
      <c r="BG40" s="29"/>
      <c r="BH40" s="14"/>
      <c r="BI40" s="5">
        <f t="shared" si="0"/>
        <v>2011</v>
      </c>
      <c r="BJ40" s="8">
        <f t="shared" si="1"/>
        <v>5.5518892667986527E-2</v>
      </c>
      <c r="BK40" s="8">
        <f t="shared" si="2"/>
        <v>0.692874426789854</v>
      </c>
      <c r="BL40" s="8">
        <f t="shared" si="3"/>
        <v>0.247176675634973</v>
      </c>
      <c r="BM40" s="8">
        <f t="shared" si="4"/>
        <v>4.4300049071864904E-3</v>
      </c>
      <c r="BO40" s="8">
        <f>AVERAGE(H$6:H40)*AVERAGE(BJ$6:BJ40)</f>
        <v>7.6490761263159736E-4</v>
      </c>
      <c r="BP40" s="9"/>
      <c r="BQ40" s="4">
        <f t="shared" si="8"/>
        <v>61678.190926091876</v>
      </c>
      <c r="BR40" s="10">
        <f>FORECAST(C40,D$6:D39,C$6:C39)</f>
        <v>587096.78388975025</v>
      </c>
      <c r="BS40" s="10">
        <f>FORECAST(D40,E$6:E39,D$6:D39)</f>
        <v>196177.47906310012</v>
      </c>
      <c r="BT40" s="15">
        <v>0</v>
      </c>
      <c r="BV40" s="3">
        <v>2014</v>
      </c>
      <c r="BW40" s="10">
        <f t="shared" si="12"/>
        <v>822930.87873699295</v>
      </c>
      <c r="BX40" s="10">
        <v>1072000</v>
      </c>
      <c r="BY40" s="10">
        <f t="shared" si="11"/>
        <v>470647</v>
      </c>
      <c r="BZ40" s="13"/>
      <c r="CA40" s="3">
        <v>2011</v>
      </c>
      <c r="CB40" s="10">
        <f t="shared" si="10"/>
        <v>844952.45387894218</v>
      </c>
      <c r="CC40" s="12">
        <f t="shared" si="9"/>
        <v>295485</v>
      </c>
    </row>
    <row r="41" spans="1:81" s="3" customFormat="1" ht="15.75" x14ac:dyDescent="0.25">
      <c r="A41" s="11">
        <v>2012</v>
      </c>
      <c r="B41" s="6">
        <v>74521716</v>
      </c>
      <c r="C41" s="6">
        <v>53242</v>
      </c>
      <c r="D41" s="6">
        <v>342604</v>
      </c>
      <c r="E41" s="6">
        <v>62144</v>
      </c>
      <c r="F41" s="6">
        <v>17353</v>
      </c>
      <c r="G41" s="7">
        <f t="shared" si="5"/>
        <v>475343</v>
      </c>
      <c r="H41" s="24">
        <f t="shared" si="6"/>
        <v>6.3785836600971455E-3</v>
      </c>
      <c r="I41" s="21">
        <f t="shared" si="7"/>
        <v>0.1554039065510035</v>
      </c>
      <c r="J41" s="27">
        <v>177.14706358164509</v>
      </c>
      <c r="K41" s="27">
        <v>1174.6739999999991</v>
      </c>
      <c r="L41" s="3">
        <v>2013</v>
      </c>
      <c r="M41" s="27">
        <v>3.12</v>
      </c>
      <c r="N41" s="27">
        <v>1.4484775028579995</v>
      </c>
      <c r="O41" s="27" t="s">
        <v>35</v>
      </c>
      <c r="P41" s="27">
        <v>103.5</v>
      </c>
      <c r="Q41" s="27">
        <v>10.35</v>
      </c>
      <c r="R41" s="27">
        <v>140.80000000000001</v>
      </c>
      <c r="S41" s="27">
        <v>27.880000000000003</v>
      </c>
      <c r="T41" s="27">
        <v>21.07</v>
      </c>
      <c r="U41" s="27">
        <v>20.161999999999999</v>
      </c>
      <c r="V41" s="27">
        <v>-0.27</v>
      </c>
      <c r="W41" s="27">
        <v>-0.22</v>
      </c>
      <c r="X41" s="27">
        <v>1.04</v>
      </c>
      <c r="Y41" s="27">
        <v>1.35</v>
      </c>
      <c r="Z41" s="27">
        <v>6.1325000000000003</v>
      </c>
      <c r="AA41" s="27">
        <v>2.4162500000000002</v>
      </c>
      <c r="AB41" s="27">
        <v>1.2450000000000001</v>
      </c>
      <c r="AC41" s="27"/>
      <c r="AD41" s="27"/>
      <c r="AE41" s="27"/>
      <c r="AF41" s="27">
        <v>1408.55</v>
      </c>
      <c r="AG41" s="27">
        <v>1025.05</v>
      </c>
      <c r="AH41" s="27">
        <v>1077.375</v>
      </c>
      <c r="AI41" s="29">
        <v>8.8346666666666653</v>
      </c>
      <c r="AJ41">
        <v>9.8800000000000008</v>
      </c>
      <c r="AK41">
        <v>6.37</v>
      </c>
      <c r="AL41">
        <v>8.4499999999999993</v>
      </c>
      <c r="AM41">
        <v>6.97</v>
      </c>
      <c r="AN41">
        <v>9.66</v>
      </c>
      <c r="AO41">
        <v>6.74</v>
      </c>
      <c r="AP41">
        <v>8.44</v>
      </c>
      <c r="AQ41">
        <v>7.21</v>
      </c>
      <c r="AR41">
        <v>9.67</v>
      </c>
      <c r="AS41">
        <v>6.59</v>
      </c>
      <c r="AT41">
        <v>8.36</v>
      </c>
      <c r="AU41">
        <v>7.04</v>
      </c>
      <c r="AV41" s="29">
        <v>10.39</v>
      </c>
      <c r="AW41" s="29">
        <v>7.51</v>
      </c>
      <c r="AX41" s="29">
        <v>9.1</v>
      </c>
      <c r="AY41" s="29">
        <v>7.85</v>
      </c>
      <c r="AZ41" s="29"/>
      <c r="BA41" s="29"/>
      <c r="BB41" s="29"/>
      <c r="BC41" s="29"/>
      <c r="BD41" s="27">
        <v>-0.79916666666666702</v>
      </c>
      <c r="BE41">
        <v>-0.73666666666666702</v>
      </c>
      <c r="BF41" s="29"/>
      <c r="BG41" s="29"/>
      <c r="BH41" s="14"/>
      <c r="BI41" s="5">
        <f t="shared" si="0"/>
        <v>2012</v>
      </c>
      <c r="BJ41" s="8">
        <f t="shared" si="1"/>
        <v>0.11200753981861519</v>
      </c>
      <c r="BK41" s="8">
        <f t="shared" si="2"/>
        <v>0.72075112076963377</v>
      </c>
      <c r="BL41" s="8">
        <f t="shared" si="3"/>
        <v>0.13073506920265998</v>
      </c>
      <c r="BM41" s="8">
        <f t="shared" si="4"/>
        <v>3.650627020909112E-2</v>
      </c>
      <c r="BO41" s="8">
        <f>AVERAGE(H$6:H41)*AVERAGE(BJ$6:BJ41)</f>
        <v>8.1133732530168248E-4</v>
      </c>
      <c r="BP41" s="9"/>
      <c r="BQ41" s="4">
        <f t="shared" si="8"/>
        <v>57002.227874769909</v>
      </c>
      <c r="BR41" s="10">
        <f>FORECAST(C41,D$6:D40,C$6:C40)</f>
        <v>1259199.7450607647</v>
      </c>
      <c r="BS41" s="10">
        <f>FORECAST(D41,E$6:E40,D$6:D40)</f>
        <v>253619.29301609579</v>
      </c>
      <c r="BT41" s="15">
        <v>0</v>
      </c>
      <c r="BV41" s="3">
        <v>2015</v>
      </c>
      <c r="BW41" s="10">
        <f t="shared" si="12"/>
        <v>798792.92278390354</v>
      </c>
      <c r="BX41" s="10">
        <v>1031000</v>
      </c>
      <c r="BY41" s="10">
        <f t="shared" si="11"/>
        <v>302362</v>
      </c>
      <c r="BZ41" s="13"/>
      <c r="CA41" s="3">
        <v>2012</v>
      </c>
      <c r="CB41" s="10">
        <f>SUM(BQ41:BT41)</f>
        <v>1569821.2659516304</v>
      </c>
      <c r="CC41" s="12">
        <f t="shared" si="9"/>
        <v>475343</v>
      </c>
    </row>
    <row r="42" spans="1:81" s="3" customFormat="1" ht="15.75" x14ac:dyDescent="0.25">
      <c r="A42" s="16">
        <v>2013</v>
      </c>
      <c r="B42" s="6">
        <v>74815037</v>
      </c>
      <c r="C42" s="6">
        <v>4690</v>
      </c>
      <c r="D42" s="6">
        <v>410849</v>
      </c>
      <c r="E42" s="6">
        <v>161650</v>
      </c>
      <c r="F42" s="6">
        <v>2321</v>
      </c>
      <c r="G42" s="7">
        <f t="shared" si="5"/>
        <v>579510</v>
      </c>
      <c r="H42" s="24">
        <f t="shared" si="6"/>
        <v>7.7459027387769656E-3</v>
      </c>
      <c r="I42" s="21">
        <f t="shared" si="7"/>
        <v>1.1415386188112909E-2</v>
      </c>
      <c r="J42" s="27">
        <v>277.7921388838962</v>
      </c>
      <c r="K42" s="27">
        <v>1863.0640000000003</v>
      </c>
      <c r="L42" s="3">
        <v>2014</v>
      </c>
      <c r="M42" s="27">
        <v>2.66</v>
      </c>
      <c r="N42" s="27">
        <v>1.5735351855922284</v>
      </c>
      <c r="O42" s="27" t="s">
        <v>35</v>
      </c>
      <c r="P42" s="27">
        <v>103.75</v>
      </c>
      <c r="Q42" s="27">
        <v>10.074999999999999</v>
      </c>
      <c r="R42" s="27">
        <v>126.4</v>
      </c>
      <c r="S42" s="27">
        <v>20.380000000000003</v>
      </c>
      <c r="T42" s="27">
        <v>20.911000000000001</v>
      </c>
      <c r="U42" s="27">
        <v>20.614000000000001</v>
      </c>
      <c r="V42" s="27">
        <v>-0.82</v>
      </c>
      <c r="W42" s="27">
        <v>-0.18</v>
      </c>
      <c r="X42" s="27">
        <v>2.02</v>
      </c>
      <c r="Y42" s="27">
        <v>1.1100000000000001</v>
      </c>
      <c r="Z42" s="27">
        <v>1.6950000000000001</v>
      </c>
      <c r="AA42" s="27">
        <v>3.3049999999999997</v>
      </c>
      <c r="AB42" s="27">
        <v>5.6412500000000012</v>
      </c>
      <c r="AC42" s="27"/>
      <c r="AD42" s="27"/>
      <c r="AE42" s="27"/>
      <c r="AF42" s="27">
        <v>1695.7750000000001</v>
      </c>
      <c r="AG42" s="27">
        <v>1478.625</v>
      </c>
      <c r="AH42" s="27">
        <v>1081.3</v>
      </c>
      <c r="AI42" s="29">
        <v>9.1199999999999992</v>
      </c>
      <c r="AJ42">
        <v>10.23</v>
      </c>
      <c r="AK42">
        <v>7.9</v>
      </c>
      <c r="AL42">
        <v>8.81</v>
      </c>
      <c r="AM42">
        <v>7.62</v>
      </c>
      <c r="AN42">
        <v>9.98</v>
      </c>
      <c r="AO42">
        <v>8.17</v>
      </c>
      <c r="AP42">
        <v>8.76</v>
      </c>
      <c r="AQ42">
        <v>7.77</v>
      </c>
      <c r="AR42">
        <v>10.029999999999999</v>
      </c>
      <c r="AS42">
        <v>8.15</v>
      </c>
      <c r="AT42">
        <v>8.6999999999999993</v>
      </c>
      <c r="AU42">
        <v>7.64</v>
      </c>
      <c r="AV42" s="29">
        <v>10.57</v>
      </c>
      <c r="AW42" s="29">
        <v>8.6199999999999992</v>
      </c>
      <c r="AX42" s="29">
        <v>9.26</v>
      </c>
      <c r="AY42" s="29">
        <v>8.17</v>
      </c>
      <c r="AZ42" s="29"/>
      <c r="BA42" s="29"/>
      <c r="BB42" s="29"/>
      <c r="BC42" s="29"/>
      <c r="BD42" s="27">
        <v>0.6875</v>
      </c>
      <c r="BE42">
        <v>0.53333333333333299</v>
      </c>
      <c r="BF42" s="29"/>
      <c r="BG42" s="29"/>
      <c r="BH42" s="14"/>
      <c r="BI42" s="5">
        <f t="shared" si="0"/>
        <v>2013</v>
      </c>
      <c r="BJ42" s="8">
        <f t="shared" si="1"/>
        <v>8.0930441234836319E-3</v>
      </c>
      <c r="BK42" s="8">
        <f t="shared" si="2"/>
        <v>0.70895929319597595</v>
      </c>
      <c r="BL42" s="8">
        <f t="shared" si="3"/>
        <v>0.27894255491708514</v>
      </c>
      <c r="BM42" s="8">
        <f t="shared" si="4"/>
        <v>4.0051077634553327E-3</v>
      </c>
      <c r="BO42" s="8">
        <f>AVERAGE(H$6:H42)*AVERAGE(BJ$6:BJ42)</f>
        <v>7.7998893602768701E-4</v>
      </c>
      <c r="BP42" s="9"/>
      <c r="BQ42" s="4">
        <f t="shared" si="8"/>
        <v>60700.232011926411</v>
      </c>
      <c r="BR42" s="10">
        <f>FORECAST(C42,D$6:D41,C$6:C41)</f>
        <v>344373.41982856486</v>
      </c>
      <c r="BS42" s="10">
        <f>FORECAST(D42,E$6:E41,D$6:D41)</f>
        <v>277748.35169742641</v>
      </c>
      <c r="BT42" s="10">
        <f>FORECAST(E42,F$6:F41,E$6:E41)</f>
        <v>2333.7942015635763</v>
      </c>
      <c r="BV42" s="3">
        <v>2016</v>
      </c>
      <c r="BW42" s="10">
        <f t="shared" si="12"/>
        <v>1516077.4561357913</v>
      </c>
      <c r="BX42" s="10">
        <v>1433000</v>
      </c>
      <c r="BY42" s="10">
        <f t="shared" si="11"/>
        <v>421121</v>
      </c>
      <c r="BZ42" s="13"/>
      <c r="CA42" s="3">
        <v>2013</v>
      </c>
      <c r="CB42" s="10">
        <f t="shared" si="10"/>
        <v>685155.79773948132</v>
      </c>
      <c r="CC42" s="12">
        <f t="shared" si="9"/>
        <v>579510</v>
      </c>
    </row>
    <row r="43" spans="1:81" s="3" customFormat="1" ht="15.75" x14ac:dyDescent="0.25">
      <c r="A43" s="16">
        <v>2014</v>
      </c>
      <c r="B43" s="6">
        <v>73605540</v>
      </c>
      <c r="C43" s="6">
        <v>8897</v>
      </c>
      <c r="D43" s="6">
        <v>178716</v>
      </c>
      <c r="E43" s="6">
        <v>48129</v>
      </c>
      <c r="F43" s="6">
        <v>1109</v>
      </c>
      <c r="G43" s="7">
        <f t="shared" si="5"/>
        <v>236851</v>
      </c>
      <c r="H43" s="24">
        <f t="shared" si="6"/>
        <v>3.2178420265648482E-3</v>
      </c>
      <c r="I43" s="21">
        <f t="shared" si="7"/>
        <v>4.9782895767586564E-2</v>
      </c>
      <c r="J43" s="27">
        <v>92.972732225299154</v>
      </c>
      <c r="K43" s="27">
        <v>647.24399999999969</v>
      </c>
      <c r="L43" s="3">
        <v>2015</v>
      </c>
      <c r="M43" s="27">
        <v>2.82</v>
      </c>
      <c r="N43" s="27">
        <v>1.537302751337684</v>
      </c>
      <c r="O43" s="27" t="s">
        <v>36</v>
      </c>
      <c r="P43" s="27">
        <v>126.75</v>
      </c>
      <c r="Q43" s="27">
        <v>19.574999999999999</v>
      </c>
      <c r="R43" s="27">
        <v>149.80000000000001</v>
      </c>
      <c r="S43" s="27">
        <v>32.68</v>
      </c>
      <c r="T43" s="27">
        <v>21.622</v>
      </c>
      <c r="U43" s="27"/>
      <c r="V43" s="27">
        <v>-0.22</v>
      </c>
      <c r="W43" s="27">
        <v>-0.28000000000000003</v>
      </c>
      <c r="X43" s="27">
        <v>2.16</v>
      </c>
      <c r="Y43" s="27">
        <v>2.64</v>
      </c>
      <c r="Z43" s="27">
        <v>13.23</v>
      </c>
      <c r="AA43" s="27">
        <v>1.9749999999999999</v>
      </c>
      <c r="AB43" s="27">
        <v>1.4075</v>
      </c>
      <c r="AC43" s="27"/>
      <c r="AD43" s="27"/>
      <c r="AE43" s="27"/>
      <c r="AF43" s="27">
        <v>1115.45</v>
      </c>
      <c r="AG43" s="27">
        <v>1650.7500000000002</v>
      </c>
      <c r="AH43" s="27">
        <v>906.95</v>
      </c>
      <c r="AI43" s="29">
        <v>9.6066666666666674</v>
      </c>
      <c r="AJ43">
        <v>10.73</v>
      </c>
      <c r="AK43">
        <v>8.34</v>
      </c>
      <c r="AL43">
        <v>9.43</v>
      </c>
      <c r="AM43">
        <v>8.2899999999999991</v>
      </c>
      <c r="AN43">
        <v>10.62</v>
      </c>
      <c r="AO43">
        <v>8.8699999999999992</v>
      </c>
      <c r="AP43">
        <v>9.5500000000000007</v>
      </c>
      <c r="AQ43">
        <v>8.73</v>
      </c>
      <c r="AR43">
        <v>10.81</v>
      </c>
      <c r="AS43">
        <v>8.92</v>
      </c>
      <c r="AT43">
        <v>9.56</v>
      </c>
      <c r="AU43">
        <v>8.65</v>
      </c>
      <c r="AV43" s="29">
        <v>11.43</v>
      </c>
      <c r="AW43" s="29">
        <v>9.64</v>
      </c>
      <c r="AX43" s="29">
        <v>10.210000000000001</v>
      </c>
      <c r="AY43" s="29">
        <v>9.32</v>
      </c>
      <c r="AZ43" s="29"/>
      <c r="BA43" s="29"/>
      <c r="BB43" s="29"/>
      <c r="BC43" s="29"/>
      <c r="BD43" s="27">
        <v>1.1924999999999999</v>
      </c>
      <c r="BE43">
        <v>1.0900000000000001</v>
      </c>
      <c r="BF43" s="29"/>
      <c r="BG43" s="29"/>
      <c r="BH43" s="14"/>
      <c r="BI43" s="5">
        <f t="shared" si="0"/>
        <v>2014</v>
      </c>
      <c r="BJ43" s="8">
        <f t="shared" si="1"/>
        <v>3.7563700385474415E-2</v>
      </c>
      <c r="BK43" s="8">
        <f t="shared" si="2"/>
        <v>0.75455032910986231</v>
      </c>
      <c r="BL43" s="8">
        <f t="shared" si="3"/>
        <v>0.20320370190541734</v>
      </c>
      <c r="BM43" s="8">
        <f t="shared" si="4"/>
        <v>4.6822685992459392E-3</v>
      </c>
      <c r="BO43" s="8">
        <f>AVERAGE(H$6:H43)*AVERAGE(BJ$6:BJ43)</f>
        <v>7.6734708498411559E-4</v>
      </c>
      <c r="BP43" s="9"/>
      <c r="BQ43" s="4">
        <f t="shared" si="8"/>
        <v>57411.506830343358</v>
      </c>
      <c r="BR43" s="10">
        <f>FORECAST(C43,D$6:D42,C$6:C42)</f>
        <v>423264.86268797505</v>
      </c>
      <c r="BS43" s="10">
        <f>FORECAST(D43,E$6:E42,D$6:D42)</f>
        <v>164866.13498513814</v>
      </c>
      <c r="BT43" s="15">
        <v>0</v>
      </c>
      <c r="BV43" s="3">
        <v>2017</v>
      </c>
      <c r="BW43" s="10">
        <f t="shared" si="12"/>
        <v>655404.21967500402</v>
      </c>
      <c r="BX43" s="10">
        <v>510000</v>
      </c>
      <c r="BY43" s="10">
        <f t="shared" si="11"/>
        <v>483199</v>
      </c>
      <c r="BZ43" s="13"/>
      <c r="CA43" s="3">
        <v>2014</v>
      </c>
      <c r="CB43" s="10">
        <f t="shared" si="10"/>
        <v>645542.50450345653</v>
      </c>
      <c r="CC43" s="12">
        <f t="shared" si="9"/>
        <v>236851</v>
      </c>
    </row>
    <row r="44" spans="1:81" s="3" customFormat="1" ht="15.75" x14ac:dyDescent="0.25">
      <c r="A44" s="16">
        <v>2015</v>
      </c>
      <c r="B44" s="6">
        <v>84397127</v>
      </c>
      <c r="C44" s="6">
        <v>184959</v>
      </c>
      <c r="D44" s="6">
        <v>1111252</v>
      </c>
      <c r="E44" s="6">
        <v>87608</v>
      </c>
      <c r="F44" s="6">
        <v>734</v>
      </c>
      <c r="G44" s="7">
        <f>SUM(C44:F44)</f>
        <v>1384553</v>
      </c>
      <c r="H44" s="24">
        <f>G44/B44</f>
        <v>1.6405214836282281E-2</v>
      </c>
      <c r="I44" s="21">
        <f t="shared" si="7"/>
        <v>0.16644199515501434</v>
      </c>
      <c r="J44" s="27">
        <v>165.69003626397605</v>
      </c>
      <c r="K44" s="27">
        <v>2012.152</v>
      </c>
      <c r="L44" s="3">
        <v>2016</v>
      </c>
      <c r="M44" s="27">
        <v>3.33</v>
      </c>
      <c r="N44" s="27">
        <v>1.8319043143683387</v>
      </c>
      <c r="O44" s="27" t="s">
        <v>36</v>
      </c>
      <c r="P44" s="27">
        <v>129.5</v>
      </c>
      <c r="Q44" s="27">
        <v>21.915166666666668</v>
      </c>
      <c r="R44" s="27">
        <v>164.83333333333334</v>
      </c>
      <c r="S44" s="27">
        <v>49.016666666666659</v>
      </c>
      <c r="T44" s="27">
        <v>21.664999999999999</v>
      </c>
      <c r="U44" s="27">
        <v>21.026</v>
      </c>
      <c r="V44" s="27">
        <v>-0.16</v>
      </c>
      <c r="W44" s="27">
        <v>-0.47</v>
      </c>
      <c r="X44" s="27">
        <v>1.67</v>
      </c>
      <c r="Y44" s="27">
        <v>2.4500000000000002</v>
      </c>
      <c r="Z44" s="27"/>
      <c r="AA44" s="27">
        <v>1.9337499999999999</v>
      </c>
      <c r="AB44" s="27">
        <v>1.60625</v>
      </c>
      <c r="AC44" s="27"/>
      <c r="AD44" s="27"/>
      <c r="AE44" s="27"/>
      <c r="AF44" s="27">
        <v>874.37500000000011</v>
      </c>
      <c r="AG44" s="27">
        <v>1421.95</v>
      </c>
      <c r="AH44" s="27">
        <v>973.9</v>
      </c>
      <c r="AI44" s="29">
        <v>10.198500000000001</v>
      </c>
      <c r="AJ44">
        <v>11.65</v>
      </c>
      <c r="AK44">
        <v>8.81</v>
      </c>
      <c r="AL44">
        <v>10.37</v>
      </c>
      <c r="AM44">
        <v>9.14</v>
      </c>
      <c r="AN44">
        <v>11.04</v>
      </c>
      <c r="AO44">
        <v>8.92</v>
      </c>
      <c r="AP44">
        <v>10.029999999999999</v>
      </c>
      <c r="AQ44">
        <v>9.07</v>
      </c>
      <c r="AR44">
        <v>11.18</v>
      </c>
      <c r="AS44">
        <v>8.92</v>
      </c>
      <c r="AT44">
        <v>10.050000000000001</v>
      </c>
      <c r="AU44">
        <v>9</v>
      </c>
      <c r="AV44" s="29">
        <v>11.67</v>
      </c>
      <c r="AW44" s="29">
        <v>9.61</v>
      </c>
      <c r="AX44" s="29">
        <v>10.59</v>
      </c>
      <c r="AY44" s="29">
        <v>9.59</v>
      </c>
      <c r="AZ44" s="29"/>
      <c r="BA44" s="29"/>
      <c r="BB44" s="29"/>
      <c r="BC44" s="29"/>
      <c r="BD44" s="27">
        <v>1.1083333333333301</v>
      </c>
      <c r="BE44">
        <v>1.28</v>
      </c>
      <c r="BF44" s="29"/>
      <c r="BG44" s="29"/>
      <c r="BH44" s="14"/>
      <c r="BI44" s="5">
        <f t="shared" si="0"/>
        <v>2015</v>
      </c>
      <c r="BJ44" s="8">
        <f t="shared" si="1"/>
        <v>0.13358751885987752</v>
      </c>
      <c r="BK44" s="8">
        <f t="shared" si="2"/>
        <v>0.80260705079545525</v>
      </c>
      <c r="BL44" s="8">
        <f t="shared" si="3"/>
        <v>6.3275295348029295E-2</v>
      </c>
      <c r="BM44" s="8">
        <f t="shared" si="4"/>
        <v>5.3013499663790407E-4</v>
      </c>
      <c r="BO44" s="8">
        <f>AVERAGE(H$6:H44)*AVERAGE(BJ$6:BJ44)</f>
        <v>8.2801818589587836E-4</v>
      </c>
      <c r="BP44" s="9"/>
      <c r="BQ44" s="4">
        <f t="shared" si="8"/>
        <v>64761.889384484195</v>
      </c>
      <c r="BR44" s="10">
        <f>FORECAST(C44,D$6:D43,C$6:C43)</f>
        <v>3614852.5154811246</v>
      </c>
      <c r="BS44" s="10">
        <f>FORECAST(D44,E$6:E43,D$6:D43)</f>
        <v>599778.37597567274</v>
      </c>
      <c r="BT44" s="15">
        <v>0</v>
      </c>
      <c r="BV44" s="3">
        <v>2018</v>
      </c>
      <c r="BW44" s="10">
        <f t="shared" si="12"/>
        <v>765775.10376988561</v>
      </c>
      <c r="BX44" s="10">
        <v>593000</v>
      </c>
      <c r="BY44" s="10">
        <f t="shared" si="11"/>
        <v>542678</v>
      </c>
      <c r="BZ44" s="13"/>
      <c r="CA44" s="3">
        <v>2015</v>
      </c>
      <c r="CB44" s="10">
        <f t="shared" si="10"/>
        <v>4279392.7808412816</v>
      </c>
      <c r="CC44" s="12">
        <f t="shared" si="9"/>
        <v>1384553</v>
      </c>
    </row>
    <row r="45" spans="1:81" s="3" customFormat="1" ht="15.75" x14ac:dyDescent="0.25">
      <c r="A45" s="16">
        <v>2016</v>
      </c>
      <c r="B45" s="6">
        <v>64602663</v>
      </c>
      <c r="C45" s="6">
        <v>33023</v>
      </c>
      <c r="D45" s="6">
        <v>221970</v>
      </c>
      <c r="E45" s="6">
        <v>20069</v>
      </c>
      <c r="F45" s="6">
        <v>10</v>
      </c>
      <c r="G45" s="7">
        <f>SUM(C45:F45)</f>
        <v>275072</v>
      </c>
      <c r="H45" s="24">
        <f>G45/B45</f>
        <v>4.2579049721216599E-3</v>
      </c>
      <c r="I45" s="21">
        <f t="shared" si="7"/>
        <v>0.14877235662476912</v>
      </c>
      <c r="J45" s="27">
        <v>65.823921231268315</v>
      </c>
      <c r="K45" s="27">
        <v>1197.4589999999998</v>
      </c>
      <c r="L45" s="3">
        <v>2017</v>
      </c>
      <c r="M45" s="27">
        <v>0.62</v>
      </c>
      <c r="N45" s="27">
        <v>0.29750685480911976</v>
      </c>
      <c r="O45" s="27" t="s">
        <v>35</v>
      </c>
      <c r="P45" s="27">
        <v>119</v>
      </c>
      <c r="Q45" s="27">
        <v>14</v>
      </c>
      <c r="R45" s="27">
        <v>140.5</v>
      </c>
      <c r="S45" s="27">
        <v>27.9</v>
      </c>
      <c r="T45" s="27">
        <v>20.841999999999999</v>
      </c>
      <c r="U45" s="27">
        <v>21.024000000000001</v>
      </c>
      <c r="V45" s="27">
        <v>-0.37</v>
      </c>
      <c r="W45" s="27">
        <v>-0.2</v>
      </c>
      <c r="X45" s="27">
        <v>0.63</v>
      </c>
      <c r="Y45" s="27">
        <v>1.83</v>
      </c>
      <c r="Z45" s="27"/>
      <c r="AA45" s="27">
        <v>3.7383333333333333</v>
      </c>
      <c r="AB45" s="27">
        <v>2.8524999999999996</v>
      </c>
      <c r="AC45" s="27"/>
      <c r="AD45" s="27"/>
      <c r="AE45" s="27"/>
      <c r="AF45" s="27">
        <v>2366.0250000000001</v>
      </c>
      <c r="AG45" s="27">
        <v>1958.9</v>
      </c>
      <c r="AH45" s="27">
        <v>1362.25</v>
      </c>
      <c r="AI45" s="29">
        <v>8.5605329166666664</v>
      </c>
      <c r="AJ45">
        <v>9.82</v>
      </c>
      <c r="AK45">
        <v>7.22</v>
      </c>
      <c r="AL45">
        <v>8.66</v>
      </c>
      <c r="AM45">
        <v>7.51</v>
      </c>
      <c r="AN45">
        <v>9.65</v>
      </c>
      <c r="AO45">
        <v>7.65</v>
      </c>
      <c r="AP45">
        <v>8.6999999999999993</v>
      </c>
      <c r="AQ45">
        <v>7.76</v>
      </c>
      <c r="AR45">
        <v>9.82</v>
      </c>
      <c r="AS45">
        <v>7.75</v>
      </c>
      <c r="AT45">
        <v>8.77</v>
      </c>
      <c r="AU45">
        <v>7.78</v>
      </c>
      <c r="AV45" s="29">
        <v>10.31</v>
      </c>
      <c r="AW45" s="29">
        <v>8.25</v>
      </c>
      <c r="AX45" s="29">
        <v>9.2799999999999994</v>
      </c>
      <c r="AY45" s="29">
        <v>8.2899999999999991</v>
      </c>
      <c r="AZ45" s="29"/>
      <c r="BA45" s="29"/>
      <c r="BB45" s="29"/>
      <c r="BC45" s="29"/>
      <c r="BD45" s="27">
        <v>0.33583333333333298</v>
      </c>
      <c r="BE45">
        <v>0.46666666666666701</v>
      </c>
      <c r="BF45" s="29"/>
      <c r="BG45" s="29"/>
      <c r="BH45" s="14"/>
      <c r="BI45" s="5">
        <f t="shared" si="0"/>
        <v>2016</v>
      </c>
      <c r="BJ45" s="8">
        <f t="shared" si="1"/>
        <v>0.12005220451372732</v>
      </c>
      <c r="BK45" s="8">
        <f t="shared" si="2"/>
        <v>0.80695236156351791</v>
      </c>
      <c r="BL45" s="8">
        <f t="shared" si="3"/>
        <v>7.2959079804560262E-2</v>
      </c>
      <c r="BM45" s="8">
        <f t="shared" si="4"/>
        <v>3.6354118194509076E-5</v>
      </c>
      <c r="BO45" s="8">
        <f>AVERAGE(H$6:H45)*AVERAGE(BJ$6:BJ45)</f>
        <v>8.6539977296463402E-4</v>
      </c>
      <c r="BP45" s="9"/>
      <c r="BQ45" s="4">
        <f t="shared" si="8"/>
        <v>53492.17982130278</v>
      </c>
      <c r="BR45" s="10">
        <f>FORECAST(C45,D$6:D44,C$6:C44)</f>
        <v>796530.59016832034</v>
      </c>
      <c r="BS45" s="10">
        <f>FORECAST(D45,E$6:E44,D$6:D44)</f>
        <v>171265.69333436934</v>
      </c>
      <c r="BV45" s="3">
        <v>2019</v>
      </c>
      <c r="BW45" s="10">
        <f t="shared" si="12"/>
        <v>3835544.6244891291</v>
      </c>
      <c r="BX45" s="10">
        <v>1603000</v>
      </c>
      <c r="BY45" s="10">
        <f t="shared" si="11"/>
        <v>1194725</v>
      </c>
      <c r="BZ45" s="13"/>
      <c r="CA45" s="3">
        <v>2016</v>
      </c>
      <c r="CB45" s="10">
        <f t="shared" si="10"/>
        <v>1021288.4633239924</v>
      </c>
      <c r="CC45" s="12">
        <f t="shared" si="9"/>
        <v>275072</v>
      </c>
    </row>
    <row r="46" spans="1:81" s="3" customFormat="1" ht="15.75" x14ac:dyDescent="0.25">
      <c r="A46" s="16">
        <v>2017</v>
      </c>
      <c r="B46" s="6">
        <v>43725791</v>
      </c>
      <c r="C46" s="6">
        <v>74437</v>
      </c>
      <c r="D46" s="6">
        <v>304785</v>
      </c>
      <c r="E46" s="6">
        <v>40952</v>
      </c>
      <c r="F46" s="17"/>
      <c r="G46" s="18">
        <f t="shared" ref="G46:G47" si="13">SUM(C46:F46)</f>
        <v>420174</v>
      </c>
      <c r="H46" s="28">
        <f>G46/B46</f>
        <v>9.6092944322036401E-3</v>
      </c>
      <c r="I46" s="21">
        <f t="shared" si="7"/>
        <v>0.24422789835457781</v>
      </c>
      <c r="J46" s="27">
        <v>277.34382652597799</v>
      </c>
      <c r="K46" s="27">
        <v>1676</v>
      </c>
      <c r="L46" s="3">
        <v>2018</v>
      </c>
      <c r="M46" s="27">
        <v>1.76</v>
      </c>
      <c r="N46" s="27">
        <v>1.1428448418995947</v>
      </c>
      <c r="O46" s="27"/>
      <c r="P46" s="27"/>
      <c r="Q46" s="27"/>
      <c r="R46" s="27">
        <v>142</v>
      </c>
      <c r="S46" s="27">
        <v>28.212199999999996</v>
      </c>
      <c r="T46" s="27">
        <v>20.975000000000001</v>
      </c>
      <c r="U46" s="27">
        <v>21.416</v>
      </c>
      <c r="V46" s="27">
        <v>-0.21</v>
      </c>
      <c r="W46" s="27">
        <v>-0.17</v>
      </c>
      <c r="X46" s="27">
        <v>3.08</v>
      </c>
      <c r="Y46" s="27">
        <v>1.57</v>
      </c>
      <c r="Z46" s="27">
        <v>4.55</v>
      </c>
      <c r="AA46" s="27">
        <v>2.6050000000000004</v>
      </c>
      <c r="AB46" s="27">
        <v>2.7162500000000001</v>
      </c>
      <c r="AC46" s="27"/>
      <c r="AD46" s="27"/>
      <c r="AE46" s="27"/>
      <c r="AF46" s="27">
        <v>2871.3</v>
      </c>
      <c r="AG46" s="27">
        <v>2023.8</v>
      </c>
      <c r="AH46" s="27">
        <v>2364.625</v>
      </c>
      <c r="AI46" s="29">
        <v>8.9249520833333325</v>
      </c>
      <c r="AJ46">
        <v>9.99</v>
      </c>
      <c r="AK46">
        <v>6.92</v>
      </c>
      <c r="AL46">
        <v>8.74</v>
      </c>
      <c r="AM46">
        <v>7.43</v>
      </c>
      <c r="AN46">
        <v>9.8699999999999992</v>
      </c>
      <c r="AO46">
        <v>7.4</v>
      </c>
      <c r="AP46">
        <v>8.75</v>
      </c>
      <c r="AQ46">
        <v>7.61</v>
      </c>
      <c r="AR46">
        <v>10.11</v>
      </c>
      <c r="AS46">
        <v>7.53</v>
      </c>
      <c r="AT46">
        <v>8.86</v>
      </c>
      <c r="AU46">
        <v>7.63</v>
      </c>
      <c r="AV46" s="29">
        <v>10.79</v>
      </c>
      <c r="AW46" s="29">
        <v>8.2799999999999994</v>
      </c>
      <c r="AX46" s="29">
        <v>9.5399999999999991</v>
      </c>
      <c r="AY46" s="29">
        <v>8.3000000000000007</v>
      </c>
      <c r="AZ46" s="29"/>
      <c r="BA46" s="29"/>
      <c r="BB46" s="29"/>
      <c r="BC46" s="29"/>
      <c r="BD46" s="27">
        <v>-0.12583333333333299</v>
      </c>
      <c r="BE46">
        <v>-0.15333333333333299</v>
      </c>
      <c r="BF46" s="29"/>
      <c r="BG46" s="29"/>
      <c r="BH46" s="14"/>
      <c r="BO46" s="8">
        <f>AVERAGE(H$6:H46)*AVERAGE(BJ$6:BJ46)</f>
        <v>8.5242066399728153E-4</v>
      </c>
      <c r="BP46" s="9"/>
      <c r="BQ46" s="4">
        <f t="shared" si="8"/>
        <v>37840.289604099038</v>
      </c>
      <c r="BR46" s="10">
        <f>FORECAST(C46,D$6:D45,C$6:C45)</f>
        <v>1288938.6560398131</v>
      </c>
      <c r="BS46" s="10"/>
      <c r="BV46" s="3">
        <v>2020</v>
      </c>
      <c r="BW46" s="10">
        <f>BQ46+BR45+BS44+BT43</f>
        <v>1434149.2557480922</v>
      </c>
      <c r="BX46" s="10">
        <v>364000</v>
      </c>
      <c r="BY46" s="10">
        <f t="shared" si="11"/>
        <v>385124</v>
      </c>
      <c r="BZ46" s="13"/>
    </row>
    <row r="47" spans="1:81" s="3" customFormat="1" ht="15.75" x14ac:dyDescent="0.25">
      <c r="A47" s="16">
        <v>2018</v>
      </c>
      <c r="B47" s="6">
        <v>47623744</v>
      </c>
      <c r="C47" s="6">
        <v>34797</v>
      </c>
      <c r="D47" s="6">
        <v>359746</v>
      </c>
      <c r="E47" s="17"/>
      <c r="F47" s="17"/>
      <c r="G47" s="18">
        <f t="shared" si="13"/>
        <v>394543</v>
      </c>
      <c r="H47" s="28">
        <f>G47/B47</f>
        <v>8.2845859409961548E-3</v>
      </c>
      <c r="I47" s="30"/>
      <c r="J47" s="27">
        <v>109.03094497626361</v>
      </c>
      <c r="K47" s="27">
        <v>965.43900000000031</v>
      </c>
      <c r="L47" s="3">
        <v>2019</v>
      </c>
      <c r="M47" s="27">
        <v>2.08</v>
      </c>
      <c r="N47" s="27">
        <v>1.0119750969857444</v>
      </c>
      <c r="O47" s="27"/>
      <c r="P47" s="27">
        <v>115</v>
      </c>
      <c r="Q47" s="27">
        <v>14.544</v>
      </c>
      <c r="R47" s="27">
        <v>153.28571428571428</v>
      </c>
      <c r="S47" s="27">
        <v>35.479285714285716</v>
      </c>
      <c r="T47" s="27">
        <v>20.869</v>
      </c>
      <c r="U47" s="27">
        <v>20.602</v>
      </c>
      <c r="V47" s="27">
        <v>-0.46</v>
      </c>
      <c r="W47" s="27">
        <v>-0.37</v>
      </c>
      <c r="X47" s="27">
        <v>2</v>
      </c>
      <c r="Y47" s="27">
        <v>0.67</v>
      </c>
      <c r="Z47" s="27"/>
      <c r="AA47" s="27"/>
      <c r="AB47" s="27"/>
      <c r="AC47" s="27"/>
      <c r="AD47" s="27"/>
      <c r="AE47" s="27"/>
      <c r="AF47" s="27">
        <v>1620.625</v>
      </c>
      <c r="AG47" s="27">
        <v>1339.1000000000001</v>
      </c>
      <c r="AH47" s="27">
        <v>1518.7750000000001</v>
      </c>
      <c r="AI47" s="29">
        <v>9.9112112499999991</v>
      </c>
      <c r="AJ47">
        <v>10.74</v>
      </c>
      <c r="AK47">
        <v>7.79</v>
      </c>
      <c r="AL47">
        <v>9.51</v>
      </c>
      <c r="AM47">
        <v>8.1</v>
      </c>
      <c r="AN47">
        <v>10.47</v>
      </c>
      <c r="AO47">
        <v>8.24</v>
      </c>
      <c r="AP47">
        <v>9.4600000000000009</v>
      </c>
      <c r="AQ47">
        <v>8.35</v>
      </c>
      <c r="AR47">
        <v>10.87</v>
      </c>
      <c r="AS47">
        <v>8.42</v>
      </c>
      <c r="AT47">
        <v>9.65</v>
      </c>
      <c r="AU47">
        <v>8.44</v>
      </c>
      <c r="AV47" s="29">
        <v>11.46</v>
      </c>
      <c r="AW47" s="29">
        <v>9.01</v>
      </c>
      <c r="AX47" s="29">
        <v>10.25</v>
      </c>
      <c r="AY47" s="29">
        <v>9.0500000000000007</v>
      </c>
      <c r="AZ47" s="29"/>
      <c r="BA47" s="29"/>
      <c r="BB47" s="29"/>
      <c r="BC47" s="29"/>
      <c r="BD47" s="27">
        <v>0.1575</v>
      </c>
      <c r="BE47">
        <v>0.48</v>
      </c>
      <c r="BF47" s="29"/>
      <c r="BG47" s="29"/>
      <c r="BH47" s="19"/>
      <c r="BO47" s="8">
        <f>AVERAGE(H$6:H47)*AVERAGE(BJ$6:BJ47)</f>
        <v>8.3896575750248988E-4</v>
      </c>
      <c r="BQ47" s="4">
        <f t="shared" si="8"/>
        <v>40595.463482516556</v>
      </c>
      <c r="BR47" s="10"/>
      <c r="BS47" s="10"/>
      <c r="BV47" s="3">
        <v>2021</v>
      </c>
      <c r="BW47" s="10">
        <f>BQ47+BR46+BS45+BT44</f>
        <v>1500799.8128566989</v>
      </c>
      <c r="BX47" s="10">
        <v>286000</v>
      </c>
      <c r="BY47" s="10">
        <f t="shared" si="11"/>
        <v>360385</v>
      </c>
      <c r="BZ47" s="13"/>
    </row>
    <row r="48" spans="1:81" s="3" customFormat="1" ht="15.75" x14ac:dyDescent="0.25">
      <c r="A48" s="16">
        <v>2019</v>
      </c>
      <c r="B48" s="6">
        <v>48589947</v>
      </c>
      <c r="C48" s="6">
        <v>84955</v>
      </c>
      <c r="D48" s="17"/>
      <c r="E48" s="17"/>
      <c r="F48" s="17"/>
      <c r="G48" s="17"/>
      <c r="H48" s="25"/>
      <c r="I48" s="31"/>
      <c r="J48" s="27">
        <v>123.47620373360472</v>
      </c>
      <c r="K48" s="27">
        <v>1211.5990000000002</v>
      </c>
      <c r="L48" s="3">
        <v>2020</v>
      </c>
      <c r="M48" s="27">
        <v>2.48</v>
      </c>
      <c r="N48" s="27">
        <v>1.1824648159179914</v>
      </c>
      <c r="O48" s="27"/>
      <c r="P48" s="27">
        <v>121</v>
      </c>
      <c r="Q48" s="27">
        <v>16.5</v>
      </c>
      <c r="R48" s="27">
        <v>136.33333333333334</v>
      </c>
      <c r="S48" s="27">
        <v>23.150000000000002</v>
      </c>
      <c r="T48" s="27">
        <v>21.321999999999999</v>
      </c>
      <c r="U48" s="27">
        <v>20.82</v>
      </c>
      <c r="V48" s="27">
        <v>-0.21</v>
      </c>
      <c r="W48" s="27">
        <v>-0.31</v>
      </c>
      <c r="X48" s="27">
        <v>2</v>
      </c>
      <c r="Y48" s="27">
        <v>1.7</v>
      </c>
      <c r="Z48" s="27">
        <v>1.9075</v>
      </c>
      <c r="AA48" s="27">
        <v>1.4674999999999998</v>
      </c>
      <c r="AB48" s="27">
        <v>1.4728571428571429</v>
      </c>
      <c r="AC48" s="27"/>
      <c r="AD48" s="27"/>
      <c r="AE48" s="27"/>
      <c r="AF48" s="27">
        <v>2126.6999999999998</v>
      </c>
      <c r="AG48" s="27">
        <v>1520.25</v>
      </c>
      <c r="AH48" s="27">
        <v>1114.5</v>
      </c>
      <c r="AI48" s="29">
        <v>8.8882535416666659</v>
      </c>
      <c r="AJ48">
        <v>10.4</v>
      </c>
      <c r="AK48">
        <v>7.83</v>
      </c>
      <c r="AL48">
        <v>9.0500000000000007</v>
      </c>
      <c r="AM48">
        <v>7.86</v>
      </c>
      <c r="AN48">
        <v>9.99</v>
      </c>
      <c r="AO48">
        <v>8.09</v>
      </c>
      <c r="AP48">
        <v>8.84</v>
      </c>
      <c r="AQ48">
        <v>7.86</v>
      </c>
      <c r="AR48">
        <v>10.23</v>
      </c>
      <c r="AS48">
        <v>8.26</v>
      </c>
      <c r="AT48">
        <v>8.98</v>
      </c>
      <c r="AU48">
        <v>7.94</v>
      </c>
      <c r="AV48" s="29">
        <v>10.7</v>
      </c>
      <c r="AW48" s="29">
        <v>8.9</v>
      </c>
      <c r="AX48" s="29">
        <v>9.52</v>
      </c>
      <c r="AY48" s="29">
        <v>8.5299999999999994</v>
      </c>
      <c r="AZ48" s="29"/>
      <c r="BA48" s="29"/>
      <c r="BB48" s="29"/>
      <c r="BC48" s="29"/>
      <c r="BD48" s="27">
        <v>-0.84916666666666696</v>
      </c>
      <c r="BE48">
        <v>-0.50666666666666704</v>
      </c>
      <c r="BF48" s="29"/>
      <c r="BG48" s="29"/>
      <c r="BH48" s="19"/>
      <c r="BZ48" s="13"/>
    </row>
    <row r="49" spans="1:78" s="3" customFormat="1" ht="15.75" x14ac:dyDescent="0.25">
      <c r="A49" s="16">
        <v>2020</v>
      </c>
      <c r="B49" s="3">
        <v>48895105</v>
      </c>
      <c r="G49" s="12"/>
      <c r="H49" s="20"/>
      <c r="I49" s="20"/>
      <c r="J49" s="27">
        <v>52.138931610070912</v>
      </c>
      <c r="K49" s="27">
        <v>229.21000000000004</v>
      </c>
      <c r="L49" s="3">
        <v>2021</v>
      </c>
      <c r="M49" s="27">
        <v>2.35</v>
      </c>
      <c r="N49" s="27">
        <v>0.95014848430366305</v>
      </c>
      <c r="O49" s="27"/>
      <c r="P49" s="27">
        <v>98</v>
      </c>
      <c r="Q49" s="27">
        <v>8.6</v>
      </c>
      <c r="R49" s="27">
        <v>136.5</v>
      </c>
      <c r="S49" s="27">
        <v>26.1</v>
      </c>
      <c r="T49" s="27">
        <v>21.126999999999999</v>
      </c>
      <c r="U49" s="27">
        <v>20.327999999999999</v>
      </c>
      <c r="V49" s="27">
        <v>-0.26</v>
      </c>
      <c r="W49" s="27">
        <v>-0.32</v>
      </c>
      <c r="X49" s="27">
        <v>1.32</v>
      </c>
      <c r="Y49" s="27">
        <v>1.72</v>
      </c>
      <c r="Z49" s="27">
        <v>7.3125</v>
      </c>
      <c r="AA49" s="27">
        <v>3.4012500000000001</v>
      </c>
      <c r="AB49" s="27">
        <v>1.3287500000000001</v>
      </c>
      <c r="AC49" s="27"/>
      <c r="AD49" s="27"/>
      <c r="AE49" s="27"/>
      <c r="AF49" s="27">
        <v>3313.2</v>
      </c>
      <c r="AG49" s="27">
        <v>1292.2</v>
      </c>
      <c r="AH49" s="27">
        <v>1781.9999999999998</v>
      </c>
      <c r="AI49" s="29">
        <v>8.8855099210239672</v>
      </c>
      <c r="AJ49">
        <v>10.26</v>
      </c>
      <c r="AK49">
        <v>6.91</v>
      </c>
      <c r="AL49">
        <v>8.91</v>
      </c>
      <c r="AM49">
        <v>7.47</v>
      </c>
      <c r="AN49">
        <v>10.06</v>
      </c>
      <c r="AO49">
        <v>7.25</v>
      </c>
      <c r="AP49">
        <v>8.9</v>
      </c>
      <c r="AQ49">
        <v>7.63</v>
      </c>
      <c r="AR49">
        <v>10.23</v>
      </c>
      <c r="AS49">
        <v>7.29</v>
      </c>
      <c r="AT49">
        <v>8.9600000000000009</v>
      </c>
      <c r="AU49">
        <v>7.65</v>
      </c>
      <c r="AV49" s="29">
        <v>10.82</v>
      </c>
      <c r="AW49" s="29">
        <v>7.97</v>
      </c>
      <c r="AX49" s="29">
        <v>9.58</v>
      </c>
      <c r="AY49" s="29">
        <v>8.31</v>
      </c>
      <c r="AZ49" s="29"/>
      <c r="BA49" s="29"/>
      <c r="BB49" s="29"/>
      <c r="BC49" s="29"/>
      <c r="BD49" s="27">
        <v>-1.4016666666666699</v>
      </c>
      <c r="BE49">
        <v>-1.4866666666666699</v>
      </c>
      <c r="BF49" s="29"/>
      <c r="BG49" s="29"/>
      <c r="BZ49" s="13"/>
    </row>
    <row r="50" spans="1:78" s="3" customFormat="1" ht="15.75" x14ac:dyDescent="0.25">
      <c r="A50" s="16">
        <v>2021</v>
      </c>
      <c r="B50" s="12"/>
      <c r="C50" s="12"/>
      <c r="D50" s="12"/>
      <c r="E50" s="12"/>
      <c r="F50" s="12"/>
      <c r="G50" s="12"/>
      <c r="H50" s="21"/>
      <c r="I50" s="21"/>
      <c r="J50" s="27">
        <v>66.874408957272522</v>
      </c>
      <c r="K50" s="27"/>
      <c r="L50" s="3">
        <v>2022</v>
      </c>
      <c r="M50" s="21"/>
      <c r="N50" s="33">
        <v>0.12461469201925601</v>
      </c>
      <c r="O50" s="21"/>
      <c r="P50" s="21"/>
      <c r="Q50" s="21"/>
      <c r="R50" s="21"/>
      <c r="S50" s="21"/>
      <c r="T50" s="21"/>
      <c r="U50" s="21"/>
      <c r="V50" s="32"/>
      <c r="W50" s="32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>
        <v>-1.7291666666666701</v>
      </c>
      <c r="BE50" s="29">
        <v>-1.78</v>
      </c>
      <c r="BF50" s="29"/>
      <c r="BG50" s="29"/>
      <c r="BH50" s="19"/>
      <c r="BZ50" s="13"/>
    </row>
    <row r="51" spans="1:78" s="3" customFormat="1" ht="15.75" x14ac:dyDescent="0.25">
      <c r="B51" s="12"/>
      <c r="C51" s="12"/>
      <c r="D51" s="12"/>
      <c r="E51" s="12"/>
      <c r="F51" s="12"/>
      <c r="G51" s="12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Z51" s="13"/>
    </row>
    <row r="52" spans="1:78" s="3" customFormat="1" ht="15.75" x14ac:dyDescent="0.25">
      <c r="B52" s="12"/>
      <c r="C52" s="12"/>
      <c r="D52" s="12"/>
      <c r="E52" s="12"/>
      <c r="F52" s="12"/>
      <c r="G52" s="12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Z52" s="13"/>
    </row>
    <row r="53" spans="1:78" s="3" customFormat="1" ht="15.75" x14ac:dyDescent="0.25">
      <c r="B53" s="12"/>
      <c r="C53" s="12"/>
      <c r="D53" s="12"/>
      <c r="E53" s="12"/>
      <c r="F53" s="12"/>
      <c r="G53" s="12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Z53" s="13"/>
    </row>
    <row r="54" spans="1:78" s="3" customFormat="1" ht="15.75" x14ac:dyDescent="0.25">
      <c r="B54" s="12"/>
      <c r="C54" s="12"/>
      <c r="D54" s="12"/>
      <c r="E54" s="12"/>
      <c r="F54" s="12"/>
      <c r="G54" s="12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Z54" s="13"/>
    </row>
    <row r="55" spans="1:78" s="3" customFormat="1" ht="15.75" x14ac:dyDescent="0.25">
      <c r="B55" s="12"/>
      <c r="C55" s="12"/>
      <c r="D55" s="12"/>
      <c r="E55" s="12"/>
      <c r="F55" s="12"/>
      <c r="G55" s="12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Z55" s="13"/>
    </row>
    <row r="56" spans="1:78" s="3" customFormat="1" ht="15.75" x14ac:dyDescent="0.25">
      <c r="B56" s="12"/>
      <c r="C56" s="12"/>
      <c r="D56" s="12"/>
      <c r="E56" s="12"/>
      <c r="F56" s="12"/>
      <c r="G56" s="12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O56" s="10"/>
      <c r="BP56" s="10"/>
      <c r="BQ56" s="10"/>
      <c r="BZ56" s="13"/>
    </row>
    <row r="57" spans="1:78" s="3" customFormat="1" ht="15.75" x14ac:dyDescent="0.25">
      <c r="B57" s="12"/>
      <c r="C57" s="12"/>
      <c r="D57" s="12"/>
      <c r="E57" s="12"/>
      <c r="F57" s="12"/>
      <c r="G57" s="12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19"/>
      <c r="BZ57" s="13"/>
    </row>
    <row r="58" spans="1:78" s="3" customFormat="1" ht="15.75" x14ac:dyDescent="0.25">
      <c r="B58" s="12"/>
      <c r="C58" s="12"/>
      <c r="D58" s="12"/>
      <c r="E58" s="12"/>
      <c r="F58" s="12"/>
      <c r="G58" s="12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19"/>
      <c r="BZ58" s="13"/>
    </row>
    <row r="59" spans="1:78" s="3" customFormat="1" ht="15.75" x14ac:dyDescent="0.25">
      <c r="B59" s="12"/>
      <c r="C59" s="12"/>
      <c r="D59" s="12"/>
      <c r="E59" s="12"/>
      <c r="F59" s="12"/>
      <c r="G59" s="12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19"/>
      <c r="BZ59" s="13"/>
    </row>
    <row r="60" spans="1:78" s="3" customFormat="1" ht="15.75" x14ac:dyDescent="0.25"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Z60" s="13"/>
    </row>
    <row r="61" spans="1:78" s="3" customFormat="1" ht="15.75" x14ac:dyDescent="0.25"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Z61" s="13"/>
    </row>
    <row r="62" spans="1:78" s="3" customFormat="1" ht="15.75" x14ac:dyDescent="0.25"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Z62" s="13"/>
    </row>
    <row r="63" spans="1:78" s="3" customFormat="1" ht="15.75" x14ac:dyDescent="0.25"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Z63" s="13"/>
    </row>
    <row r="64" spans="1:78" s="3" customFormat="1" ht="15.75" x14ac:dyDescent="0.25"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Z64" s="13"/>
    </row>
    <row r="65" spans="48:78" s="3" customFormat="1" ht="15.75" x14ac:dyDescent="0.25"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Z65" s="13"/>
    </row>
    <row r="66" spans="48:78" s="3" customFormat="1" ht="15.75" x14ac:dyDescent="0.25"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Z66" s="13"/>
    </row>
    <row r="67" spans="48:78" ht="15.75" x14ac:dyDescent="0.25"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</row>
    <row r="68" spans="48:78" ht="15.75" x14ac:dyDescent="0.25"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</row>
    <row r="69" spans="48:78" ht="15.75" x14ac:dyDescent="0.25"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</row>
    <row r="70" spans="48:78" ht="15.75" x14ac:dyDescent="0.25"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</row>
    <row r="71" spans="48:78" ht="15.75" x14ac:dyDescent="0.25"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</row>
    <row r="72" spans="48:78" ht="15.75" x14ac:dyDescent="0.25"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</row>
    <row r="73" spans="48:78" ht="15.75" x14ac:dyDescent="0.25"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</row>
    <row r="74" spans="48:78" ht="15.75" x14ac:dyDescent="0.25"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</row>
    <row r="75" spans="48:78" ht="15.75" x14ac:dyDescent="0.25"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</row>
    <row r="76" spans="48:78" ht="15.75" x14ac:dyDescent="0.25"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</row>
    <row r="77" spans="48:78" ht="15.75" x14ac:dyDescent="0.25"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</row>
    <row r="79" spans="48:78" x14ac:dyDescent="0.2">
      <c r="BJ79" s="22"/>
    </row>
    <row r="80" spans="48:78" x14ac:dyDescent="0.2">
      <c r="BJ80" s="22"/>
    </row>
    <row r="81" spans="62:62" x14ac:dyDescent="0.2">
      <c r="BJ81" s="22"/>
    </row>
    <row r="82" spans="62:62" x14ac:dyDescent="0.2">
      <c r="BJ82" s="22"/>
    </row>
    <row r="83" spans="62:62" x14ac:dyDescent="0.2">
      <c r="BJ83" s="22"/>
    </row>
    <row r="84" spans="62:62" x14ac:dyDescent="0.2">
      <c r="BJ84" s="22"/>
    </row>
    <row r="85" spans="62:62" x14ac:dyDescent="0.2">
      <c r="BJ85" s="22"/>
    </row>
    <row r="86" spans="62:62" x14ac:dyDescent="0.2">
      <c r="BJ86" s="22"/>
    </row>
    <row r="87" spans="62:62" x14ac:dyDescent="0.2">
      <c r="BJ87" s="22"/>
    </row>
    <row r="88" spans="62:62" x14ac:dyDescent="0.2">
      <c r="BJ88" s="22"/>
    </row>
    <row r="89" spans="62:62" x14ac:dyDescent="0.2">
      <c r="BJ89" s="22"/>
    </row>
    <row r="90" spans="62:62" x14ac:dyDescent="0.2">
      <c r="BJ90" s="22"/>
    </row>
    <row r="91" spans="62:62" x14ac:dyDescent="0.2">
      <c r="BJ91" s="22"/>
    </row>
    <row r="92" spans="62:62" x14ac:dyDescent="0.2">
      <c r="BJ92" s="22"/>
    </row>
    <row r="93" spans="62:62" x14ac:dyDescent="0.2">
      <c r="BJ93" s="22"/>
    </row>
    <row r="94" spans="62:62" x14ac:dyDescent="0.2">
      <c r="BJ94" s="22"/>
    </row>
    <row r="95" spans="62:62" x14ac:dyDescent="0.2">
      <c r="BJ95" s="22"/>
    </row>
    <row r="96" spans="62:62" x14ac:dyDescent="0.2">
      <c r="BJ96" s="22"/>
    </row>
    <row r="97" spans="62:62" x14ac:dyDescent="0.2">
      <c r="BJ97" s="22"/>
    </row>
    <row r="98" spans="62:62" x14ac:dyDescent="0.2">
      <c r="BJ98" s="22"/>
    </row>
    <row r="99" spans="62:62" x14ac:dyDescent="0.2">
      <c r="BJ99" s="22"/>
    </row>
    <row r="100" spans="62:62" x14ac:dyDescent="0.2">
      <c r="BJ100" s="22"/>
    </row>
  </sheetData>
  <phoneticPr fontId="22" type="noConversion"/>
  <pageMargins left="0.75" right="0.75" top="1" bottom="1" header="0.5" footer="0.5"/>
  <pageSetup scale="75" orientation="landscape" horizontalDpi="300" verticalDpi="300" r:id="rId1"/>
  <headerFooter alignWithMargins="0">
    <oddFooter>&amp;L&amp;F&amp;R&amp;D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NSRAA Forecasting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Adams</dc:creator>
  <cp:lastModifiedBy>NA</cp:lastModifiedBy>
  <dcterms:created xsi:type="dcterms:W3CDTF">2022-05-18T19:15:10Z</dcterms:created>
  <dcterms:modified xsi:type="dcterms:W3CDTF">2023-04-24T18:42:50Z</dcterms:modified>
</cp:coreProperties>
</file>