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ason_SEAK_chum_salmon_forecast\2023_forecast\data\"/>
    </mc:Choice>
  </mc:AlternateContent>
  <xr:revisionPtr revIDLastSave="0" documentId="8_{30CD82FE-85DD-4BBB-AF6D-EEEDC94D842F}" xr6:coauthVersionLast="47" xr6:coauthVersionMax="47" xr10:uidLastSave="{00000000-0000-0000-0000-000000000000}"/>
  <bookViews>
    <workbookView xWindow="-120" yWindow="-120" windowWidth="29040" windowHeight="15840" xr2:uid="{96ADDA1D-F3EB-4721-A4B3-FCDFCAEDFBC7}"/>
  </bookViews>
  <sheets>
    <sheet name="Simple view to share" sheetId="1" r:id="rId1"/>
  </sheets>
  <definedNames>
    <definedName name="HTML_CodePage" hidden="1">1252</definedName>
    <definedName name="HTML_Control" localSheetId="0" hidden="1">{"'Table 7'!$A$4:$I$17","'Table 7'!$A$19:$I$32"}</definedName>
    <definedName name="HTML_Control" hidden="1">{"'Table 7'!$A$4:$I$17","'Table 7'!$A$19:$I$32"}</definedName>
    <definedName name="HTML_Description" hidden="1">""</definedName>
    <definedName name="HTML_Email" hidden="1">""</definedName>
    <definedName name="HTML_Header" hidden="1">"Hidden Falls Chum Return Timing"</definedName>
    <definedName name="HTML_LastUpdate" hidden="1">"2/22/99"</definedName>
    <definedName name="HTML_LineAfter" hidden="1">TRUE</definedName>
    <definedName name="HTML_LineBefore" hidden="1">TRUE</definedName>
    <definedName name="HTML_Name" hidden="1">"CB"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"C:\My Documents\Webpage\Hfalls\hfalls_ret_timing.htm"</definedName>
    <definedName name="HTML_PathTemplate" hidden="1">"C:\My Documents\Webpage\HFALLS\hf_returns.htm"</definedName>
    <definedName name="HTML_Title" hidden="1">"Hidden Falls Chum Return Timing"</definedName>
    <definedName name="_xlnm.Print_Area" localSheetId="0">'Simple view to share'!#REF!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8" i="1" l="1"/>
  <c r="Z57" i="1"/>
  <c r="S57" i="1"/>
  <c r="G57" i="1"/>
  <c r="H57" i="1" s="1"/>
  <c r="Z56" i="1"/>
  <c r="T56" i="1"/>
  <c r="S56" i="1"/>
  <c r="N56" i="1"/>
  <c r="M56" i="1"/>
  <c r="K56" i="1"/>
  <c r="J56" i="1"/>
  <c r="H56" i="1"/>
  <c r="G56" i="1"/>
  <c r="L56" i="1" s="1"/>
  <c r="Z55" i="1"/>
  <c r="T55" i="1"/>
  <c r="S55" i="1"/>
  <c r="L55" i="1"/>
  <c r="J55" i="1"/>
  <c r="G55" i="1"/>
  <c r="Z54" i="1"/>
  <c r="T54" i="1"/>
  <c r="S54" i="1"/>
  <c r="M54" i="1"/>
  <c r="K54" i="1"/>
  <c r="J54" i="1"/>
  <c r="H54" i="1"/>
  <c r="G54" i="1"/>
  <c r="AD54" i="1" s="1"/>
  <c r="Z53" i="1"/>
  <c r="T53" i="1"/>
  <c r="S53" i="1"/>
  <c r="L53" i="1"/>
  <c r="J53" i="1"/>
  <c r="G53" i="1"/>
  <c r="N53" i="1" s="1"/>
  <c r="Z52" i="1"/>
  <c r="U52" i="1"/>
  <c r="T52" i="1"/>
  <c r="S52" i="1"/>
  <c r="J52" i="1"/>
  <c r="G52" i="1"/>
  <c r="Z51" i="1"/>
  <c r="T51" i="1"/>
  <c r="S51" i="1"/>
  <c r="M51" i="1"/>
  <c r="K51" i="1"/>
  <c r="J51" i="1"/>
  <c r="H51" i="1"/>
  <c r="G51" i="1"/>
  <c r="L51" i="1" s="1"/>
  <c r="Z50" i="1"/>
  <c r="T50" i="1"/>
  <c r="S50" i="1"/>
  <c r="J50" i="1"/>
  <c r="G50" i="1"/>
  <c r="L50" i="1" s="1"/>
  <c r="Z49" i="1"/>
  <c r="T49" i="1"/>
  <c r="S49" i="1"/>
  <c r="N49" i="1"/>
  <c r="M49" i="1"/>
  <c r="K49" i="1"/>
  <c r="J49" i="1"/>
  <c r="H49" i="1"/>
  <c r="G49" i="1"/>
  <c r="AD49" i="1" s="1"/>
  <c r="AD48" i="1"/>
  <c r="Z48" i="1"/>
  <c r="U48" i="1"/>
  <c r="T48" i="1"/>
  <c r="S48" i="1"/>
  <c r="N48" i="1"/>
  <c r="M48" i="1"/>
  <c r="K48" i="1"/>
  <c r="J48" i="1"/>
  <c r="H48" i="1"/>
  <c r="G48" i="1"/>
  <c r="L48" i="1" s="1"/>
  <c r="AD47" i="1"/>
  <c r="Z47" i="1"/>
  <c r="U47" i="1"/>
  <c r="T47" i="1"/>
  <c r="S47" i="1"/>
  <c r="N47" i="1"/>
  <c r="M47" i="1"/>
  <c r="K47" i="1"/>
  <c r="J47" i="1"/>
  <c r="H47" i="1"/>
  <c r="G47" i="1"/>
  <c r="L47" i="1" s="1"/>
  <c r="Z46" i="1"/>
  <c r="T46" i="1"/>
  <c r="S46" i="1"/>
  <c r="L46" i="1"/>
  <c r="J46" i="1"/>
  <c r="G46" i="1"/>
  <c r="N46" i="1" s="1"/>
  <c r="Z45" i="1"/>
  <c r="T45" i="1"/>
  <c r="S45" i="1"/>
  <c r="M45" i="1"/>
  <c r="K45" i="1"/>
  <c r="J45" i="1"/>
  <c r="H45" i="1"/>
  <c r="G45" i="1"/>
  <c r="L45" i="1" s="1"/>
  <c r="AD44" i="1"/>
  <c r="Z44" i="1"/>
  <c r="U44" i="1"/>
  <c r="T44" i="1"/>
  <c r="S44" i="1"/>
  <c r="M44" i="1"/>
  <c r="K44" i="1"/>
  <c r="J44" i="1"/>
  <c r="H44" i="1"/>
  <c r="G44" i="1"/>
  <c r="L44" i="1" s="1"/>
  <c r="AD43" i="1"/>
  <c r="Z43" i="1"/>
  <c r="U43" i="1"/>
  <c r="T43" i="1"/>
  <c r="S43" i="1"/>
  <c r="M43" i="1"/>
  <c r="K43" i="1"/>
  <c r="J43" i="1"/>
  <c r="H43" i="1"/>
  <c r="G43" i="1"/>
  <c r="L43" i="1" s="1"/>
  <c r="AD42" i="1"/>
  <c r="Z42" i="1"/>
  <c r="U42" i="1"/>
  <c r="T42" i="1"/>
  <c r="S42" i="1"/>
  <c r="N42" i="1"/>
  <c r="M42" i="1"/>
  <c r="K42" i="1"/>
  <c r="J42" i="1"/>
  <c r="H42" i="1"/>
  <c r="G42" i="1"/>
  <c r="L42" i="1" s="1"/>
  <c r="AD41" i="1"/>
  <c r="Z41" i="1"/>
  <c r="U41" i="1"/>
  <c r="T41" i="1"/>
  <c r="S41" i="1"/>
  <c r="N41" i="1"/>
  <c r="M41" i="1"/>
  <c r="K41" i="1"/>
  <c r="J41" i="1"/>
  <c r="H41" i="1"/>
  <c r="G41" i="1"/>
  <c r="L41" i="1" s="1"/>
  <c r="AD40" i="1"/>
  <c r="Z40" i="1"/>
  <c r="U40" i="1"/>
  <c r="T40" i="1"/>
  <c r="S40" i="1"/>
  <c r="N40" i="1"/>
  <c r="M40" i="1"/>
  <c r="K40" i="1"/>
  <c r="J40" i="1"/>
  <c r="H40" i="1"/>
  <c r="G40" i="1"/>
  <c r="L40" i="1" s="1"/>
  <c r="AD39" i="1"/>
  <c r="Z39" i="1"/>
  <c r="U39" i="1"/>
  <c r="T39" i="1"/>
  <c r="S39" i="1"/>
  <c r="N39" i="1"/>
  <c r="M39" i="1"/>
  <c r="K39" i="1"/>
  <c r="J39" i="1"/>
  <c r="H39" i="1"/>
  <c r="G39" i="1"/>
  <c r="L39" i="1" s="1"/>
  <c r="AD38" i="1"/>
  <c r="Z38" i="1"/>
  <c r="U38" i="1"/>
  <c r="T38" i="1"/>
  <c r="S38" i="1"/>
  <c r="N38" i="1"/>
  <c r="M38" i="1"/>
  <c r="K38" i="1"/>
  <c r="J38" i="1"/>
  <c r="H38" i="1"/>
  <c r="G38" i="1"/>
  <c r="L38" i="1" s="1"/>
  <c r="AD37" i="1"/>
  <c r="Z37" i="1"/>
  <c r="U37" i="1"/>
  <c r="T37" i="1"/>
  <c r="S37" i="1"/>
  <c r="N37" i="1"/>
  <c r="M37" i="1"/>
  <c r="K37" i="1"/>
  <c r="J37" i="1"/>
  <c r="H37" i="1"/>
  <c r="G37" i="1"/>
  <c r="L37" i="1" s="1"/>
  <c r="AD36" i="1"/>
  <c r="Z36" i="1"/>
  <c r="U36" i="1"/>
  <c r="T36" i="1"/>
  <c r="S36" i="1"/>
  <c r="N36" i="1"/>
  <c r="M36" i="1"/>
  <c r="K36" i="1"/>
  <c r="J36" i="1"/>
  <c r="H36" i="1"/>
  <c r="G36" i="1"/>
  <c r="L36" i="1" s="1"/>
  <c r="AD35" i="1"/>
  <c r="Z35" i="1"/>
  <c r="U35" i="1"/>
  <c r="T35" i="1"/>
  <c r="S35" i="1"/>
  <c r="N35" i="1"/>
  <c r="M35" i="1"/>
  <c r="K35" i="1"/>
  <c r="J35" i="1"/>
  <c r="H35" i="1"/>
  <c r="G35" i="1"/>
  <c r="L35" i="1" s="1"/>
  <c r="AD34" i="1"/>
  <c r="Z34" i="1"/>
  <c r="U34" i="1"/>
  <c r="T34" i="1"/>
  <c r="S34" i="1"/>
  <c r="N34" i="1"/>
  <c r="M34" i="1"/>
  <c r="K34" i="1"/>
  <c r="J34" i="1"/>
  <c r="H34" i="1"/>
  <c r="G34" i="1"/>
  <c r="L34" i="1" s="1"/>
  <c r="AD33" i="1"/>
  <c r="Z33" i="1"/>
  <c r="U33" i="1"/>
  <c r="T33" i="1"/>
  <c r="S33" i="1"/>
  <c r="N33" i="1"/>
  <c r="M33" i="1"/>
  <c r="K33" i="1"/>
  <c r="J33" i="1"/>
  <c r="H33" i="1"/>
  <c r="G33" i="1"/>
  <c r="L33" i="1" s="1"/>
  <c r="AD32" i="1"/>
  <c r="Z32" i="1"/>
  <c r="U32" i="1"/>
  <c r="T32" i="1"/>
  <c r="S32" i="1"/>
  <c r="N32" i="1"/>
  <c r="M32" i="1"/>
  <c r="K32" i="1"/>
  <c r="J32" i="1"/>
  <c r="H32" i="1"/>
  <c r="G32" i="1"/>
  <c r="L32" i="1" s="1"/>
  <c r="AD31" i="1"/>
  <c r="Z31" i="1"/>
  <c r="U31" i="1"/>
  <c r="T31" i="1"/>
  <c r="S31" i="1"/>
  <c r="N31" i="1"/>
  <c r="M31" i="1"/>
  <c r="K31" i="1"/>
  <c r="J31" i="1"/>
  <c r="H31" i="1"/>
  <c r="G31" i="1"/>
  <c r="L31" i="1" s="1"/>
  <c r="AD30" i="1"/>
  <c r="Z30" i="1"/>
  <c r="U30" i="1"/>
  <c r="T30" i="1"/>
  <c r="S30" i="1"/>
  <c r="N30" i="1"/>
  <c r="M30" i="1"/>
  <c r="K30" i="1"/>
  <c r="J30" i="1"/>
  <c r="H30" i="1"/>
  <c r="G30" i="1"/>
  <c r="L30" i="1" s="1"/>
  <c r="AD29" i="1"/>
  <c r="Z29" i="1"/>
  <c r="U29" i="1"/>
  <c r="T29" i="1"/>
  <c r="S29" i="1"/>
  <c r="N29" i="1"/>
  <c r="M29" i="1"/>
  <c r="K29" i="1"/>
  <c r="J29" i="1"/>
  <c r="H29" i="1"/>
  <c r="G29" i="1"/>
  <c r="L29" i="1" s="1"/>
  <c r="AD28" i="1"/>
  <c r="Z28" i="1"/>
  <c r="U28" i="1"/>
  <c r="T28" i="1"/>
  <c r="S28" i="1"/>
  <c r="N28" i="1"/>
  <c r="M28" i="1"/>
  <c r="K28" i="1"/>
  <c r="J28" i="1"/>
  <c r="H28" i="1"/>
  <c r="G28" i="1"/>
  <c r="L28" i="1" s="1"/>
  <c r="AD27" i="1"/>
  <c r="Z27" i="1"/>
  <c r="U27" i="1"/>
  <c r="T27" i="1"/>
  <c r="S27" i="1"/>
  <c r="N27" i="1"/>
  <c r="M27" i="1"/>
  <c r="K27" i="1"/>
  <c r="J27" i="1"/>
  <c r="H27" i="1"/>
  <c r="G27" i="1"/>
  <c r="L27" i="1" s="1"/>
  <c r="AD26" i="1"/>
  <c r="Z26" i="1"/>
  <c r="U26" i="1"/>
  <c r="T26" i="1"/>
  <c r="S26" i="1"/>
  <c r="N26" i="1"/>
  <c r="M26" i="1"/>
  <c r="K26" i="1"/>
  <c r="J26" i="1"/>
  <c r="H26" i="1"/>
  <c r="G26" i="1"/>
  <c r="L26" i="1" s="1"/>
  <c r="AD25" i="1"/>
  <c r="Z25" i="1"/>
  <c r="U25" i="1"/>
  <c r="T25" i="1"/>
  <c r="S25" i="1"/>
  <c r="N25" i="1"/>
  <c r="M25" i="1"/>
  <c r="J25" i="1"/>
  <c r="H25" i="1"/>
  <c r="G25" i="1"/>
  <c r="L25" i="1" s="1"/>
  <c r="Z24" i="1"/>
  <c r="U24" i="1"/>
  <c r="T24" i="1"/>
  <c r="S24" i="1"/>
  <c r="N24" i="1"/>
  <c r="M24" i="1"/>
  <c r="J24" i="1"/>
  <c r="H24" i="1"/>
  <c r="G24" i="1"/>
  <c r="L24" i="1" s="1"/>
  <c r="Z23" i="1"/>
  <c r="U23" i="1"/>
  <c r="T23" i="1"/>
  <c r="S23" i="1"/>
  <c r="N23" i="1"/>
  <c r="M23" i="1"/>
  <c r="J23" i="1"/>
  <c r="H23" i="1"/>
  <c r="G23" i="1"/>
  <c r="L23" i="1" s="1"/>
  <c r="Z22" i="1"/>
  <c r="U22" i="1"/>
  <c r="T22" i="1"/>
  <c r="S22" i="1"/>
  <c r="N22" i="1"/>
  <c r="M22" i="1"/>
  <c r="J22" i="1"/>
  <c r="H22" i="1"/>
  <c r="G22" i="1"/>
  <c r="L22" i="1" s="1"/>
  <c r="Z21" i="1"/>
  <c r="U21" i="1"/>
  <c r="T21" i="1"/>
  <c r="S21" i="1"/>
  <c r="N21" i="1"/>
  <c r="M21" i="1"/>
  <c r="J21" i="1"/>
  <c r="H21" i="1"/>
  <c r="G21" i="1"/>
  <c r="L21" i="1" s="1"/>
  <c r="U20" i="1"/>
  <c r="T20" i="1"/>
  <c r="S20" i="1"/>
  <c r="K20" i="1"/>
  <c r="J20" i="1"/>
  <c r="G20" i="1"/>
  <c r="N20" i="1" s="1"/>
  <c r="AD19" i="1"/>
  <c r="U19" i="1"/>
  <c r="T19" i="1"/>
  <c r="S19" i="1"/>
  <c r="N19" i="1"/>
  <c r="M19" i="1"/>
  <c r="J19" i="1"/>
  <c r="H19" i="1"/>
  <c r="G19" i="1"/>
  <c r="L19" i="1" s="1"/>
  <c r="U18" i="1"/>
  <c r="T18" i="1"/>
  <c r="S18" i="1"/>
  <c r="K18" i="1"/>
  <c r="J18" i="1"/>
  <c r="G18" i="1"/>
  <c r="N18" i="1" s="1"/>
  <c r="K17" i="1"/>
  <c r="J17" i="1"/>
  <c r="G17" i="1"/>
  <c r="N17" i="1" s="1"/>
  <c r="N16" i="1"/>
  <c r="M16" i="1"/>
  <c r="K16" i="1"/>
  <c r="J16" i="1"/>
  <c r="H16" i="1"/>
  <c r="G16" i="1"/>
  <c r="L16" i="1" s="1"/>
  <c r="M52" i="1" l="1"/>
  <c r="H52" i="1"/>
  <c r="AD52" i="1"/>
  <c r="K52" i="1"/>
  <c r="H17" i="1"/>
  <c r="M17" i="1"/>
  <c r="H18" i="1"/>
  <c r="P24" i="1" s="1"/>
  <c r="R25" i="1" s="1"/>
  <c r="M18" i="1"/>
  <c r="AD18" i="1"/>
  <c r="K19" i="1"/>
  <c r="P19" i="1"/>
  <c r="R20" i="1" s="1"/>
  <c r="AC20" i="1" s="1"/>
  <c r="H20" i="1"/>
  <c r="P54" i="1" s="1"/>
  <c r="R55" i="1" s="1"/>
  <c r="M20" i="1"/>
  <c r="AD20" i="1"/>
  <c r="K21" i="1"/>
  <c r="AD21" i="1"/>
  <c r="K22" i="1"/>
  <c r="AD22" i="1"/>
  <c r="K23" i="1"/>
  <c r="AD23" i="1"/>
  <c r="K24" i="1"/>
  <c r="AD24" i="1"/>
  <c r="K25" i="1"/>
  <c r="P25" i="1"/>
  <c r="R26" i="1" s="1"/>
  <c r="P44" i="1"/>
  <c r="R45" i="1" s="1"/>
  <c r="L52" i="1"/>
  <c r="K55" i="1"/>
  <c r="AD55" i="1"/>
  <c r="N55" i="1"/>
  <c r="M55" i="1"/>
  <c r="H55" i="1"/>
  <c r="K50" i="1"/>
  <c r="M50" i="1"/>
  <c r="H50" i="1"/>
  <c r="AD50" i="1"/>
  <c r="L17" i="1"/>
  <c r="L18" i="1"/>
  <c r="L20" i="1"/>
  <c r="P33" i="1"/>
  <c r="R34" i="1" s="1"/>
  <c r="M46" i="1"/>
  <c r="H46" i="1"/>
  <c r="P53" i="1" s="1"/>
  <c r="R54" i="1" s="1"/>
  <c r="K46" i="1"/>
  <c r="AD46" i="1"/>
  <c r="N50" i="1"/>
  <c r="N52" i="1"/>
  <c r="M53" i="1"/>
  <c r="H53" i="1"/>
  <c r="K53" i="1"/>
  <c r="AD53" i="1"/>
  <c r="N43" i="1"/>
  <c r="N44" i="1"/>
  <c r="N45" i="1"/>
  <c r="AD45" i="1"/>
  <c r="L49" i="1"/>
  <c r="N51" i="1"/>
  <c r="AD51" i="1"/>
  <c r="L54" i="1"/>
  <c r="AD56" i="1"/>
  <c r="N54" i="1"/>
  <c r="AC54" i="1" l="1"/>
  <c r="X54" i="1"/>
  <c r="X55" i="1"/>
  <c r="AC55" i="1"/>
  <c r="X25" i="1"/>
  <c r="AC25" i="1"/>
  <c r="X26" i="1"/>
  <c r="AC26" i="1"/>
  <c r="P29" i="1"/>
  <c r="R30" i="1" s="1"/>
  <c r="P56" i="1"/>
  <c r="R57" i="1" s="1"/>
  <c r="X57" i="1" s="1"/>
  <c r="P49" i="1"/>
  <c r="R50" i="1" s="1"/>
  <c r="P36" i="1"/>
  <c r="R37" i="1" s="1"/>
  <c r="P22" i="1"/>
  <c r="R23" i="1" s="1"/>
  <c r="P51" i="1"/>
  <c r="R52" i="1" s="1"/>
  <c r="P43" i="1"/>
  <c r="R44" i="1" s="1"/>
  <c r="P46" i="1"/>
  <c r="R47" i="1" s="1"/>
  <c r="P50" i="1"/>
  <c r="R51" i="1" s="1"/>
  <c r="P48" i="1"/>
  <c r="R49" i="1" s="1"/>
  <c r="P32" i="1"/>
  <c r="R33" i="1" s="1"/>
  <c r="P23" i="1"/>
  <c r="R24" i="1" s="1"/>
  <c r="P37" i="1"/>
  <c r="R38" i="1" s="1"/>
  <c r="P52" i="1"/>
  <c r="R53" i="1" s="1"/>
  <c r="P55" i="1"/>
  <c r="R56" i="1" s="1"/>
  <c r="P47" i="1"/>
  <c r="R48" i="1" s="1"/>
  <c r="P28" i="1"/>
  <c r="R29" i="1" s="1"/>
  <c r="P27" i="1"/>
  <c r="R28" i="1" s="1"/>
  <c r="P26" i="1"/>
  <c r="R27" i="1" s="1"/>
  <c r="P45" i="1"/>
  <c r="R46" i="1" s="1"/>
  <c r="P35" i="1"/>
  <c r="R36" i="1" s="1"/>
  <c r="P31" i="1"/>
  <c r="R32" i="1" s="1"/>
  <c r="P42" i="1"/>
  <c r="R43" i="1" s="1"/>
  <c r="P41" i="1"/>
  <c r="R42" i="1" s="1"/>
  <c r="P40" i="1"/>
  <c r="R41" i="1" s="1"/>
  <c r="P39" i="1"/>
  <c r="R40" i="1" s="1"/>
  <c r="P38" i="1"/>
  <c r="R39" i="1" s="1"/>
  <c r="P34" i="1"/>
  <c r="R35" i="1" s="1"/>
  <c r="P30" i="1"/>
  <c r="R31" i="1" s="1"/>
  <c r="P18" i="1"/>
  <c r="R19" i="1" s="1"/>
  <c r="AC19" i="1" s="1"/>
  <c r="P17" i="1"/>
  <c r="R18" i="1" s="1"/>
  <c r="AC18" i="1" s="1"/>
  <c r="P57" i="1"/>
  <c r="R58" i="1" s="1"/>
  <c r="X58" i="1" s="1"/>
  <c r="P20" i="1"/>
  <c r="R21" i="1" s="1"/>
  <c r="X45" i="1"/>
  <c r="AC45" i="1"/>
  <c r="P21" i="1"/>
  <c r="R22" i="1" s="1"/>
  <c r="X34" i="1"/>
  <c r="AC34" i="1"/>
  <c r="X31" i="1" l="1"/>
  <c r="AC31" i="1"/>
  <c r="X22" i="1"/>
  <c r="AC22" i="1"/>
  <c r="X35" i="1"/>
  <c r="AC35" i="1"/>
  <c r="X42" i="1"/>
  <c r="AC42" i="1"/>
  <c r="AC46" i="1"/>
  <c r="X46" i="1"/>
  <c r="AC48" i="1"/>
  <c r="X48" i="1"/>
  <c r="X24" i="1"/>
  <c r="AC24" i="1"/>
  <c r="AC47" i="1"/>
  <c r="X47" i="1"/>
  <c r="X37" i="1"/>
  <c r="AC37" i="1"/>
  <c r="X39" i="1"/>
  <c r="AC39" i="1"/>
  <c r="X43" i="1"/>
  <c r="AC43" i="1"/>
  <c r="X27" i="1"/>
  <c r="AC27" i="1"/>
  <c r="X56" i="1"/>
  <c r="AC56" i="1"/>
  <c r="X33" i="1"/>
  <c r="AC33" i="1"/>
  <c r="X44" i="1"/>
  <c r="AC44" i="1"/>
  <c r="X50" i="1"/>
  <c r="AC50" i="1"/>
  <c r="X40" i="1"/>
  <c r="AC40" i="1"/>
  <c r="X32" i="1"/>
  <c r="AC32" i="1"/>
  <c r="X28" i="1"/>
  <c r="AC28" i="1"/>
  <c r="AC53" i="1"/>
  <c r="X53" i="1"/>
  <c r="AC49" i="1"/>
  <c r="X49" i="1"/>
  <c r="AC52" i="1"/>
  <c r="X52" i="1"/>
  <c r="X21" i="1"/>
  <c r="AC21" i="1"/>
  <c r="X41" i="1"/>
  <c r="AC41" i="1"/>
  <c r="X36" i="1"/>
  <c r="AC36" i="1"/>
  <c r="X29" i="1"/>
  <c r="AC29" i="1"/>
  <c r="X38" i="1"/>
  <c r="AC38" i="1"/>
  <c r="AC51" i="1"/>
  <c r="X51" i="1"/>
  <c r="X23" i="1"/>
  <c r="AC23" i="1"/>
  <c r="X30" i="1"/>
  <c r="AC30" i="1"/>
</calcChain>
</file>

<file path=xl/sharedStrings.xml><?xml version="1.0" encoding="utf-8"?>
<sst xmlns="http://schemas.openxmlformats.org/spreadsheetml/2006/main" count="35" uniqueCount="31">
  <si>
    <t>Notes:</t>
  </si>
  <si>
    <t>Two components to this dataset:</t>
  </si>
  <si>
    <r>
      <t>1.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</rPr>
      <t>Age data -  Shown in the first table, has been the basis for all of our survivals and forecasting for Hidden Falls</t>
    </r>
  </si>
  <si>
    <r>
      <t>2.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</rPr>
      <t xml:space="preserve">Forecasting -  Generally done in separate excel files each year and handled slightly differently depending on the circumstances. Recreating every annual forecast model in its original form would make for a very busy spreadsheet. Instead, I used the return data to make simple example models of how we typically forecast. These simple models are calculated in columns R-U and totalled in column X. Official NSRAA forecasts estimates for each return year are shown in column Y for comparison. For the most part, 3-year-old return estimates have been derived by multiplying fry released by average of marine survival and age at return. Ages 4-6 projections are typically done via sibling regression models. However, recent  shifts of fewer 5's and more 3's makes this model fairly obsolete. </t>
    </r>
  </si>
  <si>
    <t>Hidden Falls Chum Returns</t>
  </si>
  <si>
    <t>Hidden Falls Age Composition</t>
  </si>
  <si>
    <t>Age 3 Projection</t>
  </si>
  <si>
    <t>Age 4 Projection</t>
  </si>
  <si>
    <t>Age 5 Projection</t>
  </si>
  <si>
    <t>Age 6 Projection</t>
  </si>
  <si>
    <t>Return Year</t>
  </si>
  <si>
    <t>Return year forecast</t>
  </si>
  <si>
    <t>Official return year forecast</t>
  </si>
  <si>
    <t>Return year actual</t>
  </si>
  <si>
    <t>Brood Year</t>
  </si>
  <si>
    <t>Brood year forecast</t>
  </si>
  <si>
    <t>Brood year actual</t>
  </si>
  <si>
    <t>(based off MS &amp; % of eturn)</t>
  </si>
  <si>
    <t>(sibling)</t>
  </si>
  <si>
    <t>(this spreadsheet)</t>
  </si>
  <si>
    <t>(from annual files)</t>
  </si>
  <si>
    <t>Percent at Age:</t>
  </si>
  <si>
    <t>Fry Released</t>
  </si>
  <si>
    <t>Age 3</t>
  </si>
  <si>
    <t>Age 4</t>
  </si>
  <si>
    <t>Age 5</t>
  </si>
  <si>
    <t>Age 6</t>
  </si>
  <si>
    <t>Brood Year Total</t>
  </si>
  <si>
    <t>Brood Year Survival</t>
  </si>
  <si>
    <t>BY</t>
  </si>
  <si>
    <t>MS x % 3's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</si>
</sst>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5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7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1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0" fontId="4" fillId="0" borderId="1" xfId="0" applyNumberFormat="1" applyFont="1" applyBorder="1" applyAlignment="1">
      <alignment horizontal="right"/>
    </xf>
    <xf numFmtId="10" fontId="1" fillId="0" borderId="1" xfId="2" applyNumberFormat="1" applyFont="1" applyFill="1" applyBorder="1" applyAlignment="1">
      <alignment horizontal="right"/>
    </xf>
    <xf numFmtId="10" fontId="1" fillId="0" borderId="0" xfId="2" applyNumberFormat="1" applyFont="1" applyFill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1" fillId="0" borderId="0" xfId="1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0" borderId="3" xfId="0" applyFont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1" applyNumberFormat="1" applyFont="1" applyFill="1" applyBorder="1" applyAlignment="1">
      <alignment horizontal="right"/>
    </xf>
    <xf numFmtId="10" fontId="1" fillId="4" borderId="1" xfId="0" applyNumberFormat="1" applyFont="1" applyFill="1" applyBorder="1" applyAlignment="1">
      <alignment horizontal="right"/>
    </xf>
    <xf numFmtId="164" fontId="1" fillId="5" borderId="1" xfId="1" applyNumberFormat="1" applyFont="1" applyFill="1" applyBorder="1" applyAlignment="1">
      <alignment horizontal="right"/>
    </xf>
    <xf numFmtId="10" fontId="1" fillId="5" borderId="1" xfId="0" applyNumberFormat="1" applyFont="1" applyFill="1" applyBorder="1" applyAlignment="1">
      <alignment horizontal="right"/>
    </xf>
    <xf numFmtId="43" fontId="1" fillId="0" borderId="0" xfId="1" applyFont="1" applyAlignment="1">
      <alignment horizontal="right"/>
    </xf>
    <xf numFmtId="1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 Year Forecasts to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'Simple view to share'!$X$12</c:f>
              <c:strCache>
                <c:ptCount val="1"/>
                <c:pt idx="0">
                  <c:v>Return year forecast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'Simple view to share'!$W$21:$W$58</c:f>
              <c:numCache>
                <c:formatCode>General</c:formatCode>
                <c:ptCount val="38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</c:numCache>
            </c:numRef>
          </c:cat>
          <c:val>
            <c:numRef>
              <c:f>'Simple view to share'!$X$21:$X$58</c:f>
              <c:numCache>
                <c:formatCode>_(* #,##0_);_(* \(#,##0\);_(* "-"??_);_(@_)</c:formatCode>
                <c:ptCount val="38"/>
                <c:pt idx="0">
                  <c:v>548254.0988339301</c:v>
                </c:pt>
                <c:pt idx="1">
                  <c:v>501404.52062728128</c:v>
                </c:pt>
                <c:pt idx="2">
                  <c:v>466301.92772790417</c:v>
                </c:pt>
                <c:pt idx="3">
                  <c:v>618004.53556532797</c:v>
                </c:pt>
                <c:pt idx="4">
                  <c:v>236558.46301152333</c:v>
                </c:pt>
                <c:pt idx="5">
                  <c:v>204804.27314733906</c:v>
                </c:pt>
                <c:pt idx="6">
                  <c:v>481351.30774263159</c:v>
                </c:pt>
                <c:pt idx="7">
                  <c:v>555394.16098570172</c:v>
                </c:pt>
                <c:pt idx="8">
                  <c:v>714560.94150945195</c:v>
                </c:pt>
                <c:pt idx="9">
                  <c:v>1058225.2304314205</c:v>
                </c:pt>
                <c:pt idx="10">
                  <c:v>2534465.6373658595</c:v>
                </c:pt>
                <c:pt idx="11">
                  <c:v>5795889.6783640618</c:v>
                </c:pt>
                <c:pt idx="12">
                  <c:v>2696592.6862084516</c:v>
                </c:pt>
                <c:pt idx="13">
                  <c:v>2030881.4864703258</c:v>
                </c:pt>
                <c:pt idx="14">
                  <c:v>1980590.9620146942</c:v>
                </c:pt>
                <c:pt idx="15">
                  <c:v>2997971.4771949546</c:v>
                </c:pt>
                <c:pt idx="16">
                  <c:v>1726436.8664670521</c:v>
                </c:pt>
                <c:pt idx="17">
                  <c:v>1437540.7685402934</c:v>
                </c:pt>
                <c:pt idx="18">
                  <c:v>3467372.907144696</c:v>
                </c:pt>
                <c:pt idx="19">
                  <c:v>2015907.0753576378</c:v>
                </c:pt>
                <c:pt idx="20">
                  <c:v>1403946.8123382728</c:v>
                </c:pt>
                <c:pt idx="21">
                  <c:v>1313258.4590721577</c:v>
                </c:pt>
                <c:pt idx="22">
                  <c:v>2386882.7820808436</c:v>
                </c:pt>
                <c:pt idx="23">
                  <c:v>1819839.994656862</c:v>
                </c:pt>
                <c:pt idx="24">
                  <c:v>2569324.6387674706</c:v>
                </c:pt>
                <c:pt idx="25">
                  <c:v>1740727.7241805471</c:v>
                </c:pt>
                <c:pt idx="26">
                  <c:v>1140203.7138333006</c:v>
                </c:pt>
                <c:pt idx="27">
                  <c:v>853163.92510475428</c:v>
                </c:pt>
                <c:pt idx="28">
                  <c:v>1098904.2953678211</c:v>
                </c:pt>
                <c:pt idx="29">
                  <c:v>822930.87873699295</c:v>
                </c:pt>
                <c:pt idx="30">
                  <c:v>798792.92278390354</c:v>
                </c:pt>
                <c:pt idx="31">
                  <c:v>1516077.4561357913</c:v>
                </c:pt>
                <c:pt idx="32">
                  <c:v>655404.21967500402</c:v>
                </c:pt>
                <c:pt idx="33">
                  <c:v>765775.10376988561</c:v>
                </c:pt>
                <c:pt idx="34">
                  <c:v>3835544.6244891291</c:v>
                </c:pt>
                <c:pt idx="35">
                  <c:v>1434149.2557480922</c:v>
                </c:pt>
                <c:pt idx="36">
                  <c:v>1504867.5355864489</c:v>
                </c:pt>
                <c:pt idx="37">
                  <c:v>1028890.322356073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1F-46BC-9A3B-AD5ED8417115}"/>
            </c:ext>
          </c:extLst>
        </c:ser>
        <c:ser>
          <c:idx val="1"/>
          <c:order val="1"/>
          <c:tx>
            <c:strRef>
              <c:f>'Simple view to share'!$Y$12</c:f>
              <c:strCache>
                <c:ptCount val="1"/>
                <c:pt idx="0">
                  <c:v>Official return year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'Simple view to share'!$W$21:$W$58</c:f>
              <c:numCache>
                <c:formatCode>General</c:formatCode>
                <c:ptCount val="38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</c:numCache>
            </c:numRef>
          </c:cat>
          <c:val>
            <c:numRef>
              <c:f>'Simple view to share'!$Y$21:$Y$58</c:f>
              <c:numCache>
                <c:formatCode>_(* #,##0_);_(* \(#,##0\);_(* "-"??_);_(@_)</c:formatCode>
                <c:ptCount val="38"/>
                <c:pt idx="8">
                  <c:v>1371000</c:v>
                </c:pt>
                <c:pt idx="9">
                  <c:v>1607000</c:v>
                </c:pt>
                <c:pt idx="10">
                  <c:v>2739000</c:v>
                </c:pt>
                <c:pt idx="11">
                  <c:v>3567000</c:v>
                </c:pt>
                <c:pt idx="12">
                  <c:v>2305000</c:v>
                </c:pt>
                <c:pt idx="13">
                  <c:v>1660000</c:v>
                </c:pt>
                <c:pt idx="14">
                  <c:v>2395000</c:v>
                </c:pt>
                <c:pt idx="15">
                  <c:v>2750000</c:v>
                </c:pt>
                <c:pt idx="16">
                  <c:v>1760000</c:v>
                </c:pt>
                <c:pt idx="17">
                  <c:v>1580000</c:v>
                </c:pt>
                <c:pt idx="18">
                  <c:v>3450000</c:v>
                </c:pt>
                <c:pt idx="19">
                  <c:v>2500000</c:v>
                </c:pt>
                <c:pt idx="20">
                  <c:v>1650000</c:v>
                </c:pt>
                <c:pt idx="21">
                  <c:v>1522000</c:v>
                </c:pt>
                <c:pt idx="22">
                  <c:v>2470000</c:v>
                </c:pt>
                <c:pt idx="23">
                  <c:v>2000000</c:v>
                </c:pt>
                <c:pt idx="24">
                  <c:v>2208000</c:v>
                </c:pt>
                <c:pt idx="25">
                  <c:v>1625000</c:v>
                </c:pt>
                <c:pt idx="26">
                  <c:v>1195000</c:v>
                </c:pt>
                <c:pt idx="27">
                  <c:v>820000</c:v>
                </c:pt>
                <c:pt idx="28">
                  <c:v>1315000</c:v>
                </c:pt>
                <c:pt idx="29">
                  <c:v>1072000</c:v>
                </c:pt>
                <c:pt idx="30">
                  <c:v>1031000</c:v>
                </c:pt>
                <c:pt idx="31">
                  <c:v>1433000</c:v>
                </c:pt>
                <c:pt idx="32">
                  <c:v>510000</c:v>
                </c:pt>
                <c:pt idx="33">
                  <c:v>593000</c:v>
                </c:pt>
                <c:pt idx="34">
                  <c:v>1603000</c:v>
                </c:pt>
                <c:pt idx="35">
                  <c:v>364000</c:v>
                </c:pt>
                <c:pt idx="36">
                  <c:v>286000</c:v>
                </c:pt>
                <c:pt idx="37">
                  <c:v>304000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1F-46BC-9A3B-AD5ED8417115}"/>
            </c:ext>
          </c:extLst>
        </c:ser>
        <c:ser>
          <c:idx val="2"/>
          <c:order val="2"/>
          <c:tx>
            <c:strRef>
              <c:f>'Simple view to share'!$Z$12</c:f>
              <c:strCache>
                <c:ptCount val="1"/>
                <c:pt idx="0">
                  <c:v>Return year actual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'Simple view to share'!$W$21:$W$58</c:f>
              <c:numCache>
                <c:formatCode>General</c:formatCode>
                <c:ptCount val="38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</c:numCache>
            </c:numRef>
          </c:cat>
          <c:val>
            <c:numRef>
              <c:f>'Simple view to share'!$Z$21:$Z$58</c:f>
              <c:numCache>
                <c:formatCode>_(* #,##0_);_(* \(#,##0\);_(* "-"??_);_(@_)</c:formatCode>
                <c:ptCount val="38"/>
                <c:pt idx="0">
                  <c:v>450587</c:v>
                </c:pt>
                <c:pt idx="1">
                  <c:v>664819</c:v>
                </c:pt>
                <c:pt idx="2">
                  <c:v>543639</c:v>
                </c:pt>
                <c:pt idx="3">
                  <c:v>421971</c:v>
                </c:pt>
                <c:pt idx="4">
                  <c:v>154963</c:v>
                </c:pt>
                <c:pt idx="5">
                  <c:v>479719</c:v>
                </c:pt>
                <c:pt idx="6">
                  <c:v>869903</c:v>
                </c:pt>
                <c:pt idx="7">
                  <c:v>1026984</c:v>
                </c:pt>
                <c:pt idx="8">
                  <c:v>1791205</c:v>
                </c:pt>
                <c:pt idx="9">
                  <c:v>3207873.0000000005</c:v>
                </c:pt>
                <c:pt idx="10">
                  <c:v>3557753</c:v>
                </c:pt>
                <c:pt idx="11">
                  <c:v>4055342</c:v>
                </c:pt>
                <c:pt idx="12">
                  <c:v>1709864</c:v>
                </c:pt>
                <c:pt idx="13">
                  <c:v>2252468</c:v>
                </c:pt>
                <c:pt idx="14">
                  <c:v>2714699</c:v>
                </c:pt>
                <c:pt idx="15">
                  <c:v>3103707</c:v>
                </c:pt>
                <c:pt idx="16">
                  <c:v>1581547</c:v>
                </c:pt>
                <c:pt idx="17">
                  <c:v>1620490</c:v>
                </c:pt>
                <c:pt idx="18">
                  <c:v>2148941</c:v>
                </c:pt>
                <c:pt idx="19">
                  <c:v>1914938</c:v>
                </c:pt>
                <c:pt idx="20">
                  <c:v>806561</c:v>
                </c:pt>
                <c:pt idx="21">
                  <c:v>2185079</c:v>
                </c:pt>
                <c:pt idx="22">
                  <c:v>1227094</c:v>
                </c:pt>
                <c:pt idx="23">
                  <c:v>2251557</c:v>
                </c:pt>
                <c:pt idx="24">
                  <c:v>2306292</c:v>
                </c:pt>
                <c:pt idx="25">
                  <c:v>993556</c:v>
                </c:pt>
                <c:pt idx="26">
                  <c:v>371941</c:v>
                </c:pt>
                <c:pt idx="27">
                  <c:v>1240087</c:v>
                </c:pt>
                <c:pt idx="28">
                  <c:v>1386651</c:v>
                </c:pt>
                <c:pt idx="29">
                  <c:v>470647</c:v>
                </c:pt>
                <c:pt idx="30">
                  <c:v>302362</c:v>
                </c:pt>
                <c:pt idx="31">
                  <c:v>421121</c:v>
                </c:pt>
                <c:pt idx="32">
                  <c:v>483199</c:v>
                </c:pt>
                <c:pt idx="33">
                  <c:v>542678</c:v>
                </c:pt>
                <c:pt idx="34">
                  <c:v>1194725</c:v>
                </c:pt>
                <c:pt idx="35">
                  <c:v>385124</c:v>
                </c:pt>
                <c:pt idx="36">
                  <c:v>360385</c:v>
                </c:pt>
                <c:pt idx="37">
                  <c:v>485663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1F-46BC-9A3B-AD5ED8417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8850784"/>
        <c:axId val="1758846208"/>
      </c:lineChart>
      <c:catAx>
        <c:axId val="175885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846208"/>
        <c:crosses val="autoZero"/>
        <c:auto val="1"/>
        <c:lblAlgn val="ctr"/>
        <c:lblOffset val="100"/>
        <c:noMultiLvlLbl val="0"/>
      </c:catAx>
      <c:valAx>
        <c:axId val="175884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85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Brood Year Forecasts to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'Simple view to share'!$AC$12</c:f>
              <c:strCache>
                <c:ptCount val="1"/>
                <c:pt idx="0">
                  <c:v>Brood year forecast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'Simple view to share'!$AB$18:$AB$56</c:f>
              <c:numCache>
                <c:formatCode>General</c:formatCode>
                <c:ptCount val="39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</c:numCache>
            </c:numRef>
          </c:cat>
          <c:val>
            <c:numRef>
              <c:f>'Simple view to share'!$AC$18:$AC$56</c:f>
              <c:numCache>
                <c:formatCode>_(* #,##0_);_(* \(#,##0\);_(* "-"??_);_(@_)</c:formatCode>
                <c:ptCount val="39"/>
                <c:pt idx="0">
                  <c:v>477251.35508453095</c:v>
                </c:pt>
                <c:pt idx="1">
                  <c:v>359500.21760962933</c:v>
                </c:pt>
                <c:pt idx="2">
                  <c:v>347227.71746482293</c:v>
                </c:pt>
                <c:pt idx="3">
                  <c:v>590673.53336763917</c:v>
                </c:pt>
                <c:pt idx="4">
                  <c:v>425584.33016437141</c:v>
                </c:pt>
                <c:pt idx="5">
                  <c:v>568783.6045198146</c:v>
                </c:pt>
                <c:pt idx="6">
                  <c:v>177210.86432165719</c:v>
                </c:pt>
                <c:pt idx="7">
                  <c:v>300905.34378205711</c:v>
                </c:pt>
                <c:pt idx="8">
                  <c:v>580791.27913063974</c:v>
                </c:pt>
                <c:pt idx="9">
                  <c:v>638749.66786745365</c:v>
                </c:pt>
                <c:pt idx="10">
                  <c:v>1185682.2758309138</c:v>
                </c:pt>
                <c:pt idx="11">
                  <c:v>2180004.1896587112</c:v>
                </c:pt>
                <c:pt idx="12">
                  <c:v>2792446.2505657258</c:v>
                </c:pt>
                <c:pt idx="13">
                  <c:v>6091591.0094210031</c:v>
                </c:pt>
                <c:pt idx="14">
                  <c:v>604832.47463635379</c:v>
                </c:pt>
                <c:pt idx="15">
                  <c:v>2820774.4383005793</c:v>
                </c:pt>
                <c:pt idx="16">
                  <c:v>1822263.1051280291</c:v>
                </c:pt>
                <c:pt idx="17">
                  <c:v>3429122.8181793666</c:v>
                </c:pt>
                <c:pt idx="18">
                  <c:v>644636.67217050667</c:v>
                </c:pt>
                <c:pt idx="19">
                  <c:v>1675745.9439584739</c:v>
                </c:pt>
                <c:pt idx="20">
                  <c:v>3890728.4772013063</c:v>
                </c:pt>
                <c:pt idx="21">
                  <c:v>1620215.1785876243</c:v>
                </c:pt>
                <c:pt idx="22">
                  <c:v>1121435.7816418055</c:v>
                </c:pt>
                <c:pt idx="23">
                  <c:v>1801706.551474686</c:v>
                </c:pt>
                <c:pt idx="24">
                  <c:v>2072601.934958033</c:v>
                </c:pt>
                <c:pt idx="25">
                  <c:v>2223985.3252910692</c:v>
                </c:pt>
                <c:pt idx="26">
                  <c:v>2437318.0415911884</c:v>
                </c:pt>
                <c:pt idx="27">
                  <c:v>1313691.3889727381</c:v>
                </c:pt>
                <c:pt idx="28">
                  <c:v>964388.7303843546</c:v>
                </c:pt>
                <c:pt idx="29">
                  <c:v>1301923.3071071962</c:v>
                </c:pt>
                <c:pt idx="30">
                  <c:v>888952.80205280683</c:v>
                </c:pt>
                <c:pt idx="31">
                  <c:v>546586.46469074185</c:v>
                </c:pt>
                <c:pt idx="32">
                  <c:v>844952.45387894218</c:v>
                </c:pt>
                <c:pt idx="33">
                  <c:v>1569821.2659516304</c:v>
                </c:pt>
                <c:pt idx="34">
                  <c:v>685155.79773948132</c:v>
                </c:pt>
                <c:pt idx="35">
                  <c:v>645542.50450345653</c:v>
                </c:pt>
                <c:pt idx="36">
                  <c:v>4279392.7808412816</c:v>
                </c:pt>
                <c:pt idx="37">
                  <c:v>1021288.4633239924</c:v>
                </c:pt>
                <c:pt idx="38">
                  <c:v>1530648.4553384052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49-4F94-AE34-EAE319D9DC32}"/>
            </c:ext>
          </c:extLst>
        </c:ser>
        <c:ser>
          <c:idx val="1"/>
          <c:order val="1"/>
          <c:tx>
            <c:strRef>
              <c:f>'Simple view to share'!$AD$12</c:f>
              <c:strCache>
                <c:ptCount val="1"/>
                <c:pt idx="0">
                  <c:v>Brood year 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'Simple view to share'!$AB$18:$AB$56</c:f>
              <c:numCache>
                <c:formatCode>General</c:formatCode>
                <c:ptCount val="39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</c:numCache>
            </c:numRef>
          </c:cat>
          <c:val>
            <c:numRef>
              <c:f>'Simple view to share'!$AD$18:$AD$56</c:f>
              <c:numCache>
                <c:formatCode>#,##0</c:formatCode>
                <c:ptCount val="39"/>
                <c:pt idx="0">
                  <c:v>161884</c:v>
                </c:pt>
                <c:pt idx="1">
                  <c:v>738628</c:v>
                </c:pt>
                <c:pt idx="2">
                  <c:v>445910</c:v>
                </c:pt>
                <c:pt idx="3">
                  <c:v>618539</c:v>
                </c:pt>
                <c:pt idx="4">
                  <c:v>671469</c:v>
                </c:pt>
                <c:pt idx="5">
                  <c:v>273967</c:v>
                </c:pt>
                <c:pt idx="6">
                  <c:v>201730</c:v>
                </c:pt>
                <c:pt idx="7">
                  <c:v>620857</c:v>
                </c:pt>
                <c:pt idx="8">
                  <c:v>901881</c:v>
                </c:pt>
                <c:pt idx="9">
                  <c:v>1494332</c:v>
                </c:pt>
                <c:pt idx="10">
                  <c:v>2940331</c:v>
                </c:pt>
                <c:pt idx="11">
                  <c:v>2812054</c:v>
                </c:pt>
                <c:pt idx="12">
                  <c:v>2879438</c:v>
                </c:pt>
                <c:pt idx="13">
                  <c:v>4596885</c:v>
                </c:pt>
                <c:pt idx="14">
                  <c:v>574853</c:v>
                </c:pt>
                <c:pt idx="15">
                  <c:v>3125145</c:v>
                </c:pt>
                <c:pt idx="16">
                  <c:v>2198109</c:v>
                </c:pt>
                <c:pt idx="17">
                  <c:v>3777135</c:v>
                </c:pt>
                <c:pt idx="18">
                  <c:v>867533</c:v>
                </c:pt>
                <c:pt idx="19">
                  <c:v>1276322</c:v>
                </c:pt>
                <c:pt idx="20">
                  <c:v>2873891</c:v>
                </c:pt>
                <c:pt idx="21">
                  <c:v>1337415.0000000002</c:v>
                </c:pt>
                <c:pt idx="22">
                  <c:v>1116972</c:v>
                </c:pt>
                <c:pt idx="23">
                  <c:v>1803004</c:v>
                </c:pt>
                <c:pt idx="24">
                  <c:v>1458159</c:v>
                </c:pt>
                <c:pt idx="25">
                  <c:v>2614584</c:v>
                </c:pt>
                <c:pt idx="26">
                  <c:v>1830789</c:v>
                </c:pt>
                <c:pt idx="27">
                  <c:v>714090</c:v>
                </c:pt>
                <c:pt idx="28">
                  <c:v>368385</c:v>
                </c:pt>
                <c:pt idx="29">
                  <c:v>1938882</c:v>
                </c:pt>
                <c:pt idx="30">
                  <c:v>945057</c:v>
                </c:pt>
                <c:pt idx="31">
                  <c:v>109784</c:v>
                </c:pt>
                <c:pt idx="32">
                  <c:v>295485</c:v>
                </c:pt>
                <c:pt idx="33">
                  <c:v>475343</c:v>
                </c:pt>
                <c:pt idx="34">
                  <c:v>579510</c:v>
                </c:pt>
                <c:pt idx="35">
                  <c:v>236851</c:v>
                </c:pt>
                <c:pt idx="36">
                  <c:v>1384553</c:v>
                </c:pt>
                <c:pt idx="37">
                  <c:v>275072</c:v>
                </c:pt>
                <c:pt idx="38">
                  <c:v>420174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49-4F94-AE34-EAE319D9D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8850784"/>
        <c:axId val="1758846208"/>
      </c:lineChart>
      <c:catAx>
        <c:axId val="175885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846208"/>
        <c:crosses val="autoZero"/>
        <c:auto val="1"/>
        <c:lblAlgn val="ctr"/>
        <c:lblOffset val="100"/>
        <c:noMultiLvlLbl val="0"/>
      </c:catAx>
      <c:valAx>
        <c:axId val="175884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85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age at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'Simple view to share'!$K$15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'Simple view to share'!$J$16:$J$56</c:f>
              <c:numCache>
                <c:formatCode>General</c:formatCode>
                <c:ptCount val="41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</c:numCache>
            </c:numRef>
          </c:cat>
          <c:val>
            <c:numRef>
              <c:f>'Simple view to share'!$K$16:$K$56</c:f>
              <c:numCache>
                <c:formatCode>0.00%</c:formatCode>
                <c:ptCount val="41"/>
                <c:pt idx="0">
                  <c:v>1.4970059880239522E-3</c:v>
                </c:pt>
                <c:pt idx="1">
                  <c:v>3.5383924562191291E-2</c:v>
                </c:pt>
                <c:pt idx="2">
                  <c:v>0.13305206197029973</c:v>
                </c:pt>
                <c:pt idx="3">
                  <c:v>2.1497966500051448E-2</c:v>
                </c:pt>
                <c:pt idx="4">
                  <c:v>3.4484537238456181E-2</c:v>
                </c:pt>
                <c:pt idx="5">
                  <c:v>4.2417697186434483E-2</c:v>
                </c:pt>
                <c:pt idx="6">
                  <c:v>2.2073990012941774E-2</c:v>
                </c:pt>
                <c:pt idx="7">
                  <c:v>9.6405771498027135E-2</c:v>
                </c:pt>
                <c:pt idx="8">
                  <c:v>4.1887671640311311E-3</c:v>
                </c:pt>
                <c:pt idx="9">
                  <c:v>2.4965491248387312E-3</c:v>
                </c:pt>
                <c:pt idx="10">
                  <c:v>1.7962458461814806E-2</c:v>
                </c:pt>
                <c:pt idx="11">
                  <c:v>6.7889866508915016E-3</c:v>
                </c:pt>
                <c:pt idx="12">
                  <c:v>5.5993695947837169E-3</c:v>
                </c:pt>
                <c:pt idx="13">
                  <c:v>2.9277531654797527E-3</c:v>
                </c:pt>
                <c:pt idx="14">
                  <c:v>1.9413163263108983E-2</c:v>
                </c:pt>
                <c:pt idx="15">
                  <c:v>3.2235742247195658E-2</c:v>
                </c:pt>
                <c:pt idx="16">
                  <c:v>3.4234839167578495E-3</c:v>
                </c:pt>
                <c:pt idx="17">
                  <c:v>2.1771469803801104E-2</c:v>
                </c:pt>
                <c:pt idx="18">
                  <c:v>1.3013003449783428E-2</c:v>
                </c:pt>
                <c:pt idx="19">
                  <c:v>2.1870809489202794E-2</c:v>
                </c:pt>
                <c:pt idx="20">
                  <c:v>2.04257359662399E-3</c:v>
                </c:pt>
                <c:pt idx="21">
                  <c:v>2.7903616798895577E-2</c:v>
                </c:pt>
                <c:pt idx="22">
                  <c:v>4.1062100128362561E-2</c:v>
                </c:pt>
                <c:pt idx="23">
                  <c:v>2.6750858933091069E-2</c:v>
                </c:pt>
                <c:pt idx="24">
                  <c:v>1.9945889422474331E-2</c:v>
                </c:pt>
                <c:pt idx="25">
                  <c:v>1.8764240123704663E-2</c:v>
                </c:pt>
                <c:pt idx="26">
                  <c:v>4.2350662719223352E-2</c:v>
                </c:pt>
                <c:pt idx="27">
                  <c:v>1.9640983039749343E-2</c:v>
                </c:pt>
                <c:pt idx="28">
                  <c:v>3.8466475383017923E-2</c:v>
                </c:pt>
                <c:pt idx="29">
                  <c:v>4.4068674816899828E-2</c:v>
                </c:pt>
                <c:pt idx="30">
                  <c:v>5.9608833150101119E-2</c:v>
                </c:pt>
                <c:pt idx="31">
                  <c:v>8.8803753915916491E-3</c:v>
                </c:pt>
                <c:pt idx="32">
                  <c:v>8.6291091436812798E-3</c:v>
                </c:pt>
                <c:pt idx="33">
                  <c:v>2.3783064927493987E-2</c:v>
                </c:pt>
                <c:pt idx="34">
                  <c:v>5.5518892667986527E-2</c:v>
                </c:pt>
                <c:pt idx="35">
                  <c:v>0.11200753981861519</c:v>
                </c:pt>
                <c:pt idx="36">
                  <c:v>8.0930441234836319E-3</c:v>
                </c:pt>
                <c:pt idx="37">
                  <c:v>3.7563700385474415E-2</c:v>
                </c:pt>
                <c:pt idx="38">
                  <c:v>0.13358751885987752</c:v>
                </c:pt>
                <c:pt idx="39">
                  <c:v>0.12005220451372732</c:v>
                </c:pt>
                <c:pt idx="40">
                  <c:v>0.17715755853527348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7A-413A-AC4F-5B38C50A3CC6}"/>
            </c:ext>
          </c:extLst>
        </c:ser>
        <c:ser>
          <c:idx val="1"/>
          <c:order val="1"/>
          <c:tx>
            <c:strRef>
              <c:f>'Simple view to share'!$L$15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'Simple view to share'!$J$16:$J$56</c:f>
              <c:numCache>
                <c:formatCode>General</c:formatCode>
                <c:ptCount val="41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</c:numCache>
            </c:numRef>
          </c:cat>
          <c:val>
            <c:numRef>
              <c:f>'Simple view to share'!$L$16:$L$56</c:f>
              <c:numCache>
                <c:formatCode>0.00%</c:formatCode>
                <c:ptCount val="41"/>
                <c:pt idx="0">
                  <c:v>0.55538922155688619</c:v>
                </c:pt>
                <c:pt idx="1">
                  <c:v>0.7860574764256848</c:v>
                </c:pt>
                <c:pt idx="2">
                  <c:v>0.58532653010797853</c:v>
                </c:pt>
                <c:pt idx="3">
                  <c:v>0.75169909616207342</c:v>
                </c:pt>
                <c:pt idx="4">
                  <c:v>0.58655782557018232</c:v>
                </c:pt>
                <c:pt idx="5">
                  <c:v>0.77002581890551769</c:v>
                </c:pt>
                <c:pt idx="6">
                  <c:v>0.59751976636300408</c:v>
                </c:pt>
                <c:pt idx="7">
                  <c:v>0.63983253457533207</c:v>
                </c:pt>
                <c:pt idx="8">
                  <c:v>0.35952510781737967</c:v>
                </c:pt>
                <c:pt idx="9">
                  <c:v>0.55254752704729104</c:v>
                </c:pt>
                <c:pt idx="10">
                  <c:v>0.64948258140486381</c:v>
                </c:pt>
                <c:pt idx="11">
                  <c:v>0.47371802250102385</c:v>
                </c:pt>
                <c:pt idx="12">
                  <c:v>0.35821137144083437</c:v>
                </c:pt>
                <c:pt idx="13">
                  <c:v>0.51715934331275293</c:v>
                </c:pt>
                <c:pt idx="14">
                  <c:v>0.66300958728751935</c:v>
                </c:pt>
                <c:pt idx="15">
                  <c:v>0.66924645711171804</c:v>
                </c:pt>
                <c:pt idx="16">
                  <c:v>0.54207597420557951</c:v>
                </c:pt>
                <c:pt idx="17">
                  <c:v>0.61668786568303235</c:v>
                </c:pt>
                <c:pt idx="18">
                  <c:v>0.69688582322350712</c:v>
                </c:pt>
                <c:pt idx="19">
                  <c:v>0.64710263202136009</c:v>
                </c:pt>
                <c:pt idx="20">
                  <c:v>0.34439496826057336</c:v>
                </c:pt>
                <c:pt idx="21">
                  <c:v>0.72051880324870998</c:v>
                </c:pt>
                <c:pt idx="22">
                  <c:v>0.62132906223652884</c:v>
                </c:pt>
                <c:pt idx="23">
                  <c:v>0.70020524668857453</c:v>
                </c:pt>
                <c:pt idx="24">
                  <c:v>0.369492699906533</c:v>
                </c:pt>
                <c:pt idx="25">
                  <c:v>0.80217126528837424</c:v>
                </c:pt>
                <c:pt idx="26">
                  <c:v>0.56454131545325303</c:v>
                </c:pt>
                <c:pt idx="27">
                  <c:v>0.61733874298932445</c:v>
                </c:pt>
                <c:pt idx="28">
                  <c:v>0.73511092758368113</c:v>
                </c:pt>
                <c:pt idx="29">
                  <c:v>0.75187301320561839</c:v>
                </c:pt>
                <c:pt idx="30">
                  <c:v>0.54637132347951189</c:v>
                </c:pt>
                <c:pt idx="31">
                  <c:v>0.56283208570712395</c:v>
                </c:pt>
                <c:pt idx="32">
                  <c:v>0.60134362265979724</c:v>
                </c:pt>
                <c:pt idx="33">
                  <c:v>0.61051701522990598</c:v>
                </c:pt>
                <c:pt idx="34">
                  <c:v>0.692874426789854</c:v>
                </c:pt>
                <c:pt idx="35">
                  <c:v>0.72075112076963377</c:v>
                </c:pt>
                <c:pt idx="36">
                  <c:v>0.70895929319597595</c:v>
                </c:pt>
                <c:pt idx="37">
                  <c:v>0.75455032910986231</c:v>
                </c:pt>
                <c:pt idx="38">
                  <c:v>0.80260705079545525</c:v>
                </c:pt>
                <c:pt idx="39">
                  <c:v>0.80695236156351791</c:v>
                </c:pt>
                <c:pt idx="40">
                  <c:v>0.72537805766182584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7A-413A-AC4F-5B38C50A3CC6}"/>
            </c:ext>
          </c:extLst>
        </c:ser>
        <c:ser>
          <c:idx val="2"/>
          <c:order val="2"/>
          <c:tx>
            <c:strRef>
              <c:f>'Simple view to share'!$M$15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'Simple view to share'!$J$16:$J$56</c:f>
              <c:numCache>
                <c:formatCode>General</c:formatCode>
                <c:ptCount val="41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</c:numCache>
            </c:numRef>
          </c:cat>
          <c:val>
            <c:numRef>
              <c:f>'Simple view to share'!$M$16:$M$56</c:f>
              <c:numCache>
                <c:formatCode>0.00%</c:formatCode>
                <c:ptCount val="41"/>
                <c:pt idx="0">
                  <c:v>0.44311377245508982</c:v>
                </c:pt>
                <c:pt idx="1">
                  <c:v>0.17855859901212393</c:v>
                </c:pt>
                <c:pt idx="2">
                  <c:v>0.28162140792172174</c:v>
                </c:pt>
                <c:pt idx="3">
                  <c:v>0.22040594182727977</c:v>
                </c:pt>
                <c:pt idx="4">
                  <c:v>0.3789576371913615</c:v>
                </c:pt>
                <c:pt idx="5">
                  <c:v>0.18755648390804783</c:v>
                </c:pt>
                <c:pt idx="6">
                  <c:v>0.36611221069029248</c:v>
                </c:pt>
                <c:pt idx="7">
                  <c:v>0.26020652122335902</c:v>
                </c:pt>
                <c:pt idx="8">
                  <c:v>0.59233629108213948</c:v>
                </c:pt>
                <c:pt idx="9">
                  <c:v>0.42704841855693015</c:v>
                </c:pt>
                <c:pt idx="10">
                  <c:v>0.32322446087676754</c:v>
                </c:pt>
                <c:pt idx="11">
                  <c:v>0.48268858593672626</c:v>
                </c:pt>
                <c:pt idx="12">
                  <c:v>0.55867723735865116</c:v>
                </c:pt>
                <c:pt idx="13">
                  <c:v>0.45253860701110293</c:v>
                </c:pt>
                <c:pt idx="14">
                  <c:v>0.31254258643526966</c:v>
                </c:pt>
                <c:pt idx="15">
                  <c:v>0.28621860237965491</c:v>
                </c:pt>
                <c:pt idx="16">
                  <c:v>0.41764938166800902</c:v>
                </c:pt>
                <c:pt idx="17">
                  <c:v>0.3452879786377912</c:v>
                </c:pt>
                <c:pt idx="18">
                  <c:v>0.27612324957497558</c:v>
                </c:pt>
                <c:pt idx="19">
                  <c:v>0.32205203150006551</c:v>
                </c:pt>
                <c:pt idx="20">
                  <c:v>0.63279437208728662</c:v>
                </c:pt>
                <c:pt idx="21">
                  <c:v>0.24250541791178087</c:v>
                </c:pt>
                <c:pt idx="22">
                  <c:v>0.32868852715708424</c:v>
                </c:pt>
                <c:pt idx="23">
                  <c:v>0.2500196274155741</c:v>
                </c:pt>
                <c:pt idx="24">
                  <c:v>0.57854091239529726</c:v>
                </c:pt>
                <c:pt idx="25">
                  <c:v>0.17569789085326487</c:v>
                </c:pt>
                <c:pt idx="26">
                  <c:v>0.3847173044914855</c:v>
                </c:pt>
                <c:pt idx="27">
                  <c:v>0.35063130501831269</c:v>
                </c:pt>
                <c:pt idx="28">
                  <c:v>0.21974132464199861</c:v>
                </c:pt>
                <c:pt idx="29">
                  <c:v>0.1977565853043734</c:v>
                </c:pt>
                <c:pt idx="30">
                  <c:v>0.36963231401930047</c:v>
                </c:pt>
                <c:pt idx="31">
                  <c:v>0.41609133510961471</c:v>
                </c:pt>
                <c:pt idx="32">
                  <c:v>0.38470695418371592</c:v>
                </c:pt>
                <c:pt idx="33">
                  <c:v>0.35850397143481744</c:v>
                </c:pt>
                <c:pt idx="34">
                  <c:v>0.247176675634973</c:v>
                </c:pt>
                <c:pt idx="35">
                  <c:v>0.13073506920265998</c:v>
                </c:pt>
                <c:pt idx="36">
                  <c:v>0.27894255491708514</c:v>
                </c:pt>
                <c:pt idx="37">
                  <c:v>0.20320370190541734</c:v>
                </c:pt>
                <c:pt idx="38">
                  <c:v>6.3275295348029295E-2</c:v>
                </c:pt>
                <c:pt idx="39">
                  <c:v>7.2959079804560262E-2</c:v>
                </c:pt>
                <c:pt idx="40">
                  <c:v>9.7464383802900706E-2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7A-413A-AC4F-5B38C50A3CC6}"/>
            </c:ext>
          </c:extLst>
        </c:ser>
        <c:ser>
          <c:idx val="3"/>
          <c:order val="3"/>
          <c:tx>
            <c:strRef>
              <c:f>'Simple view to share'!$N$15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'Simple view to share'!$J$16:$J$56</c:f>
              <c:numCache>
                <c:formatCode>General</c:formatCode>
                <c:ptCount val="41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</c:numCache>
            </c:numRef>
          </c:cat>
          <c:val>
            <c:numRef>
              <c:f>'Simple view to share'!$N$16:$N$56</c:f>
              <c:numCache>
                <c:formatCode>0.00%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6.3969955105953203E-3</c:v>
                </c:pt>
                <c:pt idx="4">
                  <c:v>0</c:v>
                </c:pt>
                <c:pt idx="5">
                  <c:v>0</c:v>
                </c:pt>
                <c:pt idx="6">
                  <c:v>1.4294032933761648E-2</c:v>
                </c:pt>
                <c:pt idx="7">
                  <c:v>3.5551727032817823E-3</c:v>
                </c:pt>
                <c:pt idx="8">
                  <c:v>4.394983393644971E-2</c:v>
                </c:pt>
                <c:pt idx="9">
                  <c:v>1.7907505270940007E-2</c:v>
                </c:pt>
                <c:pt idx="10">
                  <c:v>9.3304992565538033E-3</c:v>
                </c:pt>
                <c:pt idx="11">
                  <c:v>3.6804404911358383E-2</c:v>
                </c:pt>
                <c:pt idx="12">
                  <c:v>7.7512021605730785E-2</c:v>
                </c:pt>
                <c:pt idx="13">
                  <c:v>2.7374296510664448E-2</c:v>
                </c:pt>
                <c:pt idx="14">
                  <c:v>5.0346630141020572E-3</c:v>
                </c:pt>
                <c:pt idx="15">
                  <c:v>1.2299198261431383E-2</c:v>
                </c:pt>
                <c:pt idx="16">
                  <c:v>3.6851160209653601E-2</c:v>
                </c:pt>
                <c:pt idx="17">
                  <c:v>1.6252685875375383E-2</c:v>
                </c:pt>
                <c:pt idx="18">
                  <c:v>1.3977923751733876E-2</c:v>
                </c:pt>
                <c:pt idx="19">
                  <c:v>8.9745269893715743E-3</c:v>
                </c:pt>
                <c:pt idx="20">
                  <c:v>2.0768086055516045E-2</c:v>
                </c:pt>
                <c:pt idx="21">
                  <c:v>9.0721620406135749E-3</c:v>
                </c:pt>
                <c:pt idx="22">
                  <c:v>8.9203104780243934E-3</c:v>
                </c:pt>
                <c:pt idx="23">
                  <c:v>2.3024266962760248E-2</c:v>
                </c:pt>
                <c:pt idx="24">
                  <c:v>3.2020498275695364E-2</c:v>
                </c:pt>
                <c:pt idx="25">
                  <c:v>3.3666037346561629E-3</c:v>
                </c:pt>
                <c:pt idx="26">
                  <c:v>8.3907173360381147E-3</c:v>
                </c:pt>
                <c:pt idx="27">
                  <c:v>1.2388968952613493E-2</c:v>
                </c:pt>
                <c:pt idx="28">
                  <c:v>6.6812723913023293E-3</c:v>
                </c:pt>
                <c:pt idx="29">
                  <c:v>6.3017266731084315E-3</c:v>
                </c:pt>
                <c:pt idx="30">
                  <c:v>2.4387529351086498E-2</c:v>
                </c:pt>
                <c:pt idx="31">
                  <c:v>1.2196203791669632E-2</c:v>
                </c:pt>
                <c:pt idx="32">
                  <c:v>5.3203140128055765E-3</c:v>
                </c:pt>
                <c:pt idx="33">
                  <c:v>7.1959484077825549E-3</c:v>
                </c:pt>
                <c:pt idx="34">
                  <c:v>4.4300049071864904E-3</c:v>
                </c:pt>
                <c:pt idx="35">
                  <c:v>3.650627020909112E-2</c:v>
                </c:pt>
                <c:pt idx="36">
                  <c:v>4.0051077634553327E-3</c:v>
                </c:pt>
                <c:pt idx="37">
                  <c:v>4.6822685992459392E-3</c:v>
                </c:pt>
                <c:pt idx="38">
                  <c:v>5.3013499663790407E-4</c:v>
                </c:pt>
                <c:pt idx="39">
                  <c:v>3.6354118194509076E-5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7A-413A-AC4F-5B38C50A3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59376"/>
        <c:axId val="1984865200"/>
      </c:lineChart>
      <c:catAx>
        <c:axId val="198485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865200"/>
        <c:crosses val="autoZero"/>
        <c:auto val="1"/>
        <c:lblAlgn val="ctr"/>
        <c:lblOffset val="100"/>
        <c:noMultiLvlLbl val="0"/>
      </c:catAx>
      <c:valAx>
        <c:axId val="19848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85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 Total vs Marine Survival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'Simple view to share'!$B$15</c:f>
              <c:strCache>
                <c:ptCount val="1"/>
                <c:pt idx="0">
                  <c:v>Fry Released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'Simple view to share'!$A$16:$A$59</c:f>
              <c:numCache>
                <c:formatCode>General</c:formatCode>
                <c:ptCount val="44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</c:numCache>
            </c:numRef>
          </c:cat>
          <c:val>
            <c:numRef>
              <c:f>'Simple view to share'!$B$16:$B$59</c:f>
              <c:numCache>
                <c:formatCode>_(* #,##0_);_(* \(#,##0\);_(* "-"??_);_(@_)</c:formatCode>
                <c:ptCount val="44"/>
                <c:pt idx="0">
                  <c:v>212551</c:v>
                </c:pt>
                <c:pt idx="1">
                  <c:v>1889184</c:v>
                </c:pt>
                <c:pt idx="2">
                  <c:v>3599384</c:v>
                </c:pt>
                <c:pt idx="3">
                  <c:v>9013938</c:v>
                </c:pt>
                <c:pt idx="4">
                  <c:v>10291351</c:v>
                </c:pt>
                <c:pt idx="5">
                  <c:v>18909761</c:v>
                </c:pt>
                <c:pt idx="6">
                  <c:v>20100000</c:v>
                </c:pt>
                <c:pt idx="7">
                  <c:v>21530000</c:v>
                </c:pt>
                <c:pt idx="8">
                  <c:v>19680000</c:v>
                </c:pt>
                <c:pt idx="9">
                  <c:v>40390000</c:v>
                </c:pt>
                <c:pt idx="10">
                  <c:v>50755717</c:v>
                </c:pt>
                <c:pt idx="11">
                  <c:v>60300600</c:v>
                </c:pt>
                <c:pt idx="12">
                  <c:v>62506791</c:v>
                </c:pt>
                <c:pt idx="13">
                  <c:v>64275400</c:v>
                </c:pt>
                <c:pt idx="14">
                  <c:v>56129200</c:v>
                </c:pt>
                <c:pt idx="15">
                  <c:v>62442900</c:v>
                </c:pt>
                <c:pt idx="16">
                  <c:v>60222973</c:v>
                </c:pt>
                <c:pt idx="17">
                  <c:v>70889750</c:v>
                </c:pt>
                <c:pt idx="18">
                  <c:v>76671678</c:v>
                </c:pt>
                <c:pt idx="19">
                  <c:v>62565996</c:v>
                </c:pt>
                <c:pt idx="20">
                  <c:v>63691981</c:v>
                </c:pt>
                <c:pt idx="21">
                  <c:v>74650314</c:v>
                </c:pt>
                <c:pt idx="22">
                  <c:v>74949068</c:v>
                </c:pt>
                <c:pt idx="23">
                  <c:v>80844732</c:v>
                </c:pt>
                <c:pt idx="24">
                  <c:v>72820877</c:v>
                </c:pt>
                <c:pt idx="25">
                  <c:v>75415683</c:v>
                </c:pt>
                <c:pt idx="26">
                  <c:v>88598169</c:v>
                </c:pt>
                <c:pt idx="27">
                  <c:v>88800300</c:v>
                </c:pt>
                <c:pt idx="28">
                  <c:v>86198298</c:v>
                </c:pt>
                <c:pt idx="29">
                  <c:v>88301824</c:v>
                </c:pt>
                <c:pt idx="30">
                  <c:v>84482754</c:v>
                </c:pt>
                <c:pt idx="31">
                  <c:v>81597511</c:v>
                </c:pt>
                <c:pt idx="32">
                  <c:v>79307655</c:v>
                </c:pt>
                <c:pt idx="33">
                  <c:v>76438022</c:v>
                </c:pt>
                <c:pt idx="34">
                  <c:v>80990646</c:v>
                </c:pt>
                <c:pt idx="35">
                  <c:v>74521716</c:v>
                </c:pt>
                <c:pt idx="36">
                  <c:v>74815037</c:v>
                </c:pt>
                <c:pt idx="37">
                  <c:v>73605540</c:v>
                </c:pt>
                <c:pt idx="38">
                  <c:v>84397127</c:v>
                </c:pt>
                <c:pt idx="39">
                  <c:v>64602663</c:v>
                </c:pt>
                <c:pt idx="40">
                  <c:v>43725791</c:v>
                </c:pt>
                <c:pt idx="41">
                  <c:v>47623744</c:v>
                </c:pt>
                <c:pt idx="42">
                  <c:v>48589947</c:v>
                </c:pt>
                <c:pt idx="43">
                  <c:v>48895105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56-4059-8891-224C90827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9974720"/>
        <c:axId val="1759975136"/>
      </c:lineChart>
      <c:lineChart>
        <c:grouping val="standard"/>
        <c:varyColors val="0"/>
        <c:ser>
          <c:idx val="1"/>
          <c:order val="1"/>
          <c:tx>
            <c:strRef>
              <c:f>'Simple view to share'!$H$15</c:f>
              <c:strCache>
                <c:ptCount val="1"/>
                <c:pt idx="0">
                  <c:v>Brood Year Survival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'Simple view to share'!$H$16:$H$55</c:f>
              <c:numCache>
                <c:formatCode>0.00%</c:formatCode>
                <c:ptCount val="40"/>
                <c:pt idx="0">
                  <c:v>1.5713875728648654E-2</c:v>
                </c:pt>
                <c:pt idx="1">
                  <c:v>2.357631654725003E-2</c:v>
                </c:pt>
                <c:pt idx="2">
                  <c:v>4.4975473581034979E-2</c:v>
                </c:pt>
                <c:pt idx="3">
                  <c:v>8.1942875577799626E-2</c:v>
                </c:pt>
                <c:pt idx="4">
                  <c:v>4.332861642752249E-2</c:v>
                </c:pt>
                <c:pt idx="5">
                  <c:v>3.2710037953414643E-2</c:v>
                </c:pt>
                <c:pt idx="6">
                  <c:v>3.340641791044776E-2</c:v>
                </c:pt>
                <c:pt idx="7">
                  <c:v>1.2724895494658616E-2</c:v>
                </c:pt>
                <c:pt idx="8">
                  <c:v>1.02505081300813E-2</c:v>
                </c:pt>
                <c:pt idx="9">
                  <c:v>1.5371552364446645E-2</c:v>
                </c:pt>
                <c:pt idx="10">
                  <c:v>1.7769052499051485E-2</c:v>
                </c:pt>
                <c:pt idx="11">
                  <c:v>2.4781378626414993E-2</c:v>
                </c:pt>
                <c:pt idx="12">
                  <c:v>4.7040184801680186E-2</c:v>
                </c:pt>
                <c:pt idx="13">
                  <c:v>4.3750081679771735E-2</c:v>
                </c:pt>
                <c:pt idx="14">
                  <c:v>5.1300178873028658E-2</c:v>
                </c:pt>
                <c:pt idx="15">
                  <c:v>7.3617416872054309E-2</c:v>
                </c:pt>
                <c:pt idx="16">
                  <c:v>9.5454105196699605E-3</c:v>
                </c:pt>
                <c:pt idx="17">
                  <c:v>4.4084582044653847E-2</c:v>
                </c:pt>
                <c:pt idx="18">
                  <c:v>2.866911299371849E-2</c:v>
                </c:pt>
                <c:pt idx="19">
                  <c:v>6.0370412707886886E-2</c:v>
                </c:pt>
                <c:pt idx="20">
                  <c:v>1.362075706202324E-2</c:v>
                </c:pt>
                <c:pt idx="21">
                  <c:v>1.7097342684988571E-2</c:v>
                </c:pt>
                <c:pt idx="22">
                  <c:v>3.8344586219537777E-2</c:v>
                </c:pt>
                <c:pt idx="23">
                  <c:v>1.654300740337664E-2</c:v>
                </c:pt>
                <c:pt idx="24">
                  <c:v>1.5338623290680775E-2</c:v>
                </c:pt>
                <c:pt idx="25">
                  <c:v>2.3907547187499448E-2</c:v>
                </c:pt>
                <c:pt idx="26">
                  <c:v>1.6458116645728875E-2</c:v>
                </c:pt>
                <c:pt idx="27">
                  <c:v>2.9443414042520127E-2</c:v>
                </c:pt>
                <c:pt idx="28">
                  <c:v>2.1239270872842525E-2</c:v>
                </c:pt>
                <c:pt idx="29">
                  <c:v>8.0869224173670522E-3</c:v>
                </c:pt>
                <c:pt idx="30">
                  <c:v>4.3604757486954086E-3</c:v>
                </c:pt>
                <c:pt idx="31">
                  <c:v>2.3761533608543526E-2</c:v>
                </c:pt>
                <c:pt idx="32">
                  <c:v>1.1916340232226007E-2</c:v>
                </c:pt>
                <c:pt idx="33">
                  <c:v>1.4362485727325597E-3</c:v>
                </c:pt>
                <c:pt idx="34">
                  <c:v>3.6483842837850681E-3</c:v>
                </c:pt>
                <c:pt idx="35">
                  <c:v>6.3785836600971455E-3</c:v>
                </c:pt>
                <c:pt idx="36">
                  <c:v>7.7459027387769656E-3</c:v>
                </c:pt>
                <c:pt idx="37">
                  <c:v>3.2178420265648482E-3</c:v>
                </c:pt>
                <c:pt idx="38">
                  <c:v>1.6405214836282281E-2</c:v>
                </c:pt>
                <c:pt idx="39">
                  <c:v>4.2579049721216599E-3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56-4059-8891-224C90827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4851056"/>
        <c:axId val="1984848560"/>
      </c:lineChart>
      <c:catAx>
        <c:axId val="175997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75136"/>
        <c:crosses val="autoZero"/>
        <c:auto val="1"/>
        <c:lblAlgn val="ctr"/>
        <c:lblOffset val="100"/>
        <c:noMultiLvlLbl val="0"/>
      </c:catAx>
      <c:valAx>
        <c:axId val="175997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74720"/>
        <c:crosses val="autoZero"/>
        <c:crossBetween val="between"/>
      </c:valAx>
      <c:valAx>
        <c:axId val="198484856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851056"/>
        <c:crosses val="max"/>
        <c:crossBetween val="between"/>
      </c:valAx>
      <c:catAx>
        <c:axId val="1984851056"/>
        <c:scaling>
          <c:orientation val="minMax"/>
        </c:scaling>
        <c:delete val="1"/>
        <c:axPos val="b"/>
        <c:majorTickMark val="out"/>
        <c:minorTickMark val="none"/>
        <c:tickLblPos val="nextTo"/>
        <c:crossAx val="19848485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1400176</xdr:colOff>
      <xdr:row>59</xdr:row>
      <xdr:rowOff>28575</xdr:rowOff>
    </xdr:from>
    <xdr:to>
      <xdr:col>26</xdr:col>
      <xdr:colOff>114301</xdr:colOff>
      <xdr:row>80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60BF39-3A08-4B2A-87E4-421A4E6F9C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58</xdr:row>
      <xdr:rowOff>152400</xdr:rowOff>
    </xdr:from>
    <xdr:to>
      <xdr:col>35</xdr:col>
      <xdr:colOff>133350</xdr:colOff>
      <xdr:row>80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F683F4-7627-4C87-9BA8-8239EC55EF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552450</xdr:colOff>
      <xdr:row>60</xdr:row>
      <xdr:rowOff>38099</xdr:rowOff>
    </xdr:from>
    <xdr:to>
      <xdr:col>15</xdr:col>
      <xdr:colOff>257175</xdr:colOff>
      <xdr:row>78</xdr:row>
      <xdr:rowOff>123824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09983B-15AD-4776-BFEF-FDAA910AAF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242887</xdr:colOff>
      <xdr:row>60</xdr:row>
      <xdr:rowOff>47625</xdr:rowOff>
    </xdr:from>
    <xdr:to>
      <xdr:col>7</xdr:col>
      <xdr:colOff>666750</xdr:colOff>
      <xdr:row>78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7ED2F2-B088-4FDD-B7C0-B99D10DEC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8635-1B76-452F-BC56-B03851F5625A}">
  <sheetPr>
    <tabColor rgb="FFFFFF00"/>
  </sheetPr>
  <dimension ref="A2:AD110"/>
  <sheetViews>
    <sheetView tabSelected="1" topLeftCell="A13" workbookViewId="0">
      <selection activeCell="B16" sqref="B16:B59"/>
    </sheetView>
  </sheetViews>
  <sheetFormatPr defaultColWidth="9.140625" defaultRowHeight="12.75" x14ac:dyDescent="0.2"/>
  <cols>
    <col min="1" max="1" width="11" style="3" customWidth="1"/>
    <col min="2" max="2" width="12" style="3" bestFit="1" customWidth="1"/>
    <col min="3" max="3" width="8.7109375" style="3" bestFit="1" customWidth="1"/>
    <col min="4" max="5" width="10.28515625" style="3" bestFit="1" customWidth="1"/>
    <col min="6" max="6" width="8.7109375" style="3" bestFit="1" customWidth="1"/>
    <col min="7" max="7" width="15" style="3" bestFit="1" customWidth="1"/>
    <col min="8" max="8" width="17.28515625" style="3" bestFit="1" customWidth="1"/>
    <col min="9" max="9" width="12.28515625" style="3" customWidth="1"/>
    <col min="10" max="10" width="26.5703125" style="3" bestFit="1" customWidth="1"/>
    <col min="11" max="11" width="14.140625" style="3" bestFit="1" customWidth="1"/>
    <col min="12" max="13" width="7.28515625" style="3" bestFit="1" customWidth="1"/>
    <col min="14" max="14" width="6.28515625" style="3" bestFit="1" customWidth="1"/>
    <col min="15" max="15" width="6.28515625" style="3" customWidth="1"/>
    <col min="16" max="17" width="19.140625" style="3" customWidth="1"/>
    <col min="18" max="18" width="24.28515625" style="3" bestFit="1" customWidth="1"/>
    <col min="19" max="21" width="14.85546875" style="3" bestFit="1" customWidth="1"/>
    <col min="22" max="22" width="14.85546875" style="3" customWidth="1"/>
    <col min="23" max="23" width="10.85546875" style="3" bestFit="1" customWidth="1"/>
    <col min="24" max="24" width="18" style="3" bestFit="1" customWidth="1"/>
    <col min="25" max="25" width="23.5703125" style="3" bestFit="1" customWidth="1"/>
    <col min="26" max="26" width="16.28515625" style="3" bestFit="1" customWidth="1"/>
    <col min="27" max="27" width="16.7109375" style="4" customWidth="1"/>
    <col min="28" max="28" width="10.28515625" style="3" bestFit="1" customWidth="1"/>
    <col min="29" max="29" width="33.28515625" style="3" bestFit="1" customWidth="1"/>
    <col min="30" max="30" width="15.7109375" style="3" bestFit="1" customWidth="1"/>
    <col min="31" max="16384" width="9.140625" style="3"/>
  </cols>
  <sheetData>
    <row r="2" spans="1:30" s="2" customFormat="1" ht="15" x14ac:dyDescent="0.2">
      <c r="A2" s="1" t="s">
        <v>0</v>
      </c>
    </row>
    <row r="3" spans="1:30" ht="15" x14ac:dyDescent="0.2">
      <c r="A3" s="1" t="s">
        <v>1</v>
      </c>
    </row>
    <row r="4" spans="1:30" ht="15" x14ac:dyDescent="0.2">
      <c r="B4" s="28" t="s">
        <v>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30" ht="89.25" customHeight="1" x14ac:dyDescent="0.2">
      <c r="B5" s="29" t="s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11" spans="1:30" x14ac:dyDescent="0.2">
      <c r="AA11" s="3"/>
    </row>
    <row r="12" spans="1:30" x14ac:dyDescent="0.2">
      <c r="A12" s="3" t="s">
        <v>4</v>
      </c>
      <c r="J12" s="3" t="s">
        <v>5</v>
      </c>
      <c r="R12" s="3" t="s">
        <v>6</v>
      </c>
      <c r="S12" s="3" t="s">
        <v>7</v>
      </c>
      <c r="T12" s="3" t="s">
        <v>8</v>
      </c>
      <c r="U12" s="3" t="s">
        <v>9</v>
      </c>
      <c r="W12" s="3" t="s">
        <v>10</v>
      </c>
      <c r="X12" s="3" t="s">
        <v>11</v>
      </c>
      <c r="Y12" s="3" t="s">
        <v>12</v>
      </c>
      <c r="Z12" s="3" t="s">
        <v>13</v>
      </c>
      <c r="AA12" s="3"/>
      <c r="AB12" s="3" t="s">
        <v>14</v>
      </c>
      <c r="AC12" s="3" t="s">
        <v>15</v>
      </c>
      <c r="AD12" s="3" t="s">
        <v>16</v>
      </c>
    </row>
    <row r="13" spans="1:30" x14ac:dyDescent="0.2">
      <c r="R13" s="3" t="s">
        <v>17</v>
      </c>
      <c r="S13" s="3" t="s">
        <v>18</v>
      </c>
      <c r="T13" s="3" t="s">
        <v>18</v>
      </c>
      <c r="U13" s="3" t="s">
        <v>18</v>
      </c>
      <c r="X13" s="3" t="s">
        <v>19</v>
      </c>
      <c r="Y13" s="3" t="s">
        <v>20</v>
      </c>
      <c r="AA13" s="3"/>
      <c r="AC13" s="3" t="s">
        <v>19</v>
      </c>
    </row>
    <row r="14" spans="1:30" x14ac:dyDescent="0.2">
      <c r="K14" s="3" t="s">
        <v>21</v>
      </c>
      <c r="AA14" s="3"/>
    </row>
    <row r="15" spans="1:30" s="5" customFormat="1" x14ac:dyDescent="0.2">
      <c r="A15" s="5" t="s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  <c r="H15" s="5" t="s">
        <v>28</v>
      </c>
      <c r="I15" s="6"/>
      <c r="J15" s="5" t="s">
        <v>29</v>
      </c>
      <c r="K15" s="5">
        <v>3</v>
      </c>
      <c r="L15" s="5">
        <v>4</v>
      </c>
      <c r="M15" s="5">
        <v>5</v>
      </c>
      <c r="N15" s="5">
        <v>6</v>
      </c>
      <c r="P15" s="5" t="s">
        <v>30</v>
      </c>
    </row>
    <row r="16" spans="1:30" s="5" customFormat="1" x14ac:dyDescent="0.2">
      <c r="A16" s="7">
        <v>1977</v>
      </c>
      <c r="B16" s="8">
        <v>212551</v>
      </c>
      <c r="C16" s="8">
        <v>5</v>
      </c>
      <c r="D16" s="8">
        <v>1854.9999999999998</v>
      </c>
      <c r="E16" s="8">
        <v>1480</v>
      </c>
      <c r="F16" s="8">
        <v>0</v>
      </c>
      <c r="G16" s="9">
        <f>SUM(C16:F16)</f>
        <v>3340</v>
      </c>
      <c r="H16" s="10">
        <f>G16/B16</f>
        <v>1.5713875728648654E-2</v>
      </c>
      <c r="J16" s="7">
        <f t="shared" ref="J16:J54" si="0">A16</f>
        <v>1977</v>
      </c>
      <c r="K16" s="11">
        <f>C16/$G16</f>
        <v>1.4970059880239522E-3</v>
      </c>
      <c r="L16" s="11">
        <f>D16/$G16</f>
        <v>0.55538922155688619</v>
      </c>
      <c r="M16" s="11">
        <f>E16/$G16</f>
        <v>0.44311377245508982</v>
      </c>
      <c r="N16" s="11">
        <f>F16/$G16</f>
        <v>0</v>
      </c>
      <c r="P16" s="12"/>
      <c r="Q16" s="12"/>
      <c r="R16" s="12"/>
    </row>
    <row r="17" spans="1:30" s="5" customFormat="1" x14ac:dyDescent="0.2">
      <c r="A17" s="7">
        <v>1978</v>
      </c>
      <c r="B17" s="8">
        <v>1889184</v>
      </c>
      <c r="C17" s="8">
        <v>1576</v>
      </c>
      <c r="D17" s="8">
        <v>35011</v>
      </c>
      <c r="E17" s="8">
        <v>7953</v>
      </c>
      <c r="F17" s="8">
        <v>0</v>
      </c>
      <c r="G17" s="9">
        <f t="shared" ref="G17:G54" si="1">SUM(C17:F17)</f>
        <v>44540</v>
      </c>
      <c r="H17" s="10">
        <f t="shared" ref="H17:H54" si="2">G17/B17</f>
        <v>2.357631654725003E-2</v>
      </c>
      <c r="J17" s="7">
        <f t="shared" si="0"/>
        <v>1978</v>
      </c>
      <c r="K17" s="11">
        <f t="shared" ref="K17:N55" si="3">C17/$G17</f>
        <v>3.5383924562191291E-2</v>
      </c>
      <c r="L17" s="11">
        <f t="shared" si="3"/>
        <v>0.7860574764256848</v>
      </c>
      <c r="M17" s="11">
        <f t="shared" si="3"/>
        <v>0.17855859901212393</v>
      </c>
      <c r="N17" s="11">
        <f t="shared" si="3"/>
        <v>0</v>
      </c>
      <c r="P17" s="11">
        <f>AVERAGE(H$16:H17)*AVERAGE(K$16:K17)</f>
        <v>3.6226471315800563E-4</v>
      </c>
      <c r="Q17" s="12"/>
      <c r="R17" s="12"/>
      <c r="S17" s="13"/>
      <c r="T17" s="13"/>
      <c r="X17" s="13"/>
      <c r="Y17" s="13"/>
      <c r="Z17" s="13"/>
    </row>
    <row r="18" spans="1:30" s="5" customFormat="1" x14ac:dyDescent="0.2">
      <c r="A18" s="14">
        <v>1979</v>
      </c>
      <c r="B18" s="8">
        <v>3599384</v>
      </c>
      <c r="C18" s="8">
        <v>21539</v>
      </c>
      <c r="D18" s="8">
        <v>94755</v>
      </c>
      <c r="E18" s="8">
        <v>45590</v>
      </c>
      <c r="F18" s="8">
        <v>0</v>
      </c>
      <c r="G18" s="9">
        <f t="shared" si="1"/>
        <v>161884</v>
      </c>
      <c r="H18" s="10">
        <f t="shared" si="2"/>
        <v>4.4975473581034979E-2</v>
      </c>
      <c r="J18" s="7">
        <f t="shared" si="0"/>
        <v>1979</v>
      </c>
      <c r="K18" s="11">
        <f t="shared" si="3"/>
        <v>0.13305206197029973</v>
      </c>
      <c r="L18" s="11">
        <f t="shared" si="3"/>
        <v>0.58532653010797853</v>
      </c>
      <c r="M18" s="11">
        <f t="shared" si="3"/>
        <v>0.28162140792172174</v>
      </c>
      <c r="N18" s="11">
        <f t="shared" si="3"/>
        <v>0</v>
      </c>
      <c r="P18" s="11">
        <f>AVERAGE(H$16:H18)*AVERAGE(K$16:K18)</f>
        <v>1.5910574184225023E-3</v>
      </c>
      <c r="Q18" s="12"/>
      <c r="R18" s="6">
        <f>P17*B18</f>
        <v>1303.929812305515</v>
      </c>
      <c r="S18" s="13">
        <f>FORECAST(C18,D$16:D17,C$16:C17)</f>
        <v>456330.68682367919</v>
      </c>
      <c r="T18" s="13">
        <f>FORECAST(D18,E$16:E17,D$16:D17)</f>
        <v>19616.738448546264</v>
      </c>
      <c r="U18" s="13">
        <f>FORECAST(E18,F$16:F17,E$16:E17)</f>
        <v>0</v>
      </c>
      <c r="X18" s="13"/>
      <c r="Y18" s="13"/>
      <c r="Z18" s="13"/>
      <c r="AB18" s="5">
        <v>1979</v>
      </c>
      <c r="AC18" s="13">
        <f>SUM(R18:U18)</f>
        <v>477251.35508453095</v>
      </c>
      <c r="AD18" s="15">
        <f>G18</f>
        <v>161884</v>
      </c>
    </row>
    <row r="19" spans="1:30" s="5" customFormat="1" x14ac:dyDescent="0.2">
      <c r="A19" s="14">
        <v>1980</v>
      </c>
      <c r="B19" s="8">
        <v>9013938</v>
      </c>
      <c r="C19" s="8">
        <v>15879.000000000002</v>
      </c>
      <c r="D19" s="8">
        <v>555226</v>
      </c>
      <c r="E19" s="8">
        <v>162798</v>
      </c>
      <c r="F19" s="8">
        <v>4725</v>
      </c>
      <c r="G19" s="9">
        <f t="shared" si="1"/>
        <v>738628</v>
      </c>
      <c r="H19" s="10">
        <f t="shared" si="2"/>
        <v>8.1942875577799626E-2</v>
      </c>
      <c r="J19" s="7">
        <f t="shared" si="0"/>
        <v>1980</v>
      </c>
      <c r="K19" s="11">
        <f t="shared" si="3"/>
        <v>2.1497966500051448E-2</v>
      </c>
      <c r="L19" s="11">
        <f t="shared" si="3"/>
        <v>0.75169909616207342</v>
      </c>
      <c r="M19" s="11">
        <f t="shared" si="3"/>
        <v>0.22040594182727977</v>
      </c>
      <c r="N19" s="11">
        <f t="shared" si="3"/>
        <v>6.3969955105953203E-3</v>
      </c>
      <c r="P19" s="11">
        <f>AVERAGE(H$16:H19)*AVERAGE(K$16:K19)</f>
        <v>1.9885912802662842E-3</v>
      </c>
      <c r="Q19" s="12"/>
      <c r="R19" s="6">
        <f>P18*B19</f>
        <v>14341.692924100493</v>
      </c>
      <c r="S19" s="13">
        <f>FORECAST(C19,D$16:D18,C$16:C18)</f>
        <v>74544.787303584802</v>
      </c>
      <c r="T19" s="13">
        <f>FORECAST(D19,E$16:E18,D$16:D18)</f>
        <v>270613.73738194403</v>
      </c>
      <c r="U19" s="13">
        <f>FORECAST(E19,F$16:F18,E$16:E18)</f>
        <v>0</v>
      </c>
      <c r="X19" s="13"/>
      <c r="Y19" s="13"/>
      <c r="Z19" s="13"/>
      <c r="AB19" s="5">
        <v>1980</v>
      </c>
      <c r="AC19" s="13">
        <f t="shared" ref="AC19:AC54" si="4">SUM(R19:U19)</f>
        <v>359500.21760962933</v>
      </c>
      <c r="AD19" s="15">
        <f t="shared" ref="AD19:AD55" si="5">G19</f>
        <v>738628</v>
      </c>
    </row>
    <row r="20" spans="1:30" s="5" customFormat="1" x14ac:dyDescent="0.2">
      <c r="A20" s="14">
        <v>1981</v>
      </c>
      <c r="B20" s="8">
        <v>10291351</v>
      </c>
      <c r="C20" s="8">
        <v>15376.999999999996</v>
      </c>
      <c r="D20" s="8">
        <v>261552</v>
      </c>
      <c r="E20" s="8">
        <v>168981</v>
      </c>
      <c r="F20" s="8">
        <v>0</v>
      </c>
      <c r="G20" s="9">
        <f t="shared" si="1"/>
        <v>445910</v>
      </c>
      <c r="H20" s="10">
        <f t="shared" si="2"/>
        <v>4.332861642752249E-2</v>
      </c>
      <c r="J20" s="7">
        <f t="shared" si="0"/>
        <v>1981</v>
      </c>
      <c r="K20" s="11">
        <f t="shared" si="3"/>
        <v>3.4484537238456181E-2</v>
      </c>
      <c r="L20" s="11">
        <f t="shared" si="3"/>
        <v>0.58655782557018232</v>
      </c>
      <c r="M20" s="11">
        <f t="shared" si="3"/>
        <v>0.3789576371913615</v>
      </c>
      <c r="N20" s="11">
        <f t="shared" si="3"/>
        <v>0</v>
      </c>
      <c r="P20" s="11">
        <f>AVERAGE(H$16:H20)*AVERAGE(K$16:K20)</f>
        <v>1.8935076401262669E-3</v>
      </c>
      <c r="Q20" s="12"/>
      <c r="R20" s="6">
        <f t="shared" ref="R20:R56" si="6">P19*B20</f>
        <v>20465.290860759706</v>
      </c>
      <c r="S20" s="13">
        <f>FORECAST(C20,D$16:D19,C$16:C19)</f>
        <v>241834.58452552435</v>
      </c>
      <c r="T20" s="13">
        <f>FORECAST(D20,E$16:E19,D$16:D19)</f>
        <v>80253.834473180264</v>
      </c>
      <c r="U20" s="13">
        <f>FORECAST(E20,F$16:F19,E$16:E19)</f>
        <v>4674.0076053585981</v>
      </c>
      <c r="X20" s="13"/>
      <c r="Y20" s="13"/>
      <c r="Z20" s="13"/>
      <c r="AB20" s="5">
        <v>1981</v>
      </c>
      <c r="AC20" s="13">
        <f t="shared" si="4"/>
        <v>347227.71746482293</v>
      </c>
      <c r="AD20" s="15">
        <f t="shared" si="5"/>
        <v>445910</v>
      </c>
    </row>
    <row r="21" spans="1:30" s="5" customFormat="1" x14ac:dyDescent="0.2">
      <c r="A21" s="14">
        <v>1982</v>
      </c>
      <c r="B21" s="8">
        <v>18909761</v>
      </c>
      <c r="C21" s="8">
        <v>26237</v>
      </c>
      <c r="D21" s="8">
        <v>476291</v>
      </c>
      <c r="E21" s="8">
        <v>116011</v>
      </c>
      <c r="F21" s="8">
        <v>0</v>
      </c>
      <c r="G21" s="9">
        <f t="shared" si="1"/>
        <v>618539</v>
      </c>
      <c r="H21" s="10">
        <f t="shared" si="2"/>
        <v>3.2710037953414643E-2</v>
      </c>
      <c r="J21" s="7">
        <f t="shared" si="0"/>
        <v>1982</v>
      </c>
      <c r="K21" s="11">
        <f t="shared" si="3"/>
        <v>4.2417697186434483E-2</v>
      </c>
      <c r="L21" s="11">
        <f t="shared" si="3"/>
        <v>0.77002581890551769</v>
      </c>
      <c r="M21" s="11">
        <f t="shared" si="3"/>
        <v>0.18755648390804783</v>
      </c>
      <c r="N21" s="11">
        <f t="shared" si="3"/>
        <v>0</v>
      </c>
      <c r="P21" s="11">
        <f>AVERAGE(H$16:H21)*AVERAGE(K$16:K21)</f>
        <v>1.8056378793451615E-3</v>
      </c>
      <c r="Q21" s="12"/>
      <c r="R21" s="6">
        <f t="shared" si="6"/>
        <v>35805.776926461716</v>
      </c>
      <c r="S21" s="13">
        <f>FORECAST(C21,D$16:D20,C$16:C20)</f>
        <v>384857.36477926327</v>
      </c>
      <c r="T21" s="13">
        <f>FORECAST(D21,E$16:E20,D$16:D20)</f>
        <v>168493.40403719925</v>
      </c>
      <c r="U21" s="13">
        <f>FORECAST(E21,F$16:F20,E$16:E20)</f>
        <v>1516.98762471493</v>
      </c>
      <c r="W21" s="5">
        <v>1985</v>
      </c>
      <c r="X21" s="13">
        <f>R21+S20+T19+U18</f>
        <v>548254.0988339301</v>
      </c>
      <c r="Y21" s="13"/>
      <c r="Z21" s="13">
        <f t="shared" ref="Z21:Z58" si="7">C21+D20+E19+F18</f>
        <v>450587</v>
      </c>
      <c r="AB21" s="5">
        <v>1982</v>
      </c>
      <c r="AC21" s="13">
        <f t="shared" si="4"/>
        <v>590673.53336763917</v>
      </c>
      <c r="AD21" s="15">
        <f t="shared" si="5"/>
        <v>618539</v>
      </c>
    </row>
    <row r="22" spans="1:30" s="5" customFormat="1" x14ac:dyDescent="0.2">
      <c r="A22" s="14">
        <v>1983</v>
      </c>
      <c r="B22" s="8">
        <v>20100000</v>
      </c>
      <c r="C22" s="8">
        <v>14822</v>
      </c>
      <c r="D22" s="8">
        <v>401216</v>
      </c>
      <c r="E22" s="8">
        <v>245833</v>
      </c>
      <c r="F22" s="8">
        <v>9598</v>
      </c>
      <c r="G22" s="9">
        <f t="shared" si="1"/>
        <v>671469</v>
      </c>
      <c r="H22" s="10">
        <f t="shared" si="2"/>
        <v>3.340641791044776E-2</v>
      </c>
      <c r="J22" s="7">
        <f t="shared" si="0"/>
        <v>1983</v>
      </c>
      <c r="K22" s="11">
        <f t="shared" si="3"/>
        <v>2.2073990012941774E-2</v>
      </c>
      <c r="L22" s="11">
        <f t="shared" si="3"/>
        <v>0.59751976636300408</v>
      </c>
      <c r="M22" s="11">
        <f t="shared" si="3"/>
        <v>0.36611221069029248</v>
      </c>
      <c r="N22" s="11">
        <f t="shared" si="3"/>
        <v>1.4294032933761648E-2</v>
      </c>
      <c r="P22" s="11">
        <f>AVERAGE(H$16:H22)*AVERAGE(K$16:K22)</f>
        <v>1.63370999127207E-3</v>
      </c>
      <c r="Q22" s="12"/>
      <c r="R22" s="6">
        <f t="shared" si="6"/>
        <v>36293.321374837746</v>
      </c>
      <c r="S22" s="13">
        <f>FORECAST(C22,D$16:D21,C$16:C21)</f>
        <v>257960.73997325869</v>
      </c>
      <c r="T22" s="13">
        <f>FORECAST(D22,E$16:E21,D$16:D21)</f>
        <v>128422.44331860257</v>
      </c>
      <c r="U22" s="13">
        <f>FORECAST(E22,F$16:F21,E$16:E21)</f>
        <v>2907.8254976723756</v>
      </c>
      <c r="W22" s="5">
        <v>1986</v>
      </c>
      <c r="X22" s="13">
        <f t="shared" ref="X22:X55" si="8">R22+S21+T20+U19</f>
        <v>501404.52062728128</v>
      </c>
      <c r="Y22" s="13"/>
      <c r="Z22" s="13">
        <f t="shared" si="7"/>
        <v>664819</v>
      </c>
      <c r="AA22" s="16"/>
      <c r="AB22" s="5">
        <v>1983</v>
      </c>
      <c r="AC22" s="13">
        <f t="shared" si="4"/>
        <v>425584.33016437141</v>
      </c>
      <c r="AD22" s="15">
        <f t="shared" si="5"/>
        <v>671469</v>
      </c>
    </row>
    <row r="23" spans="1:30" s="5" customFormat="1" x14ac:dyDescent="0.2">
      <c r="A23" s="14">
        <v>1984</v>
      </c>
      <c r="B23" s="8">
        <v>21530000</v>
      </c>
      <c r="C23" s="8">
        <v>26412</v>
      </c>
      <c r="D23" s="8">
        <v>175293</v>
      </c>
      <c r="E23" s="8">
        <v>71288</v>
      </c>
      <c r="F23" s="8">
        <v>974</v>
      </c>
      <c r="G23" s="9">
        <f t="shared" si="1"/>
        <v>273967</v>
      </c>
      <c r="H23" s="10">
        <f t="shared" si="2"/>
        <v>1.2724895494658616E-2</v>
      </c>
      <c r="J23" s="7">
        <f t="shared" si="0"/>
        <v>1984</v>
      </c>
      <c r="K23" s="11">
        <f t="shared" si="3"/>
        <v>9.6405771498027135E-2</v>
      </c>
      <c r="L23" s="11">
        <f t="shared" si="3"/>
        <v>0.63983253457533207</v>
      </c>
      <c r="M23" s="11">
        <f t="shared" si="3"/>
        <v>0.26020652122335902</v>
      </c>
      <c r="N23" s="11">
        <f t="shared" si="3"/>
        <v>3.5551727032817823E-3</v>
      </c>
      <c r="P23" s="11">
        <f>AVERAGE(H$16:H23)*AVERAGE(K$16:K23)</f>
        <v>1.7429459890252754E-3</v>
      </c>
      <c r="Q23" s="12"/>
      <c r="R23" s="6">
        <f>P22*B23</f>
        <v>35173.776112087668</v>
      </c>
      <c r="S23" s="13">
        <f>FORECAST(C23,D$16:D22,C$16:C22)</f>
        <v>453763.92755799298</v>
      </c>
      <c r="T23" s="13">
        <f>FORECAST(D23,E$16:E22,D$16:D22)</f>
        <v>78915.785894250788</v>
      </c>
      <c r="U23" s="13">
        <f>FORECAST(E23,F$16:F22,E$16:E22)</f>
        <v>930.11495548310199</v>
      </c>
      <c r="W23" s="5">
        <v>1987</v>
      </c>
      <c r="X23" s="13">
        <f t="shared" si="8"/>
        <v>466301.92772790417</v>
      </c>
      <c r="Y23" s="13"/>
      <c r="Z23" s="13">
        <f t="shared" si="7"/>
        <v>543639</v>
      </c>
      <c r="AA23" s="16"/>
      <c r="AB23" s="5">
        <v>1984</v>
      </c>
      <c r="AC23" s="13">
        <f t="shared" si="4"/>
        <v>568783.6045198146</v>
      </c>
      <c r="AD23" s="15">
        <f t="shared" si="5"/>
        <v>273967</v>
      </c>
    </row>
    <row r="24" spans="1:30" s="5" customFormat="1" x14ac:dyDescent="0.2">
      <c r="A24" s="14">
        <v>1985</v>
      </c>
      <c r="B24" s="8">
        <v>19680000</v>
      </c>
      <c r="C24" s="8">
        <v>845.00000000000011</v>
      </c>
      <c r="D24" s="8">
        <v>72527</v>
      </c>
      <c r="E24" s="8">
        <v>119492</v>
      </c>
      <c r="F24" s="8">
        <v>8866</v>
      </c>
      <c r="G24" s="9">
        <f t="shared" si="1"/>
        <v>201730</v>
      </c>
      <c r="H24" s="10">
        <f t="shared" si="2"/>
        <v>1.02505081300813E-2</v>
      </c>
      <c r="J24" s="7">
        <f t="shared" si="0"/>
        <v>1985</v>
      </c>
      <c r="K24" s="11">
        <f t="shared" si="3"/>
        <v>4.1887671640311311E-3</v>
      </c>
      <c r="L24" s="11">
        <f t="shared" si="3"/>
        <v>0.35952510781737967</v>
      </c>
      <c r="M24" s="11">
        <f t="shared" si="3"/>
        <v>0.59233629108213948</v>
      </c>
      <c r="N24" s="11">
        <f t="shared" si="3"/>
        <v>4.394983393644971E-2</v>
      </c>
      <c r="P24" s="11">
        <f>AVERAGE(H$16:H24)*AVERAGE(K$16:K24)</f>
        <v>1.441536543942289E-3</v>
      </c>
      <c r="Q24" s="12"/>
      <c r="R24" s="6">
        <f t="shared" si="6"/>
        <v>34301.177064017422</v>
      </c>
      <c r="S24" s="13">
        <f>FORECAST(C24,D$16:D23,C$16:C23)</f>
        <v>96511.190609771118</v>
      </c>
      <c r="T24" s="13">
        <f>FORECAST(D24,E$16:E23,D$16:D23)</f>
        <v>43954.793647594757</v>
      </c>
      <c r="U24" s="13">
        <f>FORECAST(E24,F$16:F23,E$16:E23)</f>
        <v>2443.7030002739129</v>
      </c>
      <c r="W24" s="5">
        <v>1988</v>
      </c>
      <c r="X24" s="13">
        <f t="shared" si="8"/>
        <v>618004.53556532797</v>
      </c>
      <c r="Y24" s="13"/>
      <c r="Z24" s="13">
        <f t="shared" si="7"/>
        <v>421971</v>
      </c>
      <c r="AA24" s="16"/>
      <c r="AB24" s="5">
        <v>1985</v>
      </c>
      <c r="AC24" s="13">
        <f t="shared" si="4"/>
        <v>177210.86432165719</v>
      </c>
      <c r="AD24" s="15">
        <f t="shared" si="5"/>
        <v>201730</v>
      </c>
    </row>
    <row r="25" spans="1:30" s="5" customFormat="1" x14ac:dyDescent="0.2">
      <c r="A25" s="14">
        <v>1986</v>
      </c>
      <c r="B25" s="8">
        <v>40390000</v>
      </c>
      <c r="C25" s="8">
        <v>1550.0000000000002</v>
      </c>
      <c r="D25" s="8">
        <v>343053</v>
      </c>
      <c r="E25" s="8">
        <v>265136</v>
      </c>
      <c r="F25" s="8">
        <v>11118</v>
      </c>
      <c r="G25" s="9">
        <f t="shared" si="1"/>
        <v>620857</v>
      </c>
      <c r="H25" s="10">
        <f t="shared" si="2"/>
        <v>1.5371552364446645E-2</v>
      </c>
      <c r="J25" s="7">
        <f t="shared" si="0"/>
        <v>1986</v>
      </c>
      <c r="K25" s="11">
        <f t="shared" si="3"/>
        <v>2.4965491248387312E-3</v>
      </c>
      <c r="L25" s="11">
        <f t="shared" si="3"/>
        <v>0.55254752704729104</v>
      </c>
      <c r="M25" s="11">
        <f t="shared" si="3"/>
        <v>0.42704841855693015</v>
      </c>
      <c r="N25" s="11">
        <f t="shared" si="3"/>
        <v>1.7907505270940007E-2</v>
      </c>
      <c r="P25" s="11">
        <f>AVERAGE(H$16:H25)*AVERAGE(K$16:K25)</f>
        <v>1.2355868135301043E-3</v>
      </c>
      <c r="Q25" s="12"/>
      <c r="R25" s="6">
        <f t="shared" si="6"/>
        <v>58223.661009829055</v>
      </c>
      <c r="S25" s="13">
        <f>FORECAST(C25,D$16:D24,C$16:C24)</f>
        <v>97206.269907795475</v>
      </c>
      <c r="T25" s="13">
        <f>FORECAST(D25,E$16:E24,D$16:D24)</f>
        <v>137466.24997937802</v>
      </c>
      <c r="U25" s="13">
        <f>FORECAST(E25,F$16:F24,E$16:E24)</f>
        <v>8009.1628850545349</v>
      </c>
      <c r="W25" s="5">
        <v>1989</v>
      </c>
      <c r="X25" s="13">
        <f t="shared" si="8"/>
        <v>236558.46301152333</v>
      </c>
      <c r="Y25" s="13"/>
      <c r="Z25" s="13">
        <f t="shared" si="7"/>
        <v>154963</v>
      </c>
      <c r="AA25" s="16"/>
      <c r="AB25" s="5">
        <v>1986</v>
      </c>
      <c r="AC25" s="13">
        <f t="shared" si="4"/>
        <v>300905.34378205711</v>
      </c>
      <c r="AD25" s="15">
        <f t="shared" si="5"/>
        <v>620857</v>
      </c>
    </row>
    <row r="26" spans="1:30" s="5" customFormat="1" x14ac:dyDescent="0.2">
      <c r="A26" s="14">
        <v>1987</v>
      </c>
      <c r="B26" s="8">
        <v>50755717</v>
      </c>
      <c r="C26" s="8">
        <v>16199.999999999998</v>
      </c>
      <c r="D26" s="8">
        <v>585756</v>
      </c>
      <c r="E26" s="8">
        <v>291510</v>
      </c>
      <c r="F26" s="8">
        <v>8415</v>
      </c>
      <c r="G26" s="9">
        <f t="shared" si="1"/>
        <v>901881</v>
      </c>
      <c r="H26" s="10">
        <f t="shared" si="2"/>
        <v>1.7769052499051485E-2</v>
      </c>
      <c r="J26" s="7">
        <f t="shared" si="0"/>
        <v>1987</v>
      </c>
      <c r="K26" s="11">
        <f t="shared" si="3"/>
        <v>1.7962458461814806E-2</v>
      </c>
      <c r="L26" s="11">
        <f t="shared" si="3"/>
        <v>0.64948258140486381</v>
      </c>
      <c r="M26" s="11">
        <f t="shared" si="3"/>
        <v>0.32322446087676754</v>
      </c>
      <c r="N26" s="11">
        <f t="shared" si="3"/>
        <v>9.3304992565538033E-3</v>
      </c>
      <c r="P26" s="11">
        <f>AVERAGE(H$16:H26)*AVERAGE(K$16:K26)</f>
        <v>1.1281832301733177E-3</v>
      </c>
      <c r="Q26" s="12"/>
      <c r="R26" s="6">
        <f t="shared" si="6"/>
        <v>62713.094636465743</v>
      </c>
      <c r="S26" s="13">
        <f>FORECAST(C26,D$16:D25,C$16:C25)</f>
        <v>273411.22907359048</v>
      </c>
      <c r="T26" s="13">
        <f>FORECAST(D26,E$16:E25,D$16:D25)</f>
        <v>234456.41475564154</v>
      </c>
      <c r="U26" s="13">
        <f>FORECAST(E26,F$16:F25,E$16:E25)</f>
        <v>10210.540664942046</v>
      </c>
      <c r="W26" s="5">
        <v>1990</v>
      </c>
      <c r="X26" s="13">
        <f t="shared" si="8"/>
        <v>204804.27314733906</v>
      </c>
      <c r="Y26" s="13"/>
      <c r="Z26" s="13">
        <f t="shared" si="7"/>
        <v>479719</v>
      </c>
      <c r="AA26" s="16"/>
      <c r="AB26" s="5">
        <v>1987</v>
      </c>
      <c r="AC26" s="13">
        <f t="shared" si="4"/>
        <v>580791.27913063974</v>
      </c>
      <c r="AD26" s="15">
        <f t="shared" si="5"/>
        <v>901881</v>
      </c>
    </row>
    <row r="27" spans="1:30" s="5" customFormat="1" x14ac:dyDescent="0.2">
      <c r="A27" s="14">
        <v>1988</v>
      </c>
      <c r="B27" s="8">
        <v>60300600</v>
      </c>
      <c r="C27" s="8">
        <v>10145</v>
      </c>
      <c r="D27" s="8">
        <v>707892</v>
      </c>
      <c r="E27" s="8">
        <v>721297</v>
      </c>
      <c r="F27" s="8">
        <v>54997.999999999993</v>
      </c>
      <c r="G27" s="9">
        <f t="shared" si="1"/>
        <v>1494332</v>
      </c>
      <c r="H27" s="10">
        <f t="shared" si="2"/>
        <v>2.4781378626414993E-2</v>
      </c>
      <c r="J27" s="7">
        <f t="shared" si="0"/>
        <v>1988</v>
      </c>
      <c r="K27" s="11">
        <f t="shared" si="3"/>
        <v>6.7889866508915016E-3</v>
      </c>
      <c r="L27" s="11">
        <f t="shared" si="3"/>
        <v>0.47371802250102385</v>
      </c>
      <c r="M27" s="11">
        <f t="shared" si="3"/>
        <v>0.48268858593672626</v>
      </c>
      <c r="N27" s="11">
        <f t="shared" si="3"/>
        <v>3.6804404911358383E-2</v>
      </c>
      <c r="P27" s="11">
        <f>AVERAGE(H$16:H27)*AVERAGE(K$16:K27)</f>
        <v>1.0356066317278776E-3</v>
      </c>
      <c r="Q27" s="12"/>
      <c r="R27" s="6">
        <f t="shared" si="6"/>
        <v>68030.12568938917</v>
      </c>
      <c r="S27" s="13">
        <f>FORECAST(C27,D$16:D26,C$16:C26)</f>
        <v>248196.13605737724</v>
      </c>
      <c r="T27" s="13">
        <f>FORECAST(D27,E$16:E26,D$16:D26)</f>
        <v>297284.08748652728</v>
      </c>
      <c r="U27" s="13">
        <f>FORECAST(E27,F$16:F26,E$16:E26)</f>
        <v>25239.318634159947</v>
      </c>
      <c r="W27" s="5">
        <v>1991</v>
      </c>
      <c r="X27" s="13">
        <f t="shared" si="8"/>
        <v>481351.30774263159</v>
      </c>
      <c r="Y27" s="13"/>
      <c r="Z27" s="13">
        <f t="shared" si="7"/>
        <v>869903</v>
      </c>
      <c r="AA27" s="16"/>
      <c r="AB27" s="5">
        <v>1988</v>
      </c>
      <c r="AC27" s="13">
        <f t="shared" si="4"/>
        <v>638749.66786745365</v>
      </c>
      <c r="AD27" s="15">
        <f t="shared" si="5"/>
        <v>1494332</v>
      </c>
    </row>
    <row r="28" spans="1:30" s="5" customFormat="1" x14ac:dyDescent="0.2">
      <c r="A28" s="14">
        <v>1989</v>
      </c>
      <c r="B28" s="8">
        <v>62506791</v>
      </c>
      <c r="C28" s="8">
        <v>16464</v>
      </c>
      <c r="D28" s="8">
        <v>1053260</v>
      </c>
      <c r="E28" s="8">
        <v>1642696.0000000002</v>
      </c>
      <c r="F28" s="8">
        <v>227911</v>
      </c>
      <c r="G28" s="9">
        <f t="shared" si="1"/>
        <v>2940331</v>
      </c>
      <c r="H28" s="10">
        <f t="shared" si="2"/>
        <v>4.7040184801680186E-2</v>
      </c>
      <c r="J28" s="7">
        <f t="shared" si="0"/>
        <v>1989</v>
      </c>
      <c r="K28" s="11">
        <f t="shared" si="3"/>
        <v>5.5993695947837169E-3</v>
      </c>
      <c r="L28" s="11">
        <f t="shared" si="3"/>
        <v>0.35821137144083437</v>
      </c>
      <c r="M28" s="11">
        <f t="shared" si="3"/>
        <v>0.55867723735865116</v>
      </c>
      <c r="N28" s="11">
        <f t="shared" si="3"/>
        <v>7.7512021605730785E-2</v>
      </c>
      <c r="P28" s="11">
        <f>AVERAGE(H$16:H28)*AVERAGE(K$16:K28)</f>
        <v>1.0121997345157051E-3</v>
      </c>
      <c r="Q28" s="12"/>
      <c r="R28" s="6">
        <f t="shared" si="6"/>
        <v>64732.447287628413</v>
      </c>
      <c r="S28" s="13">
        <f>FORECAST(C28,D$16:D27,C$16:C27)</f>
        <v>342006.77054209192</v>
      </c>
      <c r="T28" s="13">
        <f>FORECAST(D28,E$16:E27,D$16:D27)</f>
        <v>661826.1199442941</v>
      </c>
      <c r="U28" s="13">
        <f>FORECAST(E28,F$16:F27,E$16:E27)</f>
        <v>117116.93805689912</v>
      </c>
      <c r="W28" s="5">
        <v>1992</v>
      </c>
      <c r="X28" s="13">
        <f>R28+S27+T26+U25</f>
        <v>555394.16098570172</v>
      </c>
      <c r="Y28" s="13"/>
      <c r="Z28" s="13">
        <f t="shared" si="7"/>
        <v>1026984</v>
      </c>
      <c r="AA28" s="16"/>
      <c r="AB28" s="5">
        <v>1989</v>
      </c>
      <c r="AC28" s="13">
        <f t="shared" si="4"/>
        <v>1185682.2758309138</v>
      </c>
      <c r="AD28" s="15">
        <f t="shared" si="5"/>
        <v>2940331</v>
      </c>
    </row>
    <row r="29" spans="1:30" s="5" customFormat="1" x14ac:dyDescent="0.2">
      <c r="A29" s="14">
        <v>1990</v>
      </c>
      <c r="B29" s="8">
        <v>64275400</v>
      </c>
      <c r="C29" s="8">
        <v>8233</v>
      </c>
      <c r="D29" s="8">
        <v>1454280.0000000002</v>
      </c>
      <c r="E29" s="8">
        <v>1272563</v>
      </c>
      <c r="F29" s="8">
        <v>76978</v>
      </c>
      <c r="G29" s="9">
        <f t="shared" si="1"/>
        <v>2812054</v>
      </c>
      <c r="H29" s="10">
        <f t="shared" si="2"/>
        <v>4.3750081679771735E-2</v>
      </c>
      <c r="I29" s="17"/>
      <c r="J29" s="7">
        <f t="shared" si="0"/>
        <v>1990</v>
      </c>
      <c r="K29" s="11">
        <f t="shared" si="3"/>
        <v>2.9277531654797527E-3</v>
      </c>
      <c r="L29" s="11">
        <f t="shared" si="3"/>
        <v>0.51715934331275293</v>
      </c>
      <c r="M29" s="11">
        <f t="shared" si="3"/>
        <v>0.45253860701110293</v>
      </c>
      <c r="N29" s="11">
        <f t="shared" si="3"/>
        <v>2.7374296510664448E-2</v>
      </c>
      <c r="P29" s="11">
        <f>AVERAGE(H$16:H29)*AVERAGE(K$16:K29)</f>
        <v>9.7405557181090563E-4</v>
      </c>
      <c r="Q29" s="12"/>
      <c r="R29" s="6">
        <f t="shared" si="6"/>
        <v>65059.542815890753</v>
      </c>
      <c r="S29" s="13">
        <f>FORECAST(C29,D$16:D28,C$16:C28)</f>
        <v>316486.83185167779</v>
      </c>
      <c r="T29" s="13">
        <f>FORECAST(D29,E$16:E28,D$16:D28)</f>
        <v>1639297.7397091934</v>
      </c>
      <c r="U29" s="13">
        <f>FORECAST(E29,F$16:F28,E$16:E28)</f>
        <v>159160.07528194942</v>
      </c>
      <c r="W29" s="5">
        <v>1993</v>
      </c>
      <c r="X29" s="13">
        <f>R29+S28+T27+U26</f>
        <v>714560.94150945195</v>
      </c>
      <c r="Y29" s="13">
        <v>1371000</v>
      </c>
      <c r="Z29" s="13">
        <f t="shared" si="7"/>
        <v>1791205</v>
      </c>
      <c r="AA29" s="16"/>
      <c r="AB29" s="5">
        <v>1990</v>
      </c>
      <c r="AC29" s="13">
        <f t="shared" si="4"/>
        <v>2180004.1896587112</v>
      </c>
      <c r="AD29" s="15">
        <f t="shared" si="5"/>
        <v>2812054</v>
      </c>
    </row>
    <row r="30" spans="1:30" s="5" customFormat="1" x14ac:dyDescent="0.2">
      <c r="A30" s="14">
        <v>1991</v>
      </c>
      <c r="B30" s="8">
        <v>56129200</v>
      </c>
      <c r="C30" s="8">
        <v>55899.000000000007</v>
      </c>
      <c r="D30" s="8">
        <v>1909095.0000000002</v>
      </c>
      <c r="E30" s="8">
        <v>899947</v>
      </c>
      <c r="F30" s="8">
        <v>14497</v>
      </c>
      <c r="G30" s="9">
        <f t="shared" si="1"/>
        <v>2879438</v>
      </c>
      <c r="H30" s="10">
        <f t="shared" si="2"/>
        <v>5.1300178873028658E-2</v>
      </c>
      <c r="I30" s="17"/>
      <c r="J30" s="7">
        <f t="shared" si="0"/>
        <v>1991</v>
      </c>
      <c r="K30" s="11">
        <f t="shared" si="3"/>
        <v>1.9413163263108983E-2</v>
      </c>
      <c r="L30" s="11">
        <f t="shared" si="3"/>
        <v>0.66300958728751935</v>
      </c>
      <c r="M30" s="11">
        <f t="shared" si="3"/>
        <v>0.31254258643526966</v>
      </c>
      <c r="N30" s="11">
        <f t="shared" si="3"/>
        <v>5.0346630141020572E-3</v>
      </c>
      <c r="P30" s="11">
        <f>AVERAGE(H$16:H30)*AVERAGE(K$16:K30)</f>
        <v>9.8883923584582901E-4</v>
      </c>
      <c r="Q30" s="12"/>
      <c r="R30" s="6">
        <f t="shared" si="6"/>
        <v>54672.960001288688</v>
      </c>
      <c r="S30" s="13">
        <f>FORECAST(C30,D$16:D29,C$16:C29)</f>
        <v>716304.97007976938</v>
      </c>
      <c r="T30" s="13">
        <f>FORECAST(D30,E$16:E29,D$16:D29)</f>
        <v>1931542.1184871378</v>
      </c>
      <c r="U30" s="13">
        <f>FORECAST(E30,F$16:F29,E$16:E29)</f>
        <v>89926.201997529977</v>
      </c>
      <c r="W30" s="5">
        <v>1994</v>
      </c>
      <c r="X30" s="13">
        <f t="shared" si="8"/>
        <v>1058225.2304314205</v>
      </c>
      <c r="Y30" s="13">
        <v>1607000</v>
      </c>
      <c r="Z30" s="13">
        <f t="shared" si="7"/>
        <v>3207873.0000000005</v>
      </c>
      <c r="AA30" s="16"/>
      <c r="AB30" s="5">
        <v>1991</v>
      </c>
      <c r="AC30" s="13">
        <f t="shared" si="4"/>
        <v>2792446.2505657258</v>
      </c>
      <c r="AD30" s="15">
        <f t="shared" si="5"/>
        <v>2879438</v>
      </c>
    </row>
    <row r="31" spans="1:30" s="5" customFormat="1" x14ac:dyDescent="0.2">
      <c r="A31" s="14">
        <v>1992</v>
      </c>
      <c r="B31" s="8">
        <v>62442900</v>
      </c>
      <c r="C31" s="8">
        <v>148184</v>
      </c>
      <c r="D31" s="8">
        <v>3076449</v>
      </c>
      <c r="E31" s="8">
        <v>1315714</v>
      </c>
      <c r="F31" s="8">
        <v>56538</v>
      </c>
      <c r="G31" s="9">
        <f t="shared" si="1"/>
        <v>4596885</v>
      </c>
      <c r="H31" s="10">
        <f t="shared" si="2"/>
        <v>7.3617416872054309E-2</v>
      </c>
      <c r="I31" s="17"/>
      <c r="J31" s="7">
        <f t="shared" si="0"/>
        <v>1992</v>
      </c>
      <c r="K31" s="11">
        <f t="shared" si="3"/>
        <v>3.2235742247195658E-2</v>
      </c>
      <c r="L31" s="11">
        <f t="shared" si="3"/>
        <v>0.66924645711171804</v>
      </c>
      <c r="M31" s="11">
        <f t="shared" si="3"/>
        <v>0.28621860237965491</v>
      </c>
      <c r="N31" s="11">
        <f t="shared" si="3"/>
        <v>1.2299198261431383E-2</v>
      </c>
      <c r="P31" s="11">
        <f>AVERAGE(H$16:H31)*AVERAGE(K$16:K31)</f>
        <v>1.0694662995440433E-3</v>
      </c>
      <c r="Q31" s="12"/>
      <c r="R31" s="6">
        <f t="shared" si="6"/>
        <v>61745.989519997514</v>
      </c>
      <c r="S31" s="13">
        <f>FORECAST(C31,D$16:D30,C$16:C30)</f>
        <v>3640781.0445131236</v>
      </c>
      <c r="T31" s="13">
        <f>FORECAST(D31,E$16:E30,D$16:D30)</f>
        <v>2266259.1288372483</v>
      </c>
      <c r="U31" s="13">
        <f>FORECAST(E31,F$16:F30,E$16:E30)</f>
        <v>122804.84655063308</v>
      </c>
      <c r="W31" s="5">
        <v>1995</v>
      </c>
      <c r="X31" s="13">
        <f t="shared" si="8"/>
        <v>2534465.6373658595</v>
      </c>
      <c r="Y31" s="13">
        <v>2739000</v>
      </c>
      <c r="Z31" s="13">
        <f t="shared" si="7"/>
        <v>3557753</v>
      </c>
      <c r="AA31" s="16"/>
      <c r="AB31" s="5">
        <v>1992</v>
      </c>
      <c r="AC31" s="13">
        <f t="shared" si="4"/>
        <v>6091591.0094210031</v>
      </c>
      <c r="AD31" s="15">
        <f t="shared" si="5"/>
        <v>4596885</v>
      </c>
    </row>
    <row r="32" spans="1:30" s="5" customFormat="1" x14ac:dyDescent="0.2">
      <c r="A32" s="14">
        <v>1993</v>
      </c>
      <c r="B32" s="8">
        <v>60222973</v>
      </c>
      <c r="C32" s="8">
        <v>1968</v>
      </c>
      <c r="D32" s="8">
        <v>311614</v>
      </c>
      <c r="E32" s="8">
        <v>240087</v>
      </c>
      <c r="F32" s="8">
        <v>21184</v>
      </c>
      <c r="G32" s="9">
        <f t="shared" si="1"/>
        <v>574853</v>
      </c>
      <c r="H32" s="10">
        <f t="shared" si="2"/>
        <v>9.5454105196699605E-3</v>
      </c>
      <c r="I32" s="17"/>
      <c r="J32" s="7">
        <f t="shared" si="0"/>
        <v>1993</v>
      </c>
      <c r="K32" s="11">
        <f t="shared" si="3"/>
        <v>3.4234839167578495E-3</v>
      </c>
      <c r="L32" s="11">
        <f t="shared" si="3"/>
        <v>0.54207597420557951</v>
      </c>
      <c r="M32" s="11">
        <f t="shared" si="3"/>
        <v>0.41764938166800902</v>
      </c>
      <c r="N32" s="11">
        <f t="shared" si="3"/>
        <v>3.6851160209653601E-2</v>
      </c>
      <c r="P32" s="11">
        <f>AVERAGE(H$16:H32)*AVERAGE(K$16:K32)</f>
        <v>9.7004131623619212E-4</v>
      </c>
      <c r="Q32" s="12"/>
      <c r="R32" s="6">
        <f t="shared" si="6"/>
        <v>64406.440081850829</v>
      </c>
      <c r="S32" s="13">
        <f>FORECAST(C32,D$16:D31,C$16:C31)</f>
        <v>271641.36897601868</v>
      </c>
      <c r="T32" s="13">
        <f>FORECAST(D32,E$16:E31,D$16:D31)</f>
        <v>259011.59882616441</v>
      </c>
      <c r="U32" s="13">
        <f>FORECAST(E32,F$16:F31,E$16:E31)</f>
        <v>9773.0667523199263</v>
      </c>
      <c r="W32" s="5">
        <v>1996</v>
      </c>
      <c r="X32" s="13">
        <f t="shared" si="8"/>
        <v>5795889.6783640618</v>
      </c>
      <c r="Y32" s="13">
        <v>3567000</v>
      </c>
      <c r="Z32" s="13">
        <f t="shared" si="7"/>
        <v>4055342</v>
      </c>
      <c r="AA32" s="16"/>
      <c r="AB32" s="5">
        <v>1993</v>
      </c>
      <c r="AC32" s="13">
        <f t="shared" si="4"/>
        <v>604832.47463635379</v>
      </c>
      <c r="AD32" s="15">
        <f t="shared" si="5"/>
        <v>574853</v>
      </c>
    </row>
    <row r="33" spans="1:30" s="5" customFormat="1" x14ac:dyDescent="0.2">
      <c r="A33" s="14">
        <v>1994</v>
      </c>
      <c r="B33" s="8">
        <v>70889750</v>
      </c>
      <c r="C33" s="8">
        <v>68039</v>
      </c>
      <c r="D33" s="8">
        <v>1927239.0000000002</v>
      </c>
      <c r="E33" s="8">
        <v>1079075</v>
      </c>
      <c r="F33" s="8">
        <v>50792</v>
      </c>
      <c r="G33" s="9">
        <f t="shared" si="1"/>
        <v>3125145</v>
      </c>
      <c r="H33" s="10">
        <f t="shared" si="2"/>
        <v>4.4084582044653847E-2</v>
      </c>
      <c r="I33" s="17"/>
      <c r="J33" s="7">
        <f t="shared" si="0"/>
        <v>1994</v>
      </c>
      <c r="K33" s="11">
        <f t="shared" si="3"/>
        <v>2.1771469803801104E-2</v>
      </c>
      <c r="L33" s="11">
        <f t="shared" si="3"/>
        <v>0.61668786568303235</v>
      </c>
      <c r="M33" s="11">
        <f t="shared" si="3"/>
        <v>0.3452879786377912</v>
      </c>
      <c r="N33" s="11">
        <f t="shared" si="3"/>
        <v>1.6252685875375383E-2</v>
      </c>
      <c r="P33" s="11">
        <f>AVERAGE(H$16:H33)*AVERAGE(K$16:K33)</f>
        <v>9.7287216840166312E-4</v>
      </c>
      <c r="Q33" s="12"/>
      <c r="R33" s="6">
        <f t="shared" si="6"/>
        <v>68765.986397654604</v>
      </c>
      <c r="S33" s="13">
        <f>FORECAST(C33,D$16:D32,C$16:C32)</f>
        <v>1574473.2994626744</v>
      </c>
      <c r="T33" s="13">
        <f>FORECAST(D33,E$16:E32,D$16:D32)</f>
        <v>1091295.1281905561</v>
      </c>
      <c r="U33" s="13">
        <f>FORECAST(E33,F$16:F32,E$16:E32)</f>
        <v>86240.024249694281</v>
      </c>
      <c r="W33" s="5">
        <v>1997</v>
      </c>
      <c r="X33" s="13">
        <f t="shared" si="8"/>
        <v>2696592.6862084516</v>
      </c>
      <c r="Y33" s="13">
        <v>2305000</v>
      </c>
      <c r="Z33" s="13">
        <f t="shared" si="7"/>
        <v>1709864</v>
      </c>
      <c r="AA33" s="16"/>
      <c r="AB33" s="5">
        <v>1994</v>
      </c>
      <c r="AC33" s="13">
        <f t="shared" si="4"/>
        <v>2820774.4383005793</v>
      </c>
      <c r="AD33" s="15">
        <f t="shared" si="5"/>
        <v>3125145</v>
      </c>
    </row>
    <row r="34" spans="1:30" s="5" customFormat="1" x14ac:dyDescent="0.2">
      <c r="A34" s="14">
        <v>1995</v>
      </c>
      <c r="B34" s="8">
        <v>76671678</v>
      </c>
      <c r="C34" s="8">
        <v>28604</v>
      </c>
      <c r="D34" s="8">
        <v>1531831</v>
      </c>
      <c r="E34" s="8">
        <v>606949</v>
      </c>
      <c r="F34" s="8">
        <v>30725</v>
      </c>
      <c r="G34" s="9">
        <f t="shared" si="1"/>
        <v>2198109</v>
      </c>
      <c r="H34" s="10">
        <f t="shared" si="2"/>
        <v>2.866911299371849E-2</v>
      </c>
      <c r="I34" s="17"/>
      <c r="J34" s="7">
        <f t="shared" si="0"/>
        <v>1995</v>
      </c>
      <c r="K34" s="11">
        <f t="shared" si="3"/>
        <v>1.3013003449783428E-2</v>
      </c>
      <c r="L34" s="11">
        <f t="shared" si="3"/>
        <v>0.69688582322350712</v>
      </c>
      <c r="M34" s="11">
        <f t="shared" si="3"/>
        <v>0.27612324957497558</v>
      </c>
      <c r="N34" s="11">
        <f t="shared" si="3"/>
        <v>1.3977923751733876E-2</v>
      </c>
      <c r="P34" s="11">
        <f>AVERAGE(H$16:H34)*AVERAGE(K$16:K34)</f>
        <v>9.3674987914928068E-4</v>
      </c>
      <c r="Q34" s="12"/>
      <c r="R34" s="6">
        <f t="shared" si="6"/>
        <v>74591.741630854085</v>
      </c>
      <c r="S34" s="13">
        <f>FORECAST(C34,D$16:D33,C$16:C33)</f>
        <v>820914.07787996391</v>
      </c>
      <c r="T34" s="13">
        <f>FORECAST(D34,E$16:E33,D$16:D33)</f>
        <v>885637.87051688507</v>
      </c>
      <c r="U34" s="13">
        <f>FORECAST(E34,F$16:F33,E$16:E33)</f>
        <v>41119.41510032615</v>
      </c>
      <c r="W34" s="5">
        <v>1998</v>
      </c>
      <c r="X34" s="13">
        <f t="shared" si="8"/>
        <v>2030881.4864703258</v>
      </c>
      <c r="Y34" s="13">
        <v>1660000</v>
      </c>
      <c r="Z34" s="13">
        <f t="shared" si="7"/>
        <v>2252468</v>
      </c>
      <c r="AA34" s="16"/>
      <c r="AB34" s="5">
        <v>1995</v>
      </c>
      <c r="AC34" s="13">
        <f t="shared" si="4"/>
        <v>1822263.1051280291</v>
      </c>
      <c r="AD34" s="15">
        <f t="shared" si="5"/>
        <v>2198109</v>
      </c>
    </row>
    <row r="35" spans="1:30" s="5" customFormat="1" x14ac:dyDescent="0.2">
      <c r="A35" s="14">
        <v>1996</v>
      </c>
      <c r="B35" s="8">
        <v>62565996</v>
      </c>
      <c r="C35" s="8">
        <v>82609</v>
      </c>
      <c r="D35" s="8">
        <v>2444194</v>
      </c>
      <c r="E35" s="8">
        <v>1216434</v>
      </c>
      <c r="F35" s="8">
        <v>33898</v>
      </c>
      <c r="G35" s="9">
        <f t="shared" si="1"/>
        <v>3777135</v>
      </c>
      <c r="H35" s="10">
        <f t="shared" si="2"/>
        <v>6.0370412707886886E-2</v>
      </c>
      <c r="I35" s="17"/>
      <c r="J35" s="7">
        <f t="shared" si="0"/>
        <v>1996</v>
      </c>
      <c r="K35" s="11">
        <f t="shared" si="3"/>
        <v>2.1870809489202794E-2</v>
      </c>
      <c r="L35" s="11">
        <f t="shared" si="3"/>
        <v>0.64710263202136009</v>
      </c>
      <c r="M35" s="11">
        <f t="shared" si="3"/>
        <v>0.32205203150006551</v>
      </c>
      <c r="N35" s="11">
        <f t="shared" si="3"/>
        <v>8.9745269893715743E-3</v>
      </c>
      <c r="P35" s="11">
        <f>AVERAGE(H$16:H35)*AVERAGE(K$16:K35)</f>
        <v>9.6248039648964346E-4</v>
      </c>
      <c r="Q35" s="12"/>
      <c r="R35" s="6">
        <f t="shared" si="6"/>
        <v>58608.689191854377</v>
      </c>
      <c r="S35" s="13">
        <f>FORECAST(C35,D$16:D34,C$16:C34)</f>
        <v>1964791.2993022846</v>
      </c>
      <c r="T35" s="13">
        <f>FORECAST(D35,E$16:E34,D$16:D34)</f>
        <v>1313086.4183179769</v>
      </c>
      <c r="U35" s="13">
        <f>FORECAST(E35,F$16:F34,E$16:E34)</f>
        <v>92636.411367250912</v>
      </c>
      <c r="W35" s="5">
        <v>1999</v>
      </c>
      <c r="X35" s="13">
        <f t="shared" si="8"/>
        <v>1980590.9620146942</v>
      </c>
      <c r="Y35" s="13">
        <v>2395000</v>
      </c>
      <c r="Z35" s="13">
        <f t="shared" si="7"/>
        <v>2714699</v>
      </c>
      <c r="AA35" s="16"/>
      <c r="AB35" s="5">
        <v>1996</v>
      </c>
      <c r="AC35" s="13">
        <f t="shared" si="4"/>
        <v>3429122.8181793666</v>
      </c>
      <c r="AD35" s="15">
        <f t="shared" si="5"/>
        <v>3777135</v>
      </c>
    </row>
    <row r="36" spans="1:30" s="5" customFormat="1" x14ac:dyDescent="0.2">
      <c r="A36" s="14">
        <v>1997</v>
      </c>
      <c r="B36" s="8">
        <v>63691981</v>
      </c>
      <c r="C36" s="8">
        <v>1772</v>
      </c>
      <c r="D36" s="8">
        <v>298774</v>
      </c>
      <c r="E36" s="8">
        <v>548970</v>
      </c>
      <c r="F36" s="8">
        <v>18017</v>
      </c>
      <c r="G36" s="9">
        <f t="shared" si="1"/>
        <v>867533</v>
      </c>
      <c r="H36" s="10">
        <f t="shared" si="2"/>
        <v>1.362075706202324E-2</v>
      </c>
      <c r="I36" s="17"/>
      <c r="J36" s="7">
        <f t="shared" si="0"/>
        <v>1997</v>
      </c>
      <c r="K36" s="11">
        <f t="shared" si="3"/>
        <v>2.04257359662399E-3</v>
      </c>
      <c r="L36" s="11">
        <f t="shared" si="3"/>
        <v>0.34439496826057336</v>
      </c>
      <c r="M36" s="11">
        <f t="shared" si="3"/>
        <v>0.63279437208728662</v>
      </c>
      <c r="N36" s="11">
        <f t="shared" si="3"/>
        <v>2.0768086055516045E-2</v>
      </c>
      <c r="P36" s="11">
        <f>AVERAGE(H$16:H36)*AVERAGE(K$16:K36)</f>
        <v>8.9300479128082903E-4</v>
      </c>
      <c r="Q36" s="12"/>
      <c r="R36" s="6">
        <f t="shared" si="6"/>
        <v>61302.283126090835</v>
      </c>
      <c r="S36" s="13">
        <f>FORECAST(C36,D$16:D35,C$16:C35)</f>
        <v>305567.94497613079</v>
      </c>
      <c r="T36" s="13">
        <f>FORECAST(D36,E$16:E35,D$16:D35)</f>
        <v>245306.63966898335</v>
      </c>
      <c r="U36" s="13">
        <f>FORECAST(E36,F$16:F35,E$16:E35)</f>
        <v>32459.804399301618</v>
      </c>
      <c r="W36" s="5">
        <v>2000</v>
      </c>
      <c r="X36" s="13">
        <f t="shared" si="8"/>
        <v>2997971.4771949546</v>
      </c>
      <c r="Y36" s="13">
        <v>2750000</v>
      </c>
      <c r="Z36" s="13">
        <f t="shared" si="7"/>
        <v>3103707</v>
      </c>
      <c r="AA36" s="16"/>
      <c r="AB36" s="5">
        <v>1997</v>
      </c>
      <c r="AC36" s="13">
        <f t="shared" si="4"/>
        <v>644636.67217050667</v>
      </c>
      <c r="AD36" s="15">
        <f t="shared" si="5"/>
        <v>867533</v>
      </c>
    </row>
    <row r="37" spans="1:30" s="5" customFormat="1" x14ac:dyDescent="0.2">
      <c r="A37" s="14">
        <v>1998</v>
      </c>
      <c r="B37" s="8">
        <v>74650314</v>
      </c>
      <c r="C37" s="8">
        <v>35614</v>
      </c>
      <c r="D37" s="8">
        <v>919614</v>
      </c>
      <c r="E37" s="8">
        <v>309515</v>
      </c>
      <c r="F37" s="8">
        <v>11579</v>
      </c>
      <c r="G37" s="9">
        <f t="shared" si="1"/>
        <v>1276322</v>
      </c>
      <c r="H37" s="10">
        <f t="shared" si="2"/>
        <v>1.7097342684988571E-2</v>
      </c>
      <c r="I37" s="17"/>
      <c r="J37" s="7">
        <f t="shared" si="0"/>
        <v>1998</v>
      </c>
      <c r="K37" s="11">
        <f t="shared" si="3"/>
        <v>2.7903616798895577E-2</v>
      </c>
      <c r="L37" s="11">
        <f t="shared" si="3"/>
        <v>0.72051880324870998</v>
      </c>
      <c r="M37" s="11">
        <f t="shared" si="3"/>
        <v>0.24250541791178087</v>
      </c>
      <c r="N37" s="11">
        <f t="shared" si="3"/>
        <v>9.0721620406135749E-3</v>
      </c>
      <c r="P37" s="11">
        <f>AVERAGE(H$16:H37)*AVERAGE(K$16:K37)</f>
        <v>8.7575054830165235E-4</v>
      </c>
      <c r="Q37" s="12"/>
      <c r="R37" s="6">
        <f t="shared" si="6"/>
        <v>66663.088072618353</v>
      </c>
      <c r="S37" s="13">
        <f>FORECAST(C37,D$16:D36,C$16:C36)</f>
        <v>1033961.0301083613</v>
      </c>
      <c r="T37" s="13">
        <f>FORECAST(D37,E$16:E36,D$16:D36)</f>
        <v>561950.17978386022</v>
      </c>
      <c r="U37" s="13">
        <f>FORECAST(E37,F$16:F36,E$16:E36)</f>
        <v>13171.645993634174</v>
      </c>
      <c r="W37" s="5">
        <v>2001</v>
      </c>
      <c r="X37" s="13">
        <f t="shared" si="8"/>
        <v>1726436.8664670521</v>
      </c>
      <c r="Y37" s="13">
        <v>1760000</v>
      </c>
      <c r="Z37" s="13">
        <f t="shared" si="7"/>
        <v>1581547</v>
      </c>
      <c r="AA37" s="16"/>
      <c r="AB37" s="5">
        <v>1998</v>
      </c>
      <c r="AC37" s="13">
        <f t="shared" si="4"/>
        <v>1675745.9439584739</v>
      </c>
      <c r="AD37" s="15">
        <f t="shared" si="5"/>
        <v>1276322</v>
      </c>
    </row>
    <row r="38" spans="1:30" s="5" customFormat="1" x14ac:dyDescent="0.2">
      <c r="A38" s="14">
        <v>1999</v>
      </c>
      <c r="B38" s="8">
        <v>74949068</v>
      </c>
      <c r="C38" s="8">
        <v>118008.00000000001</v>
      </c>
      <c r="D38" s="8">
        <v>1785632</v>
      </c>
      <c r="E38" s="8">
        <v>944615</v>
      </c>
      <c r="F38" s="8">
        <v>25636.000000000004</v>
      </c>
      <c r="G38" s="9">
        <f t="shared" si="1"/>
        <v>2873891</v>
      </c>
      <c r="H38" s="10">
        <f t="shared" si="2"/>
        <v>3.8344586219537777E-2</v>
      </c>
      <c r="I38" s="17"/>
      <c r="J38" s="7">
        <f t="shared" si="0"/>
        <v>1999</v>
      </c>
      <c r="K38" s="11">
        <f t="shared" si="3"/>
        <v>4.1062100128362561E-2</v>
      </c>
      <c r="L38" s="11">
        <f t="shared" si="3"/>
        <v>0.62132906223652884</v>
      </c>
      <c r="M38" s="11">
        <f t="shared" si="3"/>
        <v>0.32868852715708424</v>
      </c>
      <c r="N38" s="11">
        <f t="shared" si="3"/>
        <v>8.9203104780243934E-3</v>
      </c>
      <c r="P38" s="11">
        <f>AVERAGE(H$16:H38)*AVERAGE(K$16:K38)</f>
        <v>9.0331302840353526E-4</v>
      </c>
      <c r="Q38" s="12"/>
      <c r="R38" s="6">
        <f t="shared" si="6"/>
        <v>65636.687395697823</v>
      </c>
      <c r="S38" s="13">
        <f>FORECAST(C38,D$16:D37,C$16:C37)</f>
        <v>2799934.8232681416</v>
      </c>
      <c r="T38" s="13">
        <f>FORECAST(D38,E$16:E37,D$16:D37)</f>
        <v>962701.70881351456</v>
      </c>
      <c r="U38" s="13">
        <f>FORECAST(E38,F$16:F37,E$16:E37)</f>
        <v>62455.257723952134</v>
      </c>
      <c r="W38" s="5">
        <v>2002</v>
      </c>
      <c r="X38" s="13">
        <f t="shared" si="8"/>
        <v>1437540.7685402934</v>
      </c>
      <c r="Y38" s="13">
        <v>1580000</v>
      </c>
      <c r="Z38" s="13">
        <f t="shared" si="7"/>
        <v>1620490</v>
      </c>
      <c r="AA38" s="16"/>
      <c r="AB38" s="5">
        <v>1999</v>
      </c>
      <c r="AC38" s="13">
        <f t="shared" si="4"/>
        <v>3890728.4772013063</v>
      </c>
      <c r="AD38" s="15">
        <f t="shared" si="5"/>
        <v>2873891</v>
      </c>
    </row>
    <row r="39" spans="1:30" s="5" customFormat="1" x14ac:dyDescent="0.2">
      <c r="A39" s="14">
        <v>2000</v>
      </c>
      <c r="B39" s="8">
        <v>80844732</v>
      </c>
      <c r="C39" s="8">
        <v>35777</v>
      </c>
      <c r="D39" s="8">
        <v>936465.00000000012</v>
      </c>
      <c r="E39" s="8">
        <v>334380.00000000006</v>
      </c>
      <c r="F39" s="8">
        <v>30793.000000000004</v>
      </c>
      <c r="G39" s="9">
        <f t="shared" si="1"/>
        <v>1337415.0000000002</v>
      </c>
      <c r="H39" s="10">
        <f t="shared" si="2"/>
        <v>1.654300740337664E-2</v>
      </c>
      <c r="I39" s="17"/>
      <c r="J39" s="7">
        <f t="shared" si="0"/>
        <v>2000</v>
      </c>
      <c r="K39" s="11">
        <f t="shared" si="3"/>
        <v>2.6750858933091069E-2</v>
      </c>
      <c r="L39" s="11">
        <f t="shared" si="3"/>
        <v>0.70020524668857453</v>
      </c>
      <c r="M39" s="11">
        <f t="shared" si="3"/>
        <v>0.2500196274155741</v>
      </c>
      <c r="N39" s="11">
        <f t="shared" si="3"/>
        <v>2.3024266962760248E-2</v>
      </c>
      <c r="P39" s="11">
        <f>AVERAGE(H$16:H39)*AVERAGE(K$16:K39)</f>
        <v>8.8428948076704121E-4</v>
      </c>
      <c r="Q39" s="12"/>
      <c r="R39" s="6">
        <f t="shared" si="6"/>
        <v>73028.0996933922</v>
      </c>
      <c r="S39" s="13">
        <f>FORECAST(C39,D$16:D38,C$16:C38)</f>
        <v>975638.98503915872</v>
      </c>
      <c r="T39" s="13">
        <f>FORECAST(D39,E$16:E38,D$16:D38)</f>
        <v>557577.48000101151</v>
      </c>
      <c r="U39" s="13">
        <f>FORECAST(E39,F$16:F38,E$16:E38)</f>
        <v>13970.613854061739</v>
      </c>
      <c r="W39" s="5">
        <v>2003</v>
      </c>
      <c r="X39" s="13">
        <f t="shared" si="8"/>
        <v>3467372.907144696</v>
      </c>
      <c r="Y39" s="13">
        <v>3450000</v>
      </c>
      <c r="Z39" s="13">
        <f t="shared" si="7"/>
        <v>2148941</v>
      </c>
      <c r="AA39" s="16"/>
      <c r="AB39" s="5">
        <v>2000</v>
      </c>
      <c r="AC39" s="13">
        <f t="shared" si="4"/>
        <v>1620215.1785876243</v>
      </c>
      <c r="AD39" s="15">
        <f t="shared" si="5"/>
        <v>1337415.0000000002</v>
      </c>
    </row>
    <row r="40" spans="1:30" s="5" customFormat="1" x14ac:dyDescent="0.2">
      <c r="A40" s="14">
        <v>2001</v>
      </c>
      <c r="B40" s="8">
        <v>72820877</v>
      </c>
      <c r="C40" s="8">
        <v>22279</v>
      </c>
      <c r="D40" s="8">
        <v>412713</v>
      </c>
      <c r="E40" s="8">
        <v>646214</v>
      </c>
      <c r="F40" s="8">
        <v>35766</v>
      </c>
      <c r="G40" s="9">
        <f t="shared" si="1"/>
        <v>1116972</v>
      </c>
      <c r="H40" s="10">
        <f t="shared" si="2"/>
        <v>1.5338623290680775E-2</v>
      </c>
      <c r="I40" s="17"/>
      <c r="J40" s="7">
        <f t="shared" si="0"/>
        <v>2001</v>
      </c>
      <c r="K40" s="11">
        <f t="shared" si="3"/>
        <v>1.9945889422474331E-2</v>
      </c>
      <c r="L40" s="11">
        <f t="shared" si="3"/>
        <v>0.369492699906533</v>
      </c>
      <c r="M40" s="11">
        <f t="shared" si="3"/>
        <v>0.57854091239529726</v>
      </c>
      <c r="N40" s="11">
        <f t="shared" si="3"/>
        <v>3.2020498275695364E-2</v>
      </c>
      <c r="P40" s="11">
        <f>AVERAGE(H$16:H40)*AVERAGE(K$16:K40)</f>
        <v>8.5661352983125623E-4</v>
      </c>
      <c r="Q40" s="12"/>
      <c r="R40" s="6">
        <f t="shared" si="6"/>
        <v>64394.735511330575</v>
      </c>
      <c r="S40" s="13">
        <f>FORECAST(C40,D$16:D39,C$16:C39)</f>
        <v>719311.98019404407</v>
      </c>
      <c r="T40" s="13">
        <f>FORECAST(D40,E$16:E39,D$16:D39)</f>
        <v>299748.00712094561</v>
      </c>
      <c r="U40" s="13">
        <f>FORECAST(E40,F$16:F39,E$16:E39)</f>
        <v>37981.058815485274</v>
      </c>
      <c r="W40" s="5">
        <v>2004</v>
      </c>
      <c r="X40" s="13">
        <f t="shared" si="8"/>
        <v>2015907.0753576378</v>
      </c>
      <c r="Y40" s="13">
        <v>2500000</v>
      </c>
      <c r="Z40" s="13">
        <f t="shared" si="7"/>
        <v>1914938</v>
      </c>
      <c r="AA40" s="16"/>
      <c r="AB40" s="5">
        <v>2001</v>
      </c>
      <c r="AC40" s="13">
        <f t="shared" si="4"/>
        <v>1121435.7816418055</v>
      </c>
      <c r="AD40" s="15">
        <f t="shared" si="5"/>
        <v>1116972</v>
      </c>
    </row>
    <row r="41" spans="1:30" s="5" customFormat="1" x14ac:dyDescent="0.2">
      <c r="A41" s="14">
        <v>2002</v>
      </c>
      <c r="B41" s="8">
        <v>75415683</v>
      </c>
      <c r="C41" s="8">
        <v>33832</v>
      </c>
      <c r="D41" s="8">
        <v>1446318</v>
      </c>
      <c r="E41" s="8">
        <v>316784</v>
      </c>
      <c r="F41" s="8">
        <v>6070</v>
      </c>
      <c r="G41" s="9">
        <f t="shared" si="1"/>
        <v>1803004</v>
      </c>
      <c r="H41" s="10">
        <f t="shared" si="2"/>
        <v>2.3907547187499448E-2</v>
      </c>
      <c r="I41" s="17"/>
      <c r="J41" s="7">
        <f t="shared" si="0"/>
        <v>2002</v>
      </c>
      <c r="K41" s="11">
        <f t="shared" si="3"/>
        <v>1.8764240123704663E-2</v>
      </c>
      <c r="L41" s="11">
        <f t="shared" si="3"/>
        <v>0.80217126528837424</v>
      </c>
      <c r="M41" s="11">
        <f t="shared" si="3"/>
        <v>0.17569789085326487</v>
      </c>
      <c r="N41" s="11">
        <f t="shared" si="3"/>
        <v>3.3666037346561629E-3</v>
      </c>
      <c r="P41" s="11">
        <f>AVERAGE(H$16:H41)*AVERAGE(K$16:K41)</f>
        <v>8.3850540695529631E-4</v>
      </c>
      <c r="Q41" s="12"/>
      <c r="R41" s="6">
        <f t="shared" si="6"/>
        <v>64602.094419265064</v>
      </c>
      <c r="S41" s="13">
        <f>FORECAST(C41,D$16:D40,C$16:C40)</f>
        <v>925249.79434431111</v>
      </c>
      <c r="T41" s="13">
        <f>FORECAST(D41,E$16:E40,D$16:D40)</f>
        <v>798458.50182469329</v>
      </c>
      <c r="U41" s="13">
        <f>FORECAST(E41,F$16:F40,E$16:E40)</f>
        <v>13396.160886416474</v>
      </c>
      <c r="W41" s="5">
        <v>2005</v>
      </c>
      <c r="X41" s="13">
        <f t="shared" si="8"/>
        <v>1403946.8123382728</v>
      </c>
      <c r="Y41" s="13">
        <v>1650000</v>
      </c>
      <c r="Z41" s="13">
        <f t="shared" si="7"/>
        <v>806561</v>
      </c>
      <c r="AA41" s="16"/>
      <c r="AB41" s="5">
        <v>2002</v>
      </c>
      <c r="AC41" s="13">
        <f t="shared" si="4"/>
        <v>1801706.551474686</v>
      </c>
      <c r="AD41" s="15">
        <f t="shared" si="5"/>
        <v>1803004</v>
      </c>
    </row>
    <row r="42" spans="1:30" s="5" customFormat="1" x14ac:dyDescent="0.2">
      <c r="A42" s="14">
        <v>2003</v>
      </c>
      <c r="B42" s="8">
        <v>88598169</v>
      </c>
      <c r="C42" s="8">
        <v>61754</v>
      </c>
      <c r="D42" s="8">
        <v>823191</v>
      </c>
      <c r="E42" s="8">
        <v>560979</v>
      </c>
      <c r="F42" s="8">
        <v>12235</v>
      </c>
      <c r="G42" s="9">
        <f t="shared" si="1"/>
        <v>1458159</v>
      </c>
      <c r="H42" s="10">
        <f t="shared" si="2"/>
        <v>1.6458116645728875E-2</v>
      </c>
      <c r="I42" s="17"/>
      <c r="J42" s="7">
        <f t="shared" si="0"/>
        <v>2003</v>
      </c>
      <c r="K42" s="11">
        <f t="shared" si="3"/>
        <v>4.2350662719223352E-2</v>
      </c>
      <c r="L42" s="11">
        <f t="shared" si="3"/>
        <v>0.56454131545325303</v>
      </c>
      <c r="M42" s="11">
        <f t="shared" si="3"/>
        <v>0.3847173044914855</v>
      </c>
      <c r="N42" s="11">
        <f t="shared" si="3"/>
        <v>8.3907173360381147E-3</v>
      </c>
      <c r="P42" s="11">
        <f>AVERAGE(H$16:H42)*AVERAGE(K$16:K42)</f>
        <v>8.4252498565734197E-4</v>
      </c>
      <c r="Q42" s="12"/>
      <c r="R42" s="6">
        <f t="shared" si="6"/>
        <v>74290.043752839119</v>
      </c>
      <c r="S42" s="13">
        <f>FORECAST(C42,D$16:D41,C$16:C41)</f>
        <v>1475626.7499567973</v>
      </c>
      <c r="T42" s="13">
        <f>FORECAST(D42,E$16:E41,D$16:D41)</f>
        <v>491406.09091200703</v>
      </c>
      <c r="U42" s="13">
        <f>FORECAST(E42,F$16:F41,E$16:E41)</f>
        <v>31279.050336389504</v>
      </c>
      <c r="W42" s="5">
        <v>2006</v>
      </c>
      <c r="X42" s="13">
        <f t="shared" si="8"/>
        <v>1313258.4590721577</v>
      </c>
      <c r="Y42" s="13">
        <v>1522000</v>
      </c>
      <c r="Z42" s="13">
        <f t="shared" si="7"/>
        <v>2185079</v>
      </c>
      <c r="AA42" s="16"/>
      <c r="AB42" s="5">
        <v>2003</v>
      </c>
      <c r="AC42" s="13">
        <f t="shared" si="4"/>
        <v>2072601.934958033</v>
      </c>
      <c r="AD42" s="15">
        <f t="shared" si="5"/>
        <v>1458159</v>
      </c>
    </row>
    <row r="43" spans="1:30" s="5" customFormat="1" x14ac:dyDescent="0.2">
      <c r="A43" s="14">
        <v>2004</v>
      </c>
      <c r="B43" s="8">
        <v>88800300</v>
      </c>
      <c r="C43" s="8">
        <v>51353</v>
      </c>
      <c r="D43" s="8">
        <v>1614084</v>
      </c>
      <c r="E43" s="8">
        <v>916755</v>
      </c>
      <c r="F43" s="8">
        <v>32392</v>
      </c>
      <c r="G43" s="9">
        <f t="shared" si="1"/>
        <v>2614584</v>
      </c>
      <c r="H43" s="10">
        <f t="shared" si="2"/>
        <v>2.9443414042520127E-2</v>
      </c>
      <c r="I43" s="17"/>
      <c r="J43" s="7">
        <f t="shared" si="0"/>
        <v>2004</v>
      </c>
      <c r="K43" s="11">
        <f t="shared" si="3"/>
        <v>1.9640983039749343E-2</v>
      </c>
      <c r="L43" s="11">
        <f t="shared" si="3"/>
        <v>0.61733874298932445</v>
      </c>
      <c r="M43" s="11">
        <f t="shared" si="3"/>
        <v>0.35063130501831269</v>
      </c>
      <c r="N43" s="11">
        <f t="shared" si="3"/>
        <v>1.2388968952613493E-2</v>
      </c>
      <c r="P43" s="11">
        <f>AVERAGE(H$16:H43)*AVERAGE(K$16:K43)</f>
        <v>8.3254701040240333E-4</v>
      </c>
      <c r="Q43" s="12"/>
      <c r="R43" s="6">
        <f t="shared" si="6"/>
        <v>74816.471483867659</v>
      </c>
      <c r="S43" s="13">
        <f>FORECAST(C43,D$16:D42,C$16:C42)</f>
        <v>1243273.6075567631</v>
      </c>
      <c r="T43" s="13">
        <f>FORECAST(D43,E$16:E42,D$16:D42)</f>
        <v>848824.93416652863</v>
      </c>
      <c r="U43" s="13">
        <f>FORECAST(E43,F$16:F42,E$16:E42)</f>
        <v>57070.312083909848</v>
      </c>
      <c r="W43" s="5">
        <v>2007</v>
      </c>
      <c r="X43" s="13">
        <f t="shared" si="8"/>
        <v>2386882.7820808436</v>
      </c>
      <c r="Y43" s="13">
        <v>2470000</v>
      </c>
      <c r="Z43" s="13">
        <f t="shared" si="7"/>
        <v>1227094</v>
      </c>
      <c r="AA43" s="16"/>
      <c r="AB43" s="5">
        <v>2004</v>
      </c>
      <c r="AC43" s="13">
        <f t="shared" si="4"/>
        <v>2223985.3252910692</v>
      </c>
      <c r="AD43" s="15">
        <f t="shared" si="5"/>
        <v>2614584</v>
      </c>
    </row>
    <row r="44" spans="1:30" s="5" customFormat="1" x14ac:dyDescent="0.2">
      <c r="A44" s="14">
        <v>2005</v>
      </c>
      <c r="B44" s="8">
        <v>86198298</v>
      </c>
      <c r="C44" s="8">
        <v>70424</v>
      </c>
      <c r="D44" s="8">
        <v>1345833</v>
      </c>
      <c r="E44" s="8">
        <v>402300</v>
      </c>
      <c r="F44" s="8">
        <v>12232</v>
      </c>
      <c r="G44" s="9">
        <f t="shared" si="1"/>
        <v>1830789</v>
      </c>
      <c r="H44" s="10">
        <f t="shared" si="2"/>
        <v>2.1239270872842525E-2</v>
      </c>
      <c r="I44" s="17"/>
      <c r="J44" s="7">
        <f t="shared" si="0"/>
        <v>2005</v>
      </c>
      <c r="K44" s="11">
        <f t="shared" si="3"/>
        <v>3.8466475383017923E-2</v>
      </c>
      <c r="L44" s="11">
        <f t="shared" si="3"/>
        <v>0.73511092758368113</v>
      </c>
      <c r="M44" s="11">
        <f t="shared" si="3"/>
        <v>0.21974132464199861</v>
      </c>
      <c r="N44" s="11">
        <f t="shared" si="3"/>
        <v>6.6812723913023293E-3</v>
      </c>
      <c r="P44" s="11">
        <f>AVERAGE(H$16:H44)*AVERAGE(K$16:K44)</f>
        <v>8.3621346111122053E-4</v>
      </c>
      <c r="Q44" s="12"/>
      <c r="R44" s="6">
        <f t="shared" si="6"/>
        <v>71764.135301675458</v>
      </c>
      <c r="S44" s="13">
        <f>FORECAST(C44,D$16:D43,C$16:C43)</f>
        <v>1615381.4803950787</v>
      </c>
      <c r="T44" s="13">
        <f>FORECAST(D44,E$16:E43,D$16:D43)</f>
        <v>732082.52436763723</v>
      </c>
      <c r="U44" s="13">
        <f>FORECAST(E44,F$16:F43,E$16:E43)</f>
        <v>18089.901526796923</v>
      </c>
      <c r="W44" s="5">
        <v>2008</v>
      </c>
      <c r="X44" s="13">
        <f t="shared" si="8"/>
        <v>1819839.994656862</v>
      </c>
      <c r="Y44" s="13">
        <v>2000000</v>
      </c>
      <c r="Z44" s="13">
        <f t="shared" si="7"/>
        <v>2251557</v>
      </c>
      <c r="AA44" s="16"/>
      <c r="AB44" s="5">
        <v>2005</v>
      </c>
      <c r="AC44" s="13">
        <f t="shared" si="4"/>
        <v>2437318.0415911884</v>
      </c>
      <c r="AD44" s="15">
        <f t="shared" si="5"/>
        <v>1830789</v>
      </c>
    </row>
    <row r="45" spans="1:30" s="5" customFormat="1" x14ac:dyDescent="0.2">
      <c r="A45" s="14">
        <v>2006</v>
      </c>
      <c r="B45" s="8">
        <v>88301824</v>
      </c>
      <c r="C45" s="8">
        <v>31469</v>
      </c>
      <c r="D45" s="8">
        <v>536905</v>
      </c>
      <c r="E45" s="8">
        <v>141216</v>
      </c>
      <c r="F45" s="8">
        <v>4500</v>
      </c>
      <c r="G45" s="9">
        <f t="shared" si="1"/>
        <v>714090</v>
      </c>
      <c r="H45" s="10">
        <f t="shared" si="2"/>
        <v>8.0869224173670522E-3</v>
      </c>
      <c r="I45" s="17"/>
      <c r="J45" s="7">
        <f t="shared" si="0"/>
        <v>2006</v>
      </c>
      <c r="K45" s="11">
        <f t="shared" si="3"/>
        <v>4.4068674816899828E-2</v>
      </c>
      <c r="L45" s="11">
        <f t="shared" si="3"/>
        <v>0.75187301320561839</v>
      </c>
      <c r="M45" s="11">
        <f t="shared" si="3"/>
        <v>0.1977565853043734</v>
      </c>
      <c r="N45" s="11">
        <f t="shared" si="3"/>
        <v>6.3017266731084315E-3</v>
      </c>
      <c r="P45" s="11">
        <f>AVERAGE(H$16:H45)*AVERAGE(K$16:K45)</f>
        <v>8.3316618572224768E-4</v>
      </c>
      <c r="Q45" s="12"/>
      <c r="R45" s="6">
        <f t="shared" si="6"/>
        <v>73839.173869473845</v>
      </c>
      <c r="S45" s="13">
        <f>FORECAST(C45,D$16:D44,C$16:C44)</f>
        <v>881186.71381950914</v>
      </c>
      <c r="T45" s="13">
        <f>FORECAST(D45,E$16:E44,D$16:D44)</f>
        <v>358665.50128375506</v>
      </c>
      <c r="U45" s="18">
        <v>0</v>
      </c>
      <c r="W45" s="5">
        <v>2009</v>
      </c>
      <c r="X45" s="13">
        <f t="shared" si="8"/>
        <v>2569324.6387674706</v>
      </c>
      <c r="Y45" s="13">
        <v>2208000</v>
      </c>
      <c r="Z45" s="13">
        <f t="shared" si="7"/>
        <v>2306292</v>
      </c>
      <c r="AA45" s="16"/>
      <c r="AB45" s="5">
        <v>2006</v>
      </c>
      <c r="AC45" s="13">
        <f t="shared" si="4"/>
        <v>1313691.3889727381</v>
      </c>
      <c r="AD45" s="15">
        <f t="shared" si="5"/>
        <v>714090</v>
      </c>
    </row>
    <row r="46" spans="1:30" s="5" customFormat="1" x14ac:dyDescent="0.2">
      <c r="A46" s="14">
        <v>2007</v>
      </c>
      <c r="B46" s="8">
        <v>84482754</v>
      </c>
      <c r="C46" s="8">
        <v>21959</v>
      </c>
      <c r="D46" s="8">
        <v>201275</v>
      </c>
      <c r="E46" s="8">
        <v>136167</v>
      </c>
      <c r="F46" s="8">
        <v>8984</v>
      </c>
      <c r="G46" s="9">
        <f t="shared" si="1"/>
        <v>368385</v>
      </c>
      <c r="H46" s="10">
        <f t="shared" si="2"/>
        <v>4.3604757486954086E-3</v>
      </c>
      <c r="I46" s="17"/>
      <c r="J46" s="7">
        <f t="shared" si="0"/>
        <v>2007</v>
      </c>
      <c r="K46" s="11">
        <f t="shared" si="3"/>
        <v>5.9608833150101119E-2</v>
      </c>
      <c r="L46" s="11">
        <f t="shared" si="3"/>
        <v>0.54637132347951189</v>
      </c>
      <c r="M46" s="11">
        <f t="shared" si="3"/>
        <v>0.36963231401930047</v>
      </c>
      <c r="N46" s="11">
        <f t="shared" si="3"/>
        <v>2.4387529351086498E-2</v>
      </c>
      <c r="P46" s="11">
        <f>AVERAGE(H$16:H46)*AVERAGE(K$16:K46)</f>
        <v>8.4102545246454404E-4</v>
      </c>
      <c r="Q46" s="12"/>
      <c r="R46" s="6">
        <f t="shared" si="6"/>
        <v>70388.173909490957</v>
      </c>
      <c r="S46" s="13">
        <f>FORECAST(C46,D$16:D45,C$16:C45)</f>
        <v>694822.7274139931</v>
      </c>
      <c r="T46" s="13">
        <f>FORECAST(D46,E$16:E45,D$16:D45)</f>
        <v>199177.82906087057</v>
      </c>
      <c r="U46" s="18">
        <v>0</v>
      </c>
      <c r="W46" s="5">
        <v>2010</v>
      </c>
      <c r="X46" s="13">
        <f t="shared" si="8"/>
        <v>1740727.7241805471</v>
      </c>
      <c r="Y46" s="13">
        <v>1625000</v>
      </c>
      <c r="Z46" s="13">
        <f t="shared" si="7"/>
        <v>993556</v>
      </c>
      <c r="AA46" s="16"/>
      <c r="AB46" s="5">
        <v>2007</v>
      </c>
      <c r="AC46" s="13">
        <f t="shared" si="4"/>
        <v>964388.7303843546</v>
      </c>
      <c r="AD46" s="15">
        <f t="shared" si="5"/>
        <v>368385</v>
      </c>
    </row>
    <row r="47" spans="1:30" s="5" customFormat="1" x14ac:dyDescent="0.2">
      <c r="A47" s="14">
        <v>2008</v>
      </c>
      <c r="B47" s="8">
        <v>81597511</v>
      </c>
      <c r="C47" s="8">
        <v>17218</v>
      </c>
      <c r="D47" s="8">
        <v>1091265</v>
      </c>
      <c r="E47" s="8">
        <v>806752</v>
      </c>
      <c r="F47" s="8">
        <v>23647</v>
      </c>
      <c r="G47" s="9">
        <f t="shared" si="1"/>
        <v>1938882</v>
      </c>
      <c r="H47" s="10">
        <f t="shared" si="2"/>
        <v>2.3761533608543526E-2</v>
      </c>
      <c r="I47" s="17"/>
      <c r="J47" s="7">
        <f t="shared" si="0"/>
        <v>2008</v>
      </c>
      <c r="K47" s="11">
        <f t="shared" si="3"/>
        <v>8.8803753915916491E-3</v>
      </c>
      <c r="L47" s="11">
        <f t="shared" si="3"/>
        <v>0.56283208570712395</v>
      </c>
      <c r="M47" s="11">
        <f t="shared" si="3"/>
        <v>0.41609133510961471</v>
      </c>
      <c r="N47" s="11">
        <f t="shared" si="3"/>
        <v>1.2196203791669632E-2</v>
      </c>
      <c r="P47" s="11">
        <f>AVERAGE(H$16:H47)*AVERAGE(K$16:K47)</f>
        <v>8.1786112898963714E-4</v>
      </c>
      <c r="Q47" s="12"/>
      <c r="R47" s="6">
        <f t="shared" si="6"/>
        <v>68625.583608755609</v>
      </c>
      <c r="S47" s="13">
        <f>FORECAST(C47,D$16:D46,C$16:C46)</f>
        <v>589123.44778806309</v>
      </c>
      <c r="T47" s="13">
        <f>FORECAST(D47,E$16:E46,D$16:D46)</f>
        <v>596557.53312929859</v>
      </c>
      <c r="U47" s="13">
        <f>FORECAST(E47,F$16:F46,E$16:E46)</f>
        <v>47616.74258107887</v>
      </c>
      <c r="W47" s="5">
        <v>2011</v>
      </c>
      <c r="X47" s="13">
        <f t="shared" si="8"/>
        <v>1140203.7138333006</v>
      </c>
      <c r="Y47" s="13">
        <v>1195000</v>
      </c>
      <c r="Z47" s="13">
        <f t="shared" si="7"/>
        <v>371941</v>
      </c>
      <c r="AA47" s="16"/>
      <c r="AB47" s="5">
        <v>2008</v>
      </c>
      <c r="AC47" s="13">
        <f t="shared" si="4"/>
        <v>1301923.3071071962</v>
      </c>
      <c r="AD47" s="15">
        <f t="shared" si="5"/>
        <v>1938882</v>
      </c>
    </row>
    <row r="48" spans="1:30" s="5" customFormat="1" x14ac:dyDescent="0.2">
      <c r="A48" s="14">
        <v>2009</v>
      </c>
      <c r="B48" s="8">
        <v>79307655</v>
      </c>
      <c r="C48" s="8">
        <v>8155</v>
      </c>
      <c r="D48" s="8">
        <v>568304</v>
      </c>
      <c r="E48" s="8">
        <v>363570</v>
      </c>
      <c r="F48" s="8">
        <v>5028</v>
      </c>
      <c r="G48" s="9">
        <f t="shared" si="1"/>
        <v>945057</v>
      </c>
      <c r="H48" s="10">
        <f t="shared" si="2"/>
        <v>1.1916340232226007E-2</v>
      </c>
      <c r="I48" s="17"/>
      <c r="J48" s="7">
        <f t="shared" si="0"/>
        <v>2009</v>
      </c>
      <c r="K48" s="11">
        <f t="shared" si="3"/>
        <v>8.6291091436812798E-3</v>
      </c>
      <c r="L48" s="11">
        <f t="shared" si="3"/>
        <v>0.60134362265979724</v>
      </c>
      <c r="M48" s="11">
        <f t="shared" si="3"/>
        <v>0.38470695418371592</v>
      </c>
      <c r="N48" s="11">
        <f t="shared" si="3"/>
        <v>5.3203140128055765E-3</v>
      </c>
      <c r="P48" s="11">
        <f>AVERAGE(H$16:H48)*AVERAGE(K$16:K48)</f>
        <v>7.8632927780039586E-4</v>
      </c>
      <c r="Q48" s="12"/>
      <c r="R48" s="6">
        <f t="shared" si="6"/>
        <v>64862.648255820641</v>
      </c>
      <c r="S48" s="13">
        <f>FORECAST(C48,D$16:D47,C$16:C47)</f>
        <v>442241.30760277173</v>
      </c>
      <c r="T48" s="13">
        <f>FORECAST(D48,E$16:E47,D$16:D47)</f>
        <v>366712.75995406893</v>
      </c>
      <c r="U48" s="13">
        <f>FORECAST(E48,F$16:F47,E$16:E47)</f>
        <v>15136.08624014564</v>
      </c>
      <c r="W48" s="5">
        <v>2012</v>
      </c>
      <c r="X48" s="13">
        <f t="shared" si="8"/>
        <v>853163.92510475428</v>
      </c>
      <c r="Y48" s="13">
        <v>820000</v>
      </c>
      <c r="Z48" s="13">
        <f t="shared" si="7"/>
        <v>1240087</v>
      </c>
      <c r="AA48" s="16"/>
      <c r="AB48" s="5">
        <v>2009</v>
      </c>
      <c r="AC48" s="13">
        <f t="shared" si="4"/>
        <v>888952.80205280683</v>
      </c>
      <c r="AD48" s="15">
        <f t="shared" si="5"/>
        <v>945057</v>
      </c>
    </row>
    <row r="49" spans="1:30" s="5" customFormat="1" x14ac:dyDescent="0.2">
      <c r="A49" s="14">
        <v>2010</v>
      </c>
      <c r="B49" s="8">
        <v>76438022</v>
      </c>
      <c r="C49" s="8">
        <v>2611</v>
      </c>
      <c r="D49" s="8">
        <v>67025</v>
      </c>
      <c r="E49" s="8">
        <v>39358</v>
      </c>
      <c r="F49" s="8">
        <v>790</v>
      </c>
      <c r="G49" s="9">
        <f t="shared" si="1"/>
        <v>109784</v>
      </c>
      <c r="H49" s="10">
        <f t="shared" si="2"/>
        <v>1.4362485727325597E-3</v>
      </c>
      <c r="I49" s="17"/>
      <c r="J49" s="7">
        <f t="shared" si="0"/>
        <v>2010</v>
      </c>
      <c r="K49" s="11">
        <f t="shared" si="3"/>
        <v>2.3783064927493987E-2</v>
      </c>
      <c r="L49" s="11">
        <f t="shared" si="3"/>
        <v>0.61051701522990598</v>
      </c>
      <c r="M49" s="11">
        <f t="shared" si="3"/>
        <v>0.35850397143481744</v>
      </c>
      <c r="N49" s="11">
        <f t="shared" si="3"/>
        <v>7.1959484077825549E-3</v>
      </c>
      <c r="P49" s="11">
        <f>AVERAGE(H$16:H49)*AVERAGE(K$16:K49)</f>
        <v>7.6154709182208369E-4</v>
      </c>
      <c r="Q49" s="12"/>
      <c r="R49" s="6">
        <f t="shared" si="6"/>
        <v>60105.454635750772</v>
      </c>
      <c r="S49" s="13">
        <f>FORECAST(C49,D$16:D48,C$16:C48)</f>
        <v>346923.1852757532</v>
      </c>
      <c r="T49" s="13">
        <f>FORECAST(D49,E$16:E48,D$16:D48)</f>
        <v>139557.8247792378</v>
      </c>
      <c r="U49" s="18">
        <v>0</v>
      </c>
      <c r="W49" s="5">
        <v>2013</v>
      </c>
      <c r="X49" s="13">
        <f t="shared" si="8"/>
        <v>1098904.2953678211</v>
      </c>
      <c r="Y49" s="13">
        <v>1315000</v>
      </c>
      <c r="Z49" s="13">
        <f t="shared" si="7"/>
        <v>1386651</v>
      </c>
      <c r="AA49" s="16"/>
      <c r="AB49" s="5">
        <v>2010</v>
      </c>
      <c r="AC49" s="13">
        <f t="shared" si="4"/>
        <v>546586.46469074185</v>
      </c>
      <c r="AD49" s="15">
        <f t="shared" si="5"/>
        <v>109784</v>
      </c>
    </row>
    <row r="50" spans="1:30" s="5" customFormat="1" x14ac:dyDescent="0.2">
      <c r="A50" s="14">
        <v>2011</v>
      </c>
      <c r="B50" s="8">
        <v>80990646</v>
      </c>
      <c r="C50" s="8">
        <v>16405</v>
      </c>
      <c r="D50" s="8">
        <v>204734</v>
      </c>
      <c r="E50" s="8">
        <v>73037</v>
      </c>
      <c r="F50" s="8">
        <v>1309</v>
      </c>
      <c r="G50" s="9">
        <f t="shared" si="1"/>
        <v>295485</v>
      </c>
      <c r="H50" s="10">
        <f t="shared" si="2"/>
        <v>3.6483842837850681E-3</v>
      </c>
      <c r="I50" s="17"/>
      <c r="J50" s="7">
        <f t="shared" si="0"/>
        <v>2011</v>
      </c>
      <c r="K50" s="11">
        <f t="shared" si="3"/>
        <v>5.5518892667986527E-2</v>
      </c>
      <c r="L50" s="11">
        <f t="shared" si="3"/>
        <v>0.692874426789854</v>
      </c>
      <c r="M50" s="11">
        <f t="shared" si="3"/>
        <v>0.247176675634973</v>
      </c>
      <c r="N50" s="11">
        <f t="shared" si="3"/>
        <v>4.4300049071864904E-3</v>
      </c>
      <c r="P50" s="11">
        <f>AVERAGE(H$16:H50)*AVERAGE(K$16:K50)</f>
        <v>7.6490761263159736E-4</v>
      </c>
      <c r="Q50" s="12"/>
      <c r="R50" s="6">
        <f t="shared" si="6"/>
        <v>61678.190926091876</v>
      </c>
      <c r="S50" s="13">
        <f>FORECAST(C50,D$16:D49,C$16:C49)</f>
        <v>587096.78388975025</v>
      </c>
      <c r="T50" s="13">
        <f>FORECAST(D50,E$16:E49,D$16:D49)</f>
        <v>196177.47906310012</v>
      </c>
      <c r="U50" s="18">
        <v>0</v>
      </c>
      <c r="W50" s="5">
        <v>2014</v>
      </c>
      <c r="X50" s="13">
        <f t="shared" si="8"/>
        <v>822930.87873699295</v>
      </c>
      <c r="Y50" s="13">
        <v>1072000</v>
      </c>
      <c r="Z50" s="13">
        <f t="shared" si="7"/>
        <v>470647</v>
      </c>
      <c r="AA50" s="16"/>
      <c r="AB50" s="5">
        <v>2011</v>
      </c>
      <c r="AC50" s="13">
        <f t="shared" si="4"/>
        <v>844952.45387894218</v>
      </c>
      <c r="AD50" s="15">
        <f t="shared" si="5"/>
        <v>295485</v>
      </c>
    </row>
    <row r="51" spans="1:30" s="5" customFormat="1" x14ac:dyDescent="0.2">
      <c r="A51" s="14">
        <v>2012</v>
      </c>
      <c r="B51" s="8">
        <v>74521716</v>
      </c>
      <c r="C51" s="8">
        <v>53242</v>
      </c>
      <c r="D51" s="8">
        <v>342604</v>
      </c>
      <c r="E51" s="8">
        <v>62144</v>
      </c>
      <c r="F51" s="8">
        <v>17353</v>
      </c>
      <c r="G51" s="9">
        <f t="shared" si="1"/>
        <v>475343</v>
      </c>
      <c r="H51" s="10">
        <f t="shared" si="2"/>
        <v>6.3785836600971455E-3</v>
      </c>
      <c r="I51" s="17"/>
      <c r="J51" s="7">
        <f t="shared" si="0"/>
        <v>2012</v>
      </c>
      <c r="K51" s="11">
        <f t="shared" si="3"/>
        <v>0.11200753981861519</v>
      </c>
      <c r="L51" s="11">
        <f t="shared" si="3"/>
        <v>0.72075112076963377</v>
      </c>
      <c r="M51" s="11">
        <f t="shared" si="3"/>
        <v>0.13073506920265998</v>
      </c>
      <c r="N51" s="11">
        <f t="shared" si="3"/>
        <v>3.650627020909112E-2</v>
      </c>
      <c r="P51" s="11">
        <f>AVERAGE(H$16:H51)*AVERAGE(K$16:K51)</f>
        <v>8.1133732530168248E-4</v>
      </c>
      <c r="Q51" s="12"/>
      <c r="R51" s="6">
        <f t="shared" si="6"/>
        <v>57002.227874769909</v>
      </c>
      <c r="S51" s="13">
        <f>FORECAST(C51,D$16:D50,C$16:C50)</f>
        <v>1259199.7450607647</v>
      </c>
      <c r="T51" s="13">
        <f>FORECAST(D51,E$16:E50,D$16:D50)</f>
        <v>253619.29301609579</v>
      </c>
      <c r="U51" s="18">
        <v>0</v>
      </c>
      <c r="W51" s="5">
        <v>2015</v>
      </c>
      <c r="X51" s="13">
        <f t="shared" si="8"/>
        <v>798792.92278390354</v>
      </c>
      <c r="Y51" s="13">
        <v>1031000</v>
      </c>
      <c r="Z51" s="13">
        <f t="shared" si="7"/>
        <v>302362</v>
      </c>
      <c r="AA51" s="16"/>
      <c r="AB51" s="5">
        <v>2012</v>
      </c>
      <c r="AC51" s="13">
        <f>SUM(R51:U51)</f>
        <v>1569821.2659516304</v>
      </c>
      <c r="AD51" s="15">
        <f t="shared" si="5"/>
        <v>475343</v>
      </c>
    </row>
    <row r="52" spans="1:30" s="5" customFormat="1" x14ac:dyDescent="0.2">
      <c r="A52" s="19">
        <v>2013</v>
      </c>
      <c r="B52" s="8">
        <v>74815037</v>
      </c>
      <c r="C52" s="8">
        <v>4690</v>
      </c>
      <c r="D52" s="8">
        <v>410849</v>
      </c>
      <c r="E52" s="8">
        <v>161650</v>
      </c>
      <c r="F52" s="8">
        <v>2321</v>
      </c>
      <c r="G52" s="9">
        <f t="shared" si="1"/>
        <v>579510</v>
      </c>
      <c r="H52" s="10">
        <f t="shared" si="2"/>
        <v>7.7459027387769656E-3</v>
      </c>
      <c r="I52" s="17"/>
      <c r="J52" s="7">
        <f t="shared" si="0"/>
        <v>2013</v>
      </c>
      <c r="K52" s="11">
        <f t="shared" si="3"/>
        <v>8.0930441234836319E-3</v>
      </c>
      <c r="L52" s="11">
        <f t="shared" si="3"/>
        <v>0.70895929319597595</v>
      </c>
      <c r="M52" s="11">
        <f t="shared" si="3"/>
        <v>0.27894255491708514</v>
      </c>
      <c r="N52" s="11">
        <f t="shared" si="3"/>
        <v>4.0051077634553327E-3</v>
      </c>
      <c r="P52" s="11">
        <f>AVERAGE(H$16:H52)*AVERAGE(K$16:K52)</f>
        <v>7.7998893602768701E-4</v>
      </c>
      <c r="Q52" s="12"/>
      <c r="R52" s="6">
        <f t="shared" si="6"/>
        <v>60700.232011926411</v>
      </c>
      <c r="S52" s="13">
        <f>FORECAST(C52,D$16:D51,C$16:C51)</f>
        <v>344373.41982856486</v>
      </c>
      <c r="T52" s="13">
        <f>FORECAST(D52,E$16:E51,D$16:D51)</f>
        <v>277748.35169742641</v>
      </c>
      <c r="U52" s="13">
        <f>FORECAST(E52,F$16:F51,E$16:E51)</f>
        <v>2333.7942015635763</v>
      </c>
      <c r="W52" s="5">
        <v>2016</v>
      </c>
      <c r="X52" s="13">
        <f t="shared" si="8"/>
        <v>1516077.4561357913</v>
      </c>
      <c r="Y52" s="13">
        <v>1433000</v>
      </c>
      <c r="Z52" s="13">
        <f t="shared" si="7"/>
        <v>421121</v>
      </c>
      <c r="AA52" s="16"/>
      <c r="AB52" s="5">
        <v>2013</v>
      </c>
      <c r="AC52" s="13">
        <f t="shared" si="4"/>
        <v>685155.79773948132</v>
      </c>
      <c r="AD52" s="15">
        <f t="shared" si="5"/>
        <v>579510</v>
      </c>
    </row>
    <row r="53" spans="1:30" s="5" customFormat="1" x14ac:dyDescent="0.2">
      <c r="A53" s="19">
        <v>2014</v>
      </c>
      <c r="B53" s="8">
        <v>73605540</v>
      </c>
      <c r="C53" s="8">
        <v>8897</v>
      </c>
      <c r="D53" s="8">
        <v>178716</v>
      </c>
      <c r="E53" s="8">
        <v>48129</v>
      </c>
      <c r="F53" s="8">
        <v>1109</v>
      </c>
      <c r="G53" s="9">
        <f t="shared" si="1"/>
        <v>236851</v>
      </c>
      <c r="H53" s="10">
        <f t="shared" si="2"/>
        <v>3.2178420265648482E-3</v>
      </c>
      <c r="I53" s="17"/>
      <c r="J53" s="7">
        <f t="shared" si="0"/>
        <v>2014</v>
      </c>
      <c r="K53" s="11">
        <f t="shared" si="3"/>
        <v>3.7563700385474415E-2</v>
      </c>
      <c r="L53" s="11">
        <f t="shared" si="3"/>
        <v>0.75455032910986231</v>
      </c>
      <c r="M53" s="11">
        <f t="shared" si="3"/>
        <v>0.20320370190541734</v>
      </c>
      <c r="N53" s="11">
        <f t="shared" si="3"/>
        <v>4.6822685992459392E-3</v>
      </c>
      <c r="P53" s="11">
        <f>AVERAGE(H$16:H53)*AVERAGE(K$16:K53)</f>
        <v>7.6734708498411559E-4</v>
      </c>
      <c r="Q53" s="12"/>
      <c r="R53" s="6">
        <f t="shared" si="6"/>
        <v>57411.506830343358</v>
      </c>
      <c r="S53" s="13">
        <f>FORECAST(C53,D$16:D52,C$16:C52)</f>
        <v>423264.86268797505</v>
      </c>
      <c r="T53" s="13">
        <f>FORECAST(D53,E$16:E52,D$16:D52)</f>
        <v>164866.13498513814</v>
      </c>
      <c r="U53" s="18">
        <v>0</v>
      </c>
      <c r="W53" s="5">
        <v>2017</v>
      </c>
      <c r="X53" s="13">
        <f t="shared" si="8"/>
        <v>655404.21967500402</v>
      </c>
      <c r="Y53" s="13">
        <v>510000</v>
      </c>
      <c r="Z53" s="13">
        <f t="shared" si="7"/>
        <v>483199</v>
      </c>
      <c r="AA53" s="16"/>
      <c r="AB53" s="5">
        <v>2014</v>
      </c>
      <c r="AC53" s="13">
        <f t="shared" si="4"/>
        <v>645542.50450345653</v>
      </c>
      <c r="AD53" s="15">
        <f t="shared" si="5"/>
        <v>236851</v>
      </c>
    </row>
    <row r="54" spans="1:30" s="5" customFormat="1" x14ac:dyDescent="0.2">
      <c r="A54" s="19">
        <v>2015</v>
      </c>
      <c r="B54" s="8">
        <v>84397127</v>
      </c>
      <c r="C54" s="8">
        <v>184959</v>
      </c>
      <c r="D54" s="8">
        <v>1111252</v>
      </c>
      <c r="E54" s="8">
        <v>87608</v>
      </c>
      <c r="F54" s="8">
        <v>734</v>
      </c>
      <c r="G54" s="9">
        <f t="shared" si="1"/>
        <v>1384553</v>
      </c>
      <c r="H54" s="10">
        <f t="shared" si="2"/>
        <v>1.6405214836282281E-2</v>
      </c>
      <c r="I54" s="17"/>
      <c r="J54" s="7">
        <f t="shared" si="0"/>
        <v>2015</v>
      </c>
      <c r="K54" s="11">
        <f t="shared" si="3"/>
        <v>0.13358751885987752</v>
      </c>
      <c r="L54" s="11">
        <f t="shared" si="3"/>
        <v>0.80260705079545525</v>
      </c>
      <c r="M54" s="11">
        <f t="shared" si="3"/>
        <v>6.3275295348029295E-2</v>
      </c>
      <c r="N54" s="11">
        <f t="shared" si="3"/>
        <v>5.3013499663790407E-4</v>
      </c>
      <c r="P54" s="11">
        <f>AVERAGE(H$16:H54)*AVERAGE(K$16:K54)</f>
        <v>8.2801818589587836E-4</v>
      </c>
      <c r="Q54" s="12"/>
      <c r="R54" s="6">
        <f t="shared" si="6"/>
        <v>64761.889384484195</v>
      </c>
      <c r="S54" s="13">
        <f>FORECAST(C54,D$16:D53,C$16:C53)</f>
        <v>3614852.5154811246</v>
      </c>
      <c r="T54" s="13">
        <f>FORECAST(D54,E$16:E53,D$16:D53)</f>
        <v>599778.37597567274</v>
      </c>
      <c r="U54" s="18">
        <v>0</v>
      </c>
      <c r="W54" s="5">
        <v>2018</v>
      </c>
      <c r="X54" s="13">
        <f t="shared" si="8"/>
        <v>765775.10376988561</v>
      </c>
      <c r="Y54" s="13">
        <v>593000</v>
      </c>
      <c r="Z54" s="13">
        <f t="shared" si="7"/>
        <v>542678</v>
      </c>
      <c r="AA54" s="16"/>
      <c r="AB54" s="5">
        <v>2015</v>
      </c>
      <c r="AC54" s="13">
        <f t="shared" si="4"/>
        <v>4279392.7808412816</v>
      </c>
      <c r="AD54" s="15">
        <f t="shared" si="5"/>
        <v>1384553</v>
      </c>
    </row>
    <row r="55" spans="1:30" s="5" customFormat="1" x14ac:dyDescent="0.2">
      <c r="A55" s="19">
        <v>2016</v>
      </c>
      <c r="B55" s="8">
        <v>64602663</v>
      </c>
      <c r="C55" s="8">
        <v>33023</v>
      </c>
      <c r="D55" s="8">
        <v>221970</v>
      </c>
      <c r="E55" s="8">
        <v>20069</v>
      </c>
      <c r="F55" s="8">
        <v>10</v>
      </c>
      <c r="G55" s="9">
        <f>SUM(C55:F55)</f>
        <v>275072</v>
      </c>
      <c r="H55" s="10">
        <f>G55/B55</f>
        <v>4.2579049721216599E-3</v>
      </c>
      <c r="I55" s="17"/>
      <c r="J55" s="7">
        <f>A55</f>
        <v>2016</v>
      </c>
      <c r="K55" s="11">
        <f>C55/$G55</f>
        <v>0.12005220451372732</v>
      </c>
      <c r="L55" s="11">
        <f t="shared" si="3"/>
        <v>0.80695236156351791</v>
      </c>
      <c r="M55" s="11">
        <f t="shared" si="3"/>
        <v>7.2959079804560262E-2</v>
      </c>
      <c r="N55" s="11">
        <f t="shared" si="3"/>
        <v>3.6354118194509076E-5</v>
      </c>
      <c r="P55" s="11">
        <f>AVERAGE(H$16:H55)*AVERAGE(K$16:K55)</f>
        <v>8.6539977296463402E-4</v>
      </c>
      <c r="Q55" s="12"/>
      <c r="R55" s="6">
        <f t="shared" si="6"/>
        <v>53492.17982130278</v>
      </c>
      <c r="S55" s="13">
        <f>FORECAST(C55,D$16:D54,C$16:C54)</f>
        <v>796530.59016832034</v>
      </c>
      <c r="T55" s="13">
        <f>FORECAST(D55,E$16:E54,D$16:D54)</f>
        <v>171265.69333436934</v>
      </c>
      <c r="U55" s="18">
        <v>0</v>
      </c>
      <c r="W55" s="5">
        <v>2019</v>
      </c>
      <c r="X55" s="13">
        <f t="shared" si="8"/>
        <v>3835544.6244891291</v>
      </c>
      <c r="Y55" s="13">
        <v>1603000</v>
      </c>
      <c r="Z55" s="13">
        <f t="shared" si="7"/>
        <v>1194725</v>
      </c>
      <c r="AA55" s="16"/>
      <c r="AB55" s="5">
        <v>2016</v>
      </c>
      <c r="AC55" s="13">
        <f>SUM(R55:U55)</f>
        <v>1021288.4633239924</v>
      </c>
      <c r="AD55" s="15">
        <f t="shared" si="5"/>
        <v>275072</v>
      </c>
    </row>
    <row r="56" spans="1:30" s="5" customFormat="1" x14ac:dyDescent="0.2">
      <c r="A56" s="19">
        <v>2017</v>
      </c>
      <c r="B56" s="8">
        <v>43725791</v>
      </c>
      <c r="C56" s="8">
        <v>74437</v>
      </c>
      <c r="D56" s="8">
        <v>304785</v>
      </c>
      <c r="E56" s="8">
        <v>40952</v>
      </c>
      <c r="F56" s="20"/>
      <c r="G56" s="21">
        <f t="shared" ref="G56:G57" si="9">SUM(C56:F56)</f>
        <v>420174</v>
      </c>
      <c r="H56" s="22">
        <f>G56/B56</f>
        <v>9.6092944322036401E-3</v>
      </c>
      <c r="I56" s="17"/>
      <c r="J56" s="7">
        <f>A56</f>
        <v>2017</v>
      </c>
      <c r="K56" s="11">
        <f>C56/$G56</f>
        <v>0.17715755853527348</v>
      </c>
      <c r="L56" s="11">
        <f t="shared" ref="L56:N56" si="10">D56/$G56</f>
        <v>0.72537805766182584</v>
      </c>
      <c r="M56" s="11">
        <f t="shared" si="10"/>
        <v>9.7464383802900706E-2</v>
      </c>
      <c r="N56" s="11">
        <f t="shared" si="10"/>
        <v>0</v>
      </c>
      <c r="P56" s="11">
        <f>AVERAGE(H$16:H56)*AVERAGE(K$16:K56)</f>
        <v>9.3783441747601038E-4</v>
      </c>
      <c r="Q56" s="12"/>
      <c r="R56" s="6">
        <f t="shared" si="6"/>
        <v>37840.289604099038</v>
      </c>
      <c r="S56" s="13">
        <f>FORECAST(C56,D$16:D55,C$16:C55)</f>
        <v>1288938.6560398131</v>
      </c>
      <c r="T56" s="13">
        <f>FORECAST(D56,E$16:E55,D$16:D55)</f>
        <v>203869.50969449317</v>
      </c>
      <c r="W56" s="5">
        <v>2020</v>
      </c>
      <c r="X56" s="13">
        <f>R56+S55+T54+U53</f>
        <v>1434149.2557480922</v>
      </c>
      <c r="Y56" s="13">
        <v>364000</v>
      </c>
      <c r="Z56" s="13">
        <f t="shared" si="7"/>
        <v>385124</v>
      </c>
      <c r="AA56" s="16"/>
      <c r="AB56" s="5">
        <v>2017</v>
      </c>
      <c r="AC56" s="13">
        <f>SUM(R56:U56)</f>
        <v>1530648.4553384052</v>
      </c>
      <c r="AD56" s="15">
        <f>G56</f>
        <v>420174</v>
      </c>
    </row>
    <row r="57" spans="1:30" s="5" customFormat="1" x14ac:dyDescent="0.2">
      <c r="A57" s="19">
        <v>2018</v>
      </c>
      <c r="B57" s="8">
        <v>47623744</v>
      </c>
      <c r="C57" s="8">
        <v>34797</v>
      </c>
      <c r="D57" s="8">
        <v>359746</v>
      </c>
      <c r="E57" s="20"/>
      <c r="F57" s="20"/>
      <c r="G57" s="23">
        <f t="shared" si="9"/>
        <v>394543</v>
      </c>
      <c r="H57" s="24">
        <f>G57/B57</f>
        <v>8.2845859409961548E-3</v>
      </c>
      <c r="I57" s="25"/>
      <c r="P57" s="11">
        <f>AVERAGE(H$16:H57)*AVERAGE(K$16:K57)</f>
        <v>9.2303131036271615E-4</v>
      </c>
      <c r="R57" s="6">
        <f>P56*B57</f>
        <v>44663.186212266643</v>
      </c>
      <c r="S57" s="13">
        <f>FORECAST(C57,D$16:D56,C$16:C56)</f>
        <v>780170.7702117149</v>
      </c>
      <c r="T57" s="13"/>
      <c r="W57" s="5">
        <v>2021</v>
      </c>
      <c r="X57" s="13">
        <f>R57+S56+T55+U54</f>
        <v>1504867.5355864489</v>
      </c>
      <c r="Y57" s="13">
        <v>286000</v>
      </c>
      <c r="Z57" s="13">
        <f t="shared" si="7"/>
        <v>360385</v>
      </c>
      <c r="AA57" s="16"/>
    </row>
    <row r="58" spans="1:30" s="5" customFormat="1" x14ac:dyDescent="0.2">
      <c r="A58" s="19">
        <v>2019</v>
      </c>
      <c r="B58" s="8">
        <v>48589947</v>
      </c>
      <c r="C58" s="8">
        <v>84955</v>
      </c>
      <c r="D58" s="20"/>
      <c r="E58" s="20"/>
      <c r="F58" s="20"/>
      <c r="G58" s="23"/>
      <c r="H58" s="24"/>
      <c r="I58" s="25"/>
      <c r="R58" s="6">
        <f>P57*B58</f>
        <v>44850.04244986493</v>
      </c>
      <c r="W58" s="5">
        <v>2022</v>
      </c>
      <c r="X58" s="13">
        <f>R58+S57+T56+U55</f>
        <v>1028890.322356073</v>
      </c>
      <c r="Y58" s="13">
        <v>304000</v>
      </c>
      <c r="Z58" s="13">
        <f t="shared" si="7"/>
        <v>485663</v>
      </c>
      <c r="AA58" s="16"/>
    </row>
    <row r="59" spans="1:30" s="5" customFormat="1" x14ac:dyDescent="0.2">
      <c r="A59" s="19">
        <v>2020</v>
      </c>
      <c r="B59" s="8">
        <v>48895105</v>
      </c>
      <c r="C59" s="20"/>
      <c r="D59" s="20"/>
      <c r="E59" s="20"/>
      <c r="F59" s="20"/>
      <c r="G59" s="20"/>
      <c r="H59" s="20"/>
      <c r="AA59" s="16"/>
    </row>
    <row r="60" spans="1:30" s="5" customFormat="1" x14ac:dyDescent="0.2">
      <c r="B60" s="15"/>
      <c r="C60" s="15"/>
      <c r="D60" s="15"/>
      <c r="E60" s="15"/>
      <c r="F60" s="15"/>
      <c r="G60" s="15"/>
      <c r="H60" s="26"/>
      <c r="I60" s="25"/>
      <c r="AA60" s="16"/>
    </row>
    <row r="61" spans="1:30" s="5" customFormat="1" x14ac:dyDescent="0.2">
      <c r="B61" s="15"/>
      <c r="C61" s="15"/>
      <c r="D61" s="15"/>
      <c r="E61" s="15"/>
      <c r="F61" s="15"/>
      <c r="G61" s="15"/>
      <c r="H61" s="26"/>
      <c r="AA61" s="16"/>
    </row>
    <row r="62" spans="1:30" s="5" customFormat="1" x14ac:dyDescent="0.2">
      <c r="B62" s="15"/>
      <c r="C62" s="15"/>
      <c r="D62" s="15"/>
      <c r="E62" s="15"/>
      <c r="F62" s="15"/>
      <c r="G62" s="15"/>
      <c r="H62" s="26"/>
      <c r="AA62" s="16"/>
    </row>
    <row r="63" spans="1:30" s="5" customFormat="1" x14ac:dyDescent="0.2">
      <c r="B63" s="15"/>
      <c r="C63" s="15"/>
      <c r="D63" s="15"/>
      <c r="E63" s="15"/>
      <c r="F63" s="15"/>
      <c r="G63" s="15"/>
      <c r="H63" s="26"/>
      <c r="AA63" s="16"/>
    </row>
    <row r="64" spans="1:30" s="5" customFormat="1" x14ac:dyDescent="0.2">
      <c r="B64" s="15"/>
      <c r="C64" s="15"/>
      <c r="D64" s="15"/>
      <c r="E64" s="15"/>
      <c r="F64" s="15"/>
      <c r="G64" s="15"/>
      <c r="H64" s="26"/>
      <c r="AA64" s="16"/>
    </row>
    <row r="65" spans="2:27" s="5" customFormat="1" x14ac:dyDescent="0.2">
      <c r="B65" s="15"/>
      <c r="C65" s="15"/>
      <c r="D65" s="15"/>
      <c r="E65" s="15"/>
      <c r="F65" s="15"/>
      <c r="G65" s="15"/>
      <c r="H65" s="26"/>
      <c r="AA65" s="16"/>
    </row>
    <row r="66" spans="2:27" s="5" customFormat="1" x14ac:dyDescent="0.2">
      <c r="B66" s="15"/>
      <c r="C66" s="15"/>
      <c r="D66" s="15"/>
      <c r="E66" s="15"/>
      <c r="F66" s="15"/>
      <c r="G66" s="15"/>
      <c r="H66" s="26"/>
      <c r="P66" s="13"/>
      <c r="Q66" s="13"/>
      <c r="R66" s="13"/>
      <c r="AA66" s="16"/>
    </row>
    <row r="67" spans="2:27" s="5" customFormat="1" x14ac:dyDescent="0.2">
      <c r="B67" s="15"/>
      <c r="C67" s="15"/>
      <c r="D67" s="15"/>
      <c r="E67" s="15"/>
      <c r="F67" s="15"/>
      <c r="G67" s="15"/>
      <c r="H67" s="26"/>
      <c r="I67" s="25"/>
      <c r="AA67" s="16"/>
    </row>
    <row r="68" spans="2:27" s="5" customFormat="1" x14ac:dyDescent="0.2">
      <c r="B68" s="15"/>
      <c r="C68" s="15"/>
      <c r="D68" s="15"/>
      <c r="E68" s="15"/>
      <c r="F68" s="15"/>
      <c r="G68" s="15"/>
      <c r="H68" s="26"/>
      <c r="I68" s="25"/>
      <c r="AA68" s="16"/>
    </row>
    <row r="69" spans="2:27" s="5" customFormat="1" x14ac:dyDescent="0.2">
      <c r="B69" s="15"/>
      <c r="C69" s="15"/>
      <c r="D69" s="15"/>
      <c r="E69" s="15"/>
      <c r="F69" s="15"/>
      <c r="G69" s="15"/>
      <c r="H69" s="26"/>
      <c r="I69" s="25"/>
      <c r="AA69" s="16"/>
    </row>
    <row r="70" spans="2:27" s="5" customFormat="1" x14ac:dyDescent="0.2">
      <c r="AA70" s="16"/>
    </row>
    <row r="71" spans="2:27" s="5" customFormat="1" x14ac:dyDescent="0.2">
      <c r="AA71" s="16"/>
    </row>
    <row r="72" spans="2:27" s="5" customFormat="1" x14ac:dyDescent="0.2">
      <c r="AA72" s="16"/>
    </row>
    <row r="73" spans="2:27" s="5" customFormat="1" x14ac:dyDescent="0.2">
      <c r="AA73" s="16"/>
    </row>
    <row r="74" spans="2:27" s="5" customFormat="1" x14ac:dyDescent="0.2">
      <c r="AA74" s="16"/>
    </row>
    <row r="75" spans="2:27" s="5" customFormat="1" x14ac:dyDescent="0.2">
      <c r="AA75" s="16"/>
    </row>
    <row r="76" spans="2:27" s="5" customFormat="1" x14ac:dyDescent="0.2">
      <c r="AA76" s="16"/>
    </row>
    <row r="89" spans="11:11" x14ac:dyDescent="0.2">
      <c r="K89" s="27"/>
    </row>
    <row r="90" spans="11:11" x14ac:dyDescent="0.2">
      <c r="K90" s="27"/>
    </row>
    <row r="91" spans="11:11" x14ac:dyDescent="0.2">
      <c r="K91" s="27"/>
    </row>
    <row r="92" spans="11:11" x14ac:dyDescent="0.2">
      <c r="K92" s="27"/>
    </row>
    <row r="93" spans="11:11" x14ac:dyDescent="0.2">
      <c r="K93" s="27"/>
    </row>
    <row r="94" spans="11:11" x14ac:dyDescent="0.2">
      <c r="K94" s="27"/>
    </row>
    <row r="95" spans="11:11" x14ac:dyDescent="0.2">
      <c r="K95" s="27"/>
    </row>
    <row r="96" spans="11:11" x14ac:dyDescent="0.2">
      <c r="K96" s="27"/>
    </row>
    <row r="97" spans="11:11" x14ac:dyDescent="0.2">
      <c r="K97" s="27"/>
    </row>
    <row r="98" spans="11:11" x14ac:dyDescent="0.2">
      <c r="K98" s="27"/>
    </row>
    <row r="99" spans="11:11" x14ac:dyDescent="0.2">
      <c r="K99" s="27"/>
    </row>
    <row r="100" spans="11:11" x14ac:dyDescent="0.2">
      <c r="K100" s="27"/>
    </row>
    <row r="101" spans="11:11" x14ac:dyDescent="0.2">
      <c r="K101" s="27"/>
    </row>
    <row r="102" spans="11:11" x14ac:dyDescent="0.2">
      <c r="K102" s="27"/>
    </row>
    <row r="103" spans="11:11" x14ac:dyDescent="0.2">
      <c r="K103" s="27"/>
    </row>
    <row r="104" spans="11:11" x14ac:dyDescent="0.2">
      <c r="K104" s="27"/>
    </row>
    <row r="105" spans="11:11" x14ac:dyDescent="0.2">
      <c r="K105" s="27"/>
    </row>
    <row r="106" spans="11:11" x14ac:dyDescent="0.2">
      <c r="K106" s="27"/>
    </row>
    <row r="107" spans="11:11" x14ac:dyDescent="0.2">
      <c r="K107" s="27"/>
    </row>
    <row r="108" spans="11:11" x14ac:dyDescent="0.2">
      <c r="K108" s="27"/>
    </row>
    <row r="109" spans="11:11" x14ac:dyDescent="0.2">
      <c r="K109" s="27"/>
    </row>
    <row r="110" spans="11:11" x14ac:dyDescent="0.2">
      <c r="K110" s="27"/>
    </row>
  </sheetData>
  <mergeCells count="2">
    <mergeCell ref="B4:O4"/>
    <mergeCell ref="B5:O5"/>
  </mergeCells>
  <pageMargins left="0.75" right="0.75" top="1" bottom="1" header="0.5" footer="0.5"/>
  <pageSetup scale="75" orientation="landscape" horizontalDpi="300" verticalDpi="300" r:id="rId1"/>
  <headerFooter alignWithMargins="0">
    <oddFooter>&amp;L&amp;F&amp;R&amp;D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view to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Adams</dc:creator>
  <cp:lastModifiedBy>NA</cp:lastModifiedBy>
  <dcterms:created xsi:type="dcterms:W3CDTF">2023-04-21T19:57:31Z</dcterms:created>
  <dcterms:modified xsi:type="dcterms:W3CDTF">2023-04-22T01:21:52Z</dcterms:modified>
</cp:coreProperties>
</file>