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model_averaging\"/>
    </mc:Choice>
  </mc:AlternateContent>
  <xr:revisionPtr revIDLastSave="0" documentId="13_ncr:1_{AFE8349E-4359-4436-B82C-B88237541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 aver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Q11" i="1" a="1"/>
  <c r="Q11" i="1" s="1"/>
  <c r="Z17" i="1"/>
  <c r="J3" i="1"/>
  <c r="K3" i="1" s="1"/>
  <c r="N3" i="1"/>
  <c r="O3" i="1" s="1"/>
  <c r="M3" i="1"/>
  <c r="R3" i="1" l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M4" i="1"/>
  <c r="M5" i="1"/>
  <c r="M6" i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L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L23" i="1" s="1"/>
  <c r="J24" i="1"/>
  <c r="K24" i="1" s="1"/>
  <c r="J25" i="1"/>
  <c r="K25" i="1" s="1"/>
  <c r="J26" i="1"/>
  <c r="K26" i="1" s="1"/>
  <c r="J27" i="1"/>
  <c r="L27" i="1" s="1"/>
  <c r="P3" i="1" l="1"/>
  <c r="R27" i="1"/>
  <c r="R11" i="1"/>
  <c r="R23" i="1"/>
  <c r="R7" i="1"/>
  <c r="R19" i="1"/>
  <c r="R15" i="1"/>
  <c r="L3" i="1"/>
  <c r="P27" i="1"/>
  <c r="R26" i="1"/>
  <c r="R22" i="1"/>
  <c r="R18" i="1"/>
  <c r="R14" i="1"/>
  <c r="R10" i="1"/>
  <c r="R6" i="1"/>
  <c r="R25" i="1"/>
  <c r="R21" i="1"/>
  <c r="R17" i="1"/>
  <c r="R13" i="1"/>
  <c r="R9" i="1"/>
  <c r="R5" i="1"/>
  <c r="R24" i="1"/>
  <c r="R20" i="1"/>
  <c r="R16" i="1"/>
  <c r="R12" i="1"/>
  <c r="R8" i="1"/>
  <c r="R4" i="1"/>
  <c r="P19" i="1"/>
  <c r="P11" i="1"/>
  <c r="P26" i="1"/>
  <c r="P18" i="1"/>
  <c r="P10" i="1"/>
  <c r="P25" i="1"/>
  <c r="P21" i="1"/>
  <c r="P17" i="1"/>
  <c r="P13" i="1"/>
  <c r="P9" i="1"/>
  <c r="P5" i="1"/>
  <c r="P23" i="1"/>
  <c r="P15" i="1"/>
  <c r="P7" i="1"/>
  <c r="P24" i="1"/>
  <c r="P20" i="1"/>
  <c r="P16" i="1"/>
  <c r="P12" i="1"/>
  <c r="P8" i="1"/>
  <c r="P4" i="1"/>
  <c r="P22" i="1"/>
  <c r="P14" i="1"/>
  <c r="P6" i="1"/>
  <c r="L17" i="1"/>
  <c r="L13" i="1"/>
  <c r="L25" i="1"/>
  <c r="L9" i="1"/>
  <c r="L21" i="1"/>
  <c r="L5" i="1"/>
  <c r="L19" i="1"/>
  <c r="L11" i="1"/>
  <c r="L7" i="1"/>
  <c r="K27" i="1"/>
  <c r="K23" i="1"/>
  <c r="K15" i="1"/>
  <c r="L26" i="1"/>
  <c r="L24" i="1"/>
  <c r="L22" i="1"/>
  <c r="L20" i="1"/>
  <c r="L18" i="1"/>
  <c r="L16" i="1"/>
  <c r="L14" i="1"/>
  <c r="L12" i="1"/>
  <c r="L10" i="1"/>
  <c r="L8" i="1"/>
  <c r="L6" i="1"/>
  <c r="L4" i="1"/>
  <c r="Q3" i="1" l="1" a="1"/>
  <c r="Q3" i="1" s="1"/>
  <c r="Z3" i="1" s="1"/>
  <c r="Q10" i="1" a="1"/>
  <c r="Q10" i="1" s="1"/>
  <c r="Q13" i="1" a="1"/>
  <c r="Q13" i="1" s="1"/>
  <c r="Z13" i="1" s="1"/>
  <c r="Q21" i="1" a="1"/>
  <c r="Q21" i="1" s="1"/>
  <c r="Q5" i="1" a="1"/>
  <c r="Q5" i="1" s="1"/>
  <c r="Z5" i="1" s="1"/>
  <c r="Q18" i="1" a="1"/>
  <c r="Q18" i="1" s="1"/>
  <c r="Q26" i="1" a="1"/>
  <c r="Q26" i="1" s="1"/>
  <c r="Z26" i="1" s="1"/>
  <c r="Q25" i="1" a="1"/>
  <c r="Q25" i="1" s="1"/>
  <c r="Q23" i="1" a="1"/>
  <c r="Q23" i="1" s="1"/>
  <c r="Z23" i="1" s="1"/>
  <c r="Q24" i="1" a="1"/>
  <c r="Q24" i="1" s="1"/>
  <c r="Q14" i="1" a="1"/>
  <c r="Q14" i="1" s="1"/>
  <c r="Z14" i="1" s="1"/>
  <c r="Q12" i="1" a="1"/>
  <c r="Q12" i="1" s="1"/>
  <c r="Q19" i="1" a="1"/>
  <c r="Q19" i="1" s="1"/>
  <c r="Q7" i="1" a="1"/>
  <c r="Q7" i="1" s="1"/>
  <c r="Q27" i="1" a="1"/>
  <c r="Q27" i="1" s="1"/>
  <c r="Z27" i="1" s="1"/>
  <c r="Q17" i="1" a="1"/>
  <c r="Q17" i="1" s="1"/>
  <c r="Q15" i="1" a="1"/>
  <c r="Q15" i="1" s="1"/>
  <c r="Z15" i="1" s="1"/>
  <c r="Q9" i="1" a="1"/>
  <c r="Q9" i="1" s="1"/>
  <c r="Q16" i="1" a="1"/>
  <c r="Q16" i="1" s="1"/>
  <c r="Q6" i="1" a="1"/>
  <c r="Q6" i="1" s="1"/>
  <c r="Q22" i="1" a="1"/>
  <c r="Q22" i="1" s="1"/>
  <c r="Z22" i="1" s="1"/>
  <c r="Q4" i="1" a="1"/>
  <c r="Q4" i="1" s="1"/>
  <c r="Z4" i="1" s="1"/>
  <c r="Q20" i="1" a="1"/>
  <c r="Q20" i="1" s="1"/>
  <c r="Z20" i="1" s="1"/>
  <c r="Q8" i="1" a="1"/>
  <c r="Q8" i="1" s="1"/>
  <c r="S3" i="1" l="1"/>
  <c r="S13" i="1"/>
  <c r="T13" i="1" s="1"/>
  <c r="T3" i="1"/>
  <c r="S4" i="1"/>
  <c r="T4" i="1" s="1"/>
  <c r="S7" i="1"/>
  <c r="T7" i="1" s="1"/>
  <c r="Z7" i="1"/>
  <c r="S8" i="1"/>
  <c r="T8" i="1" s="1"/>
  <c r="Z8" i="1"/>
  <c r="S6" i="1"/>
  <c r="T6" i="1" s="1"/>
  <c r="Z6" i="1"/>
  <c r="S17" i="1"/>
  <c r="T17" i="1" s="1"/>
  <c r="S19" i="1"/>
  <c r="T19" i="1" s="1"/>
  <c r="Z19" i="1"/>
  <c r="S24" i="1"/>
  <c r="T24" i="1" s="1"/>
  <c r="Z24" i="1"/>
  <c r="S18" i="1"/>
  <c r="T18" i="1" s="1"/>
  <c r="Z18" i="1"/>
  <c r="S10" i="1"/>
  <c r="T10" i="1" s="1"/>
  <c r="Z10" i="1"/>
  <c r="S22" i="1"/>
  <c r="T22" i="1" s="1"/>
  <c r="S16" i="1"/>
  <c r="T16" i="1" s="1"/>
  <c r="Z16" i="1"/>
  <c r="S27" i="1"/>
  <c r="T27" i="1" s="1"/>
  <c r="S5" i="1"/>
  <c r="T5" i="1" s="1"/>
  <c r="S9" i="1"/>
  <c r="T9" i="1" s="1"/>
  <c r="Z9" i="1"/>
  <c r="S11" i="1"/>
  <c r="T11" i="1" s="1"/>
  <c r="Z11" i="1"/>
  <c r="S12" i="1"/>
  <c r="T12" i="1" s="1"/>
  <c r="Z12" i="1"/>
  <c r="S25" i="1"/>
  <c r="T25" i="1" s="1"/>
  <c r="Z25" i="1"/>
  <c r="S21" i="1"/>
  <c r="T21" i="1" s="1"/>
  <c r="Z21" i="1"/>
  <c r="S26" i="1"/>
  <c r="T26" i="1" s="1"/>
  <c r="S14" i="1"/>
  <c r="T14" i="1" s="1"/>
  <c r="S15" i="1"/>
  <c r="T15" i="1" s="1"/>
  <c r="S23" i="1"/>
  <c r="T23" i="1" s="1"/>
  <c r="S20" i="1"/>
  <c r="T20" i="1" s="1"/>
  <c r="U11" i="1" l="1"/>
  <c r="V11" i="1" s="1"/>
  <c r="W11" i="1" s="1"/>
  <c r="X11" i="1" s="1"/>
  <c r="AA11" i="1" s="1"/>
  <c r="U9" i="1"/>
  <c r="V9" i="1" s="1"/>
  <c r="W9" i="1" s="1"/>
  <c r="X9" i="1" s="1"/>
  <c r="AA9" i="1" s="1"/>
  <c r="U26" i="1"/>
  <c r="V26" i="1" s="1"/>
  <c r="W26" i="1" s="1"/>
  <c r="Y26" i="1" s="1"/>
  <c r="AB26" i="1" s="1"/>
  <c r="U3" i="1"/>
  <c r="V3" i="1" s="1"/>
  <c r="W3" i="1" s="1"/>
  <c r="U27" i="1"/>
  <c r="V27" i="1" s="1"/>
  <c r="W27" i="1" s="1"/>
  <c r="X27" i="1" s="1"/>
  <c r="AA27" i="1" s="1"/>
  <c r="U12" i="1"/>
  <c r="V12" i="1" s="1"/>
  <c r="W12" i="1" s="1"/>
  <c r="X12" i="1" s="1"/>
  <c r="AA12" i="1" s="1"/>
  <c r="U17" i="1"/>
  <c r="V17" i="1" s="1"/>
  <c r="W17" i="1" s="1"/>
  <c r="Y17" i="1" s="1"/>
  <c r="AB17" i="1" s="1"/>
  <c r="U4" i="1"/>
  <c r="V4" i="1" s="1"/>
  <c r="W4" i="1" s="1"/>
  <c r="U24" i="1"/>
  <c r="V24" i="1" s="1"/>
  <c r="W24" i="1" s="1"/>
  <c r="X24" i="1" s="1"/>
  <c r="AA24" i="1" s="1"/>
  <c r="Y9" i="1"/>
  <c r="AB9" i="1" s="1"/>
  <c r="U14" i="1"/>
  <c r="V14" i="1" s="1"/>
  <c r="W14" i="1" s="1"/>
  <c r="U5" i="1"/>
  <c r="V5" i="1" s="1"/>
  <c r="W5" i="1" s="1"/>
  <c r="U16" i="1"/>
  <c r="V16" i="1" s="1"/>
  <c r="W16" i="1" s="1"/>
  <c r="U20" i="1"/>
  <c r="V20" i="1" s="1"/>
  <c r="W20" i="1" s="1"/>
  <c r="U8" i="1"/>
  <c r="V8" i="1" s="1"/>
  <c r="W8" i="1" s="1"/>
  <c r="U10" i="1"/>
  <c r="V10" i="1" s="1"/>
  <c r="W10" i="1" s="1"/>
  <c r="U25" i="1"/>
  <c r="V25" i="1" s="1"/>
  <c r="W25" i="1" s="1"/>
  <c r="U22" i="1"/>
  <c r="V22" i="1" s="1"/>
  <c r="W22" i="1" s="1"/>
  <c r="Y22" i="1" s="1"/>
  <c r="AB22" i="1" s="1"/>
  <c r="U15" i="1"/>
  <c r="V15" i="1" s="1"/>
  <c r="W15" i="1" s="1"/>
  <c r="U18" i="1"/>
  <c r="V18" i="1" s="1"/>
  <c r="W18" i="1" s="1"/>
  <c r="U19" i="1"/>
  <c r="V19" i="1" s="1"/>
  <c r="W19" i="1" s="1"/>
  <c r="U7" i="1"/>
  <c r="V7" i="1" s="1"/>
  <c r="W7" i="1" s="1"/>
  <c r="U21" i="1"/>
  <c r="V21" i="1" s="1"/>
  <c r="W21" i="1" s="1"/>
  <c r="U6" i="1"/>
  <c r="V6" i="1" s="1"/>
  <c r="W6" i="1" s="1"/>
  <c r="U23" i="1"/>
  <c r="V23" i="1" s="1"/>
  <c r="W23" i="1" s="1"/>
  <c r="U13" i="1"/>
  <c r="V13" i="1" s="1"/>
  <c r="W13" i="1" s="1"/>
  <c r="Y12" i="1" l="1"/>
  <c r="AB12" i="1" s="1"/>
  <c r="Y11" i="1"/>
  <c r="AB11" i="1" s="1"/>
  <c r="X22" i="1"/>
  <c r="AA22" i="1" s="1"/>
  <c r="X26" i="1"/>
  <c r="AA26" i="1" s="1"/>
  <c r="X3" i="1"/>
  <c r="AA3" i="1" s="1"/>
  <c r="Y3" i="1"/>
  <c r="AB3" i="1" s="1"/>
  <c r="X17" i="1"/>
  <c r="AA17" i="1" s="1"/>
  <c r="Y27" i="1"/>
  <c r="AB27" i="1" s="1"/>
  <c r="X4" i="1"/>
  <c r="AA4" i="1" s="1"/>
  <c r="Y4" i="1"/>
  <c r="AB4" i="1" s="1"/>
  <c r="Y24" i="1"/>
  <c r="AB24" i="1" s="1"/>
  <c r="X19" i="1"/>
  <c r="AA19" i="1" s="1"/>
  <c r="Y19" i="1"/>
  <c r="AB19" i="1" s="1"/>
  <c r="X20" i="1"/>
  <c r="AA20" i="1" s="1"/>
  <c r="Y20" i="1"/>
  <c r="AB20" i="1" s="1"/>
  <c r="Y18" i="1"/>
  <c r="AB18" i="1" s="1"/>
  <c r="X18" i="1"/>
  <c r="AA18" i="1" s="1"/>
  <c r="X16" i="1"/>
  <c r="AA16" i="1" s="1"/>
  <c r="Y16" i="1"/>
  <c r="AB16" i="1" s="1"/>
  <c r="X14" i="1"/>
  <c r="AA14" i="1" s="1"/>
  <c r="Y14" i="1"/>
  <c r="AB14" i="1" s="1"/>
  <c r="Y13" i="1"/>
  <c r="AB13" i="1" s="1"/>
  <c r="X13" i="1"/>
  <c r="AA13" i="1" s="1"/>
  <c r="X7" i="1"/>
  <c r="AA7" i="1" s="1"/>
  <c r="Y7" i="1"/>
  <c r="AB7" i="1" s="1"/>
  <c r="Y8" i="1"/>
  <c r="AB8" i="1" s="1"/>
  <c r="X8" i="1"/>
  <c r="AA8" i="1" s="1"/>
  <c r="X23" i="1"/>
  <c r="AA23" i="1" s="1"/>
  <c r="Y23" i="1"/>
  <c r="AB23" i="1" s="1"/>
  <c r="Y25" i="1"/>
  <c r="AB25" i="1" s="1"/>
  <c r="X25" i="1"/>
  <c r="AA25" i="1" s="1"/>
  <c r="Y6" i="1"/>
  <c r="AB6" i="1" s="1"/>
  <c r="X6" i="1"/>
  <c r="AA6" i="1" s="1"/>
  <c r="X21" i="1"/>
  <c r="AA21" i="1" s="1"/>
  <c r="Y21" i="1"/>
  <c r="AB21" i="1" s="1"/>
  <c r="X15" i="1"/>
  <c r="AA15" i="1" s="1"/>
  <c r="Y15" i="1"/>
  <c r="AB15" i="1" s="1"/>
  <c r="X10" i="1"/>
  <c r="AA10" i="1" s="1"/>
  <c r="Y10" i="1"/>
  <c r="AB10" i="1" s="1"/>
  <c r="Y5" i="1"/>
  <c r="AB5" i="1" s="1"/>
  <c r="X5" i="1"/>
  <c r="AA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https://www.mm218.dev/posts/2021/01/model-averaging/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<sst xmlns="http://schemas.openxmlformats.org/spreadsheetml/2006/main" count="82" uniqueCount="77">
  <si>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</si>
  <si>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</si>
  <si>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</si>
  <si>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</si>
  <si>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</si>
  <si>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</si>
  <si>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</si>
  <si>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</si>
  <si>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</si>
  <si>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</si>
  <si>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delta</t>
  </si>
  <si>
    <t>relLik</t>
  </si>
  <si>
    <t>aicc_weight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</si>
  <si>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</si>
  <si>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</si>
  <si>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</si>
  <si>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</si>
  <si>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</si>
  <si>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</si>
  <si>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</si>
  <si>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</si>
  <si>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</si>
  <si>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</si>
  <si>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</si>
  <si>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</si>
  <si>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</si>
  <si>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</si>
  <si>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</si>
  <si>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</si>
  <si>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</si>
  <si>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</si>
  <si>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</si>
  <si>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</si>
  <si>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</si>
  <si>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</si>
  <si>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</si>
  <si>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</si>
  <si>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</si>
  <si>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</si>
  <si>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</si>
  <si>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</si>
  <si>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</si>
  <si>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</si>
  <si>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</si>
  <si>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</si>
  <si>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</si>
  <si>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</si>
  <si>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m21</t>
  </si>
  <si>
    <t>m22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</si>
  <si>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</si>
  <si>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</si>
  <si>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</si>
  <si>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</si>
  <si>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</si>
  <si>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</si>
  <si>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</si>
  <si>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</si>
  <si>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</si>
  <si>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</si>
  <si>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</si>
  <si>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</si>
  <si>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</si>
  <si>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</si>
  <si>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</si>
  <si>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AICc weight calc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</si>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</sst>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workbookViewId="0">
      <selection activeCell="E31" sqref="E31"/>
    </sheetView>
  </sheetViews>
  <sheetFormatPr defaultRowHeight="15" x14ac:dyDescent="0.25"/>
  <cols>
    <col min="2" max="2" width="25.5703125" bestFit="1" customWidth="1"/>
    <col min="11" max="11" width="13.42578125" customWidth="1"/>
    <col min="12" max="12" width="17.42578125" customWidth="1"/>
    <col min="13" max="13" width="17.28515625" bestFit="1" customWidth="1"/>
    <col min="15" max="16" width="12" bestFit="1" customWidth="1"/>
    <col min="17" max="17" width="21.42578125" bestFit="1" customWidth="1"/>
    <col min="20" max="20" width="12" bestFit="1" customWidth="1"/>
    <col min="22" max="22" width="25.140625" style="2" bestFit="1" customWidth="1"/>
    <col min="23" max="23" width="24.42578125" style="2" bestFit="1" customWidth="1"/>
    <col min="24" max="24" width="17.7109375" style="2" customWidth="1"/>
    <col min="25" max="25" width="26.5703125" style="2" customWidth="1"/>
    <col min="26" max="26" width="16.140625" style="2" bestFit="1" customWidth="1"/>
    <col min="27" max="28" width="9.140625" style="2"/>
  </cols>
  <sheetData>
    <row r="1" spans="1:28" x14ac:dyDescent="0.25">
      <c r="K1" s="6" t="s">
        <v>67</v>
      </c>
      <c r="L1" s="6"/>
      <c r="N1" s="6" t="s">
        <v>64</v>
      </c>
      <c r="O1" s="6"/>
      <c r="P1" s="6"/>
      <c r="R1" s="6" t="s">
        <v>63</v>
      </c>
      <c r="S1" s="6"/>
      <c r="T1" s="6"/>
      <c r="U1" s="6"/>
      <c r="V1" s="6"/>
      <c r="X1" s="7" t="s">
        <v>68</v>
      </c>
      <c r="Y1" s="7"/>
    </row>
    <row r="2" spans="1:28" x14ac:dyDescent="0.25">
      <c r="A2" t="s">
        <v>65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60</v>
      </c>
      <c r="L2" t="s">
        <v>61</v>
      </c>
      <c r="M2" t="s">
        <v>54</v>
      </c>
      <c r="N2" t="s">
        <v>10</v>
      </c>
      <c r="O2" t="s">
        <v>11</v>
      </c>
      <c r="P2" t="s">
        <v>12</v>
      </c>
      <c r="Q2" t="s">
        <v>55</v>
      </c>
      <c r="R2" t="s">
        <v>9</v>
      </c>
      <c r="S2" t="s">
        <v>56</v>
      </c>
      <c r="T2" t="s">
        <v>57</v>
      </c>
      <c r="U2" t="s">
        <v>58</v>
      </c>
      <c r="V2" s="2" t="s">
        <v>59</v>
      </c>
      <c r="W2" s="2" t="s">
        <v>62</v>
      </c>
      <c r="X2" s="2" t="s">
        <v>60</v>
      </c>
      <c r="Y2" s="2" t="s">
        <v>61</v>
      </c>
      <c r="Z2" s="2" t="s">
        <v>1</v>
      </c>
      <c r="AA2" s="2" t="s">
        <v>60</v>
      </c>
      <c r="AB2" s="2" t="s">
        <v>61</v>
      </c>
    </row>
    <row r="3" spans="1:28" x14ac:dyDescent="0.25">
      <c r="A3" t="s">
        <v>14</v>
      </c>
      <c r="B3" t="s">
        <v>13</v>
      </c>
      <c r="C3">
        <v>3.2297133875031401</v>
      </c>
      <c r="D3">
        <v>9.4075234729464302E-2</v>
      </c>
      <c r="E3">
        <v>2.6640696210922599</v>
      </c>
      <c r="F3">
        <v>3.7953571539140198</v>
      </c>
      <c r="G3">
        <v>30.207836602368101</v>
      </c>
      <c r="H3">
        <v>0.41699999999999998</v>
      </c>
      <c r="I3">
        <v>21</v>
      </c>
      <c r="J3">
        <f t="shared" ref="J3:J27" si="0">D3*SQRT(I3+1)</f>
        <v>0.44125196358416779</v>
      </c>
      <c r="K3">
        <f t="shared" ref="K3:K27" si="1">C3+(1.28*J3)</f>
        <v>3.7945159008908749</v>
      </c>
      <c r="L3">
        <f t="shared" ref="L3:L27" si="2">C3-(1.28*J3)</f>
        <v>2.6649108741154053</v>
      </c>
      <c r="M3">
        <f t="shared" ref="M3:M27" si="3">C3+((H3*H3)/2)</f>
        <v>3.3166578875031401</v>
      </c>
      <c r="N3">
        <f t="shared" ref="N3:N27" si="4">G3-MIN($G$3:$G$27)</f>
        <v>23.742360661240539</v>
      </c>
      <c r="O3">
        <f>EXP(-0.5*N3)</f>
        <v>6.9889492799557901E-6</v>
      </c>
      <c r="P3" s="5">
        <f t="shared" ref="P3:P27" si="5">O3/SUM($O$3:$O$27)</f>
        <v>2.4167057530188457E-6</v>
      </c>
      <c r="Q3" cm="1">
        <f t="array" ref="Q3">SUM($M$3:$M$27*$P$3:$P$27)</f>
        <v>2.9339030165780224</v>
      </c>
      <c r="R3">
        <f t="shared" ref="R3:R27" si="6">J3*J3</f>
        <v>0.19470329536688374</v>
      </c>
      <c r="S3">
        <f>R3+((M3-Q3)^2)</f>
        <v>0.34120458658378716</v>
      </c>
      <c r="T3">
        <f>SQRT(S3)*P3</f>
        <v>1.4116635663978727E-6</v>
      </c>
      <c r="U3" s="1">
        <f t="shared" ref="U3:U27" si="7">SUM($T$3:$T$27)</f>
        <v>0.36355664729115073</v>
      </c>
      <c r="V3" s="3">
        <f>U3^2</f>
        <v>0.13217343578958218</v>
      </c>
      <c r="W3" s="2">
        <f>SQRT(V3)</f>
        <v>0.36355664729115073</v>
      </c>
      <c r="X3" s="2">
        <f>Q3-1.28*W3</f>
        <v>2.4685505080453494</v>
      </c>
      <c r="Y3" s="2">
        <f>Q3+1.28*W3</f>
        <v>3.3992555251106955</v>
      </c>
      <c r="Z3" s="4">
        <f>EXP(Q3)</f>
        <v>18.800867578769648</v>
      </c>
      <c r="AA3" s="4">
        <f>EXP(X3)</f>
        <v>11.805322723691653</v>
      </c>
      <c r="AB3" s="4">
        <f>EXP(Y3)</f>
        <v>29.941800828965139</v>
      </c>
    </row>
    <row r="4" spans="1:28" x14ac:dyDescent="0.25">
      <c r="A4" t="s">
        <v>16</v>
      </c>
      <c r="B4" t="s">
        <v>15</v>
      </c>
      <c r="C4">
        <v>3.1288185590872999</v>
      </c>
      <c r="D4">
        <v>7.4522343084822501E-2</v>
      </c>
      <c r="E4">
        <v>2.7030933451283299</v>
      </c>
      <c r="F4">
        <v>3.5545437730462801</v>
      </c>
      <c r="G4">
        <v>18.7673622726189</v>
      </c>
      <c r="H4">
        <v>0.312</v>
      </c>
      <c r="I4">
        <v>20</v>
      </c>
      <c r="J4">
        <f t="shared" si="0"/>
        <v>0.34150427815166801</v>
      </c>
      <c r="K4">
        <f t="shared" si="1"/>
        <v>3.5659440351214351</v>
      </c>
      <c r="L4">
        <f t="shared" si="2"/>
        <v>2.6916930830531647</v>
      </c>
      <c r="M4">
        <f t="shared" si="3"/>
        <v>3.1774905590872997</v>
      </c>
      <c r="N4">
        <f t="shared" si="4"/>
        <v>12.301886331491339</v>
      </c>
      <c r="O4">
        <f t="shared" ref="O4:O27" si="8">EXP(-0.5*N4)</f>
        <v>2.1314704917466897E-3</v>
      </c>
      <c r="P4" s="5">
        <f t="shared" si="5"/>
        <v>7.3704026076817052E-4</v>
      </c>
      <c r="Q4" cm="1">
        <f t="array" ref="Q4">SUM($M$3:$M$27*$P$3:$P$27)</f>
        <v>2.9339030165780224</v>
      </c>
      <c r="R4">
        <f t="shared" si="6"/>
        <v>0.11662517199589183</v>
      </c>
      <c r="S4">
        <f t="shared" ref="S4:S27" si="9">R4+((M4-Q4)^2)</f>
        <v>0.17596006286160079</v>
      </c>
      <c r="T4">
        <f t="shared" ref="T4:T27" si="10">SQRT(S4)*P4</f>
        <v>3.0917065499359598E-4</v>
      </c>
      <c r="U4" s="1">
        <f t="shared" si="7"/>
        <v>0.36355664729115073</v>
      </c>
      <c r="V4" s="3">
        <f t="shared" ref="V4:V27" si="11">U4^2</f>
        <v>0.13217343578958218</v>
      </c>
      <c r="W4" s="2">
        <f t="shared" ref="W4:W27" si="12">SQRT(V4)</f>
        <v>0.36355664729115073</v>
      </c>
      <c r="X4" s="2">
        <f t="shared" ref="X4:X27" si="13">Q4-1.28*W4</f>
        <v>2.4685505080453494</v>
      </c>
      <c r="Y4" s="2">
        <f t="shared" ref="Y4:Y27" si="14">Q4+1.28*W4</f>
        <v>3.3992555251106955</v>
      </c>
      <c r="Z4" s="4">
        <f t="shared" ref="Z4:Z27" si="15">EXP(Q4)</f>
        <v>18.800867578769648</v>
      </c>
      <c r="AA4" s="4">
        <f t="shared" ref="AA4:AA27" si="16">EXP(X4)</f>
        <v>11.805322723691653</v>
      </c>
      <c r="AB4" s="4">
        <f t="shared" ref="AB4:AB27" si="17">EXP(Y4)</f>
        <v>29.941800828965139</v>
      </c>
    </row>
    <row r="5" spans="1:28" x14ac:dyDescent="0.25">
      <c r="A5" t="s">
        <v>18</v>
      </c>
      <c r="B5" t="s">
        <v>17</v>
      </c>
      <c r="C5">
        <v>3.1150052830916199</v>
      </c>
      <c r="D5">
        <v>7.2929068470749106E-2</v>
      </c>
      <c r="E5">
        <v>2.7025844242841899</v>
      </c>
      <c r="F5">
        <v>3.52742614189905</v>
      </c>
      <c r="G5">
        <v>17.280058039268301</v>
      </c>
      <c r="H5">
        <v>0.30299999999999999</v>
      </c>
      <c r="I5">
        <v>20</v>
      </c>
      <c r="J5">
        <f t="shared" si="0"/>
        <v>0.33420297662982512</v>
      </c>
      <c r="K5">
        <f t="shared" si="1"/>
        <v>3.542785093177796</v>
      </c>
      <c r="L5">
        <f t="shared" si="2"/>
        <v>2.6872254730054439</v>
      </c>
      <c r="M5">
        <f t="shared" si="3"/>
        <v>3.1609097830916197</v>
      </c>
      <c r="N5">
        <f t="shared" si="4"/>
        <v>10.81458209814074</v>
      </c>
      <c r="O5">
        <f t="shared" si="8"/>
        <v>4.48377008745758E-3</v>
      </c>
      <c r="P5" s="5">
        <f t="shared" si="5"/>
        <v>1.5504409220209838E-3</v>
      </c>
      <c r="Q5" cm="1">
        <f t="array" ref="Q5">SUM($M$3:$M$27*$P$3:$P$27)</f>
        <v>2.9339030165780224</v>
      </c>
      <c r="R5">
        <f t="shared" si="6"/>
        <v>0.11169162958823543</v>
      </c>
      <c r="S5">
        <f t="shared" si="9"/>
        <v>0.16322370163119432</v>
      </c>
      <c r="T5">
        <f t="shared" si="10"/>
        <v>6.2639291069364325E-4</v>
      </c>
      <c r="U5" s="1">
        <f t="shared" si="7"/>
        <v>0.36355664729115073</v>
      </c>
      <c r="V5" s="3">
        <f t="shared" si="11"/>
        <v>0.13217343578958218</v>
      </c>
      <c r="W5" s="2">
        <f t="shared" si="12"/>
        <v>0.36355664729115073</v>
      </c>
      <c r="X5" s="2">
        <f t="shared" si="13"/>
        <v>2.4685505080453494</v>
      </c>
      <c r="Y5" s="2">
        <f t="shared" si="14"/>
        <v>3.3992555251106955</v>
      </c>
      <c r="Z5" s="4">
        <f t="shared" si="15"/>
        <v>18.800867578769648</v>
      </c>
      <c r="AA5" s="4">
        <f t="shared" si="16"/>
        <v>11.805322723691653</v>
      </c>
      <c r="AB5" s="4">
        <f t="shared" si="17"/>
        <v>29.941800828965139</v>
      </c>
    </row>
    <row r="6" spans="1:28" x14ac:dyDescent="0.25">
      <c r="A6" t="s">
        <v>20</v>
      </c>
      <c r="B6" t="s">
        <v>19</v>
      </c>
      <c r="C6">
        <v>3.1168199140086501</v>
      </c>
      <c r="D6">
        <v>7.1454350938763206E-2</v>
      </c>
      <c r="E6">
        <v>2.7112565323857498</v>
      </c>
      <c r="F6">
        <v>3.5223832956315499</v>
      </c>
      <c r="G6">
        <v>16.5185189931065</v>
      </c>
      <c r="H6">
        <v>0.29799999999999999</v>
      </c>
      <c r="I6">
        <v>20</v>
      </c>
      <c r="J6">
        <f t="shared" si="0"/>
        <v>0.32744497191082128</v>
      </c>
      <c r="K6">
        <f t="shared" si="1"/>
        <v>3.5359494780545013</v>
      </c>
      <c r="L6">
        <f t="shared" si="2"/>
        <v>2.6976903499627989</v>
      </c>
      <c r="M6">
        <f t="shared" si="3"/>
        <v>3.1612219140086499</v>
      </c>
      <c r="N6">
        <f t="shared" si="4"/>
        <v>10.053043051978939</v>
      </c>
      <c r="O6">
        <f t="shared" si="8"/>
        <v>6.5615952581762364E-3</v>
      </c>
      <c r="P6" s="5">
        <f t="shared" si="5"/>
        <v>2.2689311904000534E-3</v>
      </c>
      <c r="Q6" cm="1">
        <f t="array" ref="Q6">SUM($M$3:$M$27*$P$3:$P$27)</f>
        <v>2.9339030165780224</v>
      </c>
      <c r="R6">
        <f t="shared" si="6"/>
        <v>0.10722020962967854</v>
      </c>
      <c r="S6">
        <f t="shared" si="9"/>
        <v>0.15889409075875469</v>
      </c>
      <c r="T6">
        <f t="shared" si="10"/>
        <v>9.0443049749541174E-4</v>
      </c>
      <c r="U6" s="1">
        <f t="shared" si="7"/>
        <v>0.36355664729115073</v>
      </c>
      <c r="V6" s="3">
        <f t="shared" si="11"/>
        <v>0.13217343578958218</v>
      </c>
      <c r="W6" s="2">
        <f t="shared" si="12"/>
        <v>0.36355664729115073</v>
      </c>
      <c r="X6" s="2">
        <f t="shared" si="13"/>
        <v>2.4685505080453494</v>
      </c>
      <c r="Y6" s="2">
        <f t="shared" si="14"/>
        <v>3.3992555251106955</v>
      </c>
      <c r="Z6" s="4">
        <f t="shared" si="15"/>
        <v>18.800867578769648</v>
      </c>
      <c r="AA6" s="4">
        <f t="shared" si="16"/>
        <v>11.805322723691653</v>
      </c>
      <c r="AB6" s="4">
        <f t="shared" si="17"/>
        <v>29.941800828965139</v>
      </c>
    </row>
    <row r="7" spans="1:28" x14ac:dyDescent="0.25">
      <c r="A7" t="s">
        <v>22</v>
      </c>
      <c r="B7" t="s">
        <v>21</v>
      </c>
      <c r="C7">
        <v>3.1348919965506301</v>
      </c>
      <c r="D7">
        <v>6.8937304848840406E-2</v>
      </c>
      <c r="E7">
        <v>2.73654705601749</v>
      </c>
      <c r="F7">
        <v>3.5332369370837702</v>
      </c>
      <c r="G7">
        <v>15.739015917176401</v>
      </c>
      <c r="H7">
        <v>0.29299999999999998</v>
      </c>
      <c r="I7">
        <v>20</v>
      </c>
      <c r="J7">
        <f t="shared" si="0"/>
        <v>0.31591041767605743</v>
      </c>
      <c r="K7">
        <f t="shared" si="1"/>
        <v>3.5392573311759836</v>
      </c>
      <c r="L7">
        <f t="shared" si="2"/>
        <v>2.7305266619252766</v>
      </c>
      <c r="M7">
        <f t="shared" si="3"/>
        <v>3.1778164965506299</v>
      </c>
      <c r="N7">
        <f t="shared" si="4"/>
        <v>9.2735399760488413</v>
      </c>
      <c r="O7">
        <f t="shared" si="8"/>
        <v>9.6889425400873176E-3</v>
      </c>
      <c r="P7" s="5">
        <f t="shared" si="5"/>
        <v>3.3503352563242763E-3</v>
      </c>
      <c r="Q7" cm="1">
        <f t="array" ref="Q7">SUM($M$3:$M$27*$P$3:$P$27)</f>
        <v>2.9339030165780224</v>
      </c>
      <c r="R7">
        <f t="shared" si="6"/>
        <v>9.9799391996261061E-2</v>
      </c>
      <c r="S7">
        <f t="shared" si="9"/>
        <v>0.15929317770860865</v>
      </c>
      <c r="T7">
        <f t="shared" si="10"/>
        <v>1.3371707115555659E-3</v>
      </c>
      <c r="U7" s="1">
        <f t="shared" si="7"/>
        <v>0.36355664729115073</v>
      </c>
      <c r="V7" s="3">
        <f t="shared" si="11"/>
        <v>0.13217343578958218</v>
      </c>
      <c r="W7" s="2">
        <f t="shared" si="12"/>
        <v>0.36355664729115073</v>
      </c>
      <c r="X7" s="2">
        <f t="shared" si="13"/>
        <v>2.4685505080453494</v>
      </c>
      <c r="Y7" s="2">
        <f t="shared" si="14"/>
        <v>3.3992555251106955</v>
      </c>
      <c r="Z7" s="4">
        <f t="shared" si="15"/>
        <v>18.800867578769648</v>
      </c>
      <c r="AA7" s="4">
        <f t="shared" si="16"/>
        <v>11.805322723691653</v>
      </c>
      <c r="AB7" s="4">
        <f t="shared" si="17"/>
        <v>29.941800828965139</v>
      </c>
    </row>
    <row r="8" spans="1:28" x14ac:dyDescent="0.25">
      <c r="A8" t="s">
        <v>24</v>
      </c>
      <c r="B8" t="s">
        <v>23</v>
      </c>
      <c r="C8">
        <v>3.3937738336618199</v>
      </c>
      <c r="D8">
        <v>8.7550839384249193E-2</v>
      </c>
      <c r="E8">
        <v>2.9386091975641699</v>
      </c>
      <c r="F8">
        <v>3.8489384697594802</v>
      </c>
      <c r="G8">
        <v>21.570123773007499</v>
      </c>
      <c r="H8">
        <v>0.33200000000000002</v>
      </c>
      <c r="I8">
        <v>20</v>
      </c>
      <c r="J8">
        <f t="shared" si="0"/>
        <v>0.40120834863524285</v>
      </c>
      <c r="K8">
        <f t="shared" si="1"/>
        <v>3.907320519914931</v>
      </c>
      <c r="L8">
        <f t="shared" si="2"/>
        <v>2.8802271474087089</v>
      </c>
      <c r="M8">
        <f>C8+((H8*H8)/2)</f>
        <v>3.4488858336618198</v>
      </c>
      <c r="N8">
        <f t="shared" si="4"/>
        <v>15.104647831879937</v>
      </c>
      <c r="O8">
        <f t="shared" si="8"/>
        <v>5.2488891095693558E-4</v>
      </c>
      <c r="P8" s="5">
        <f t="shared" si="5"/>
        <v>1.8150110982254075E-4</v>
      </c>
      <c r="Q8" cm="1">
        <f t="array" ref="Q8">SUM($M$3:$M$27*$P$3:$P$27)</f>
        <v>2.9339030165780224</v>
      </c>
      <c r="R8">
        <f t="shared" si="6"/>
        <v>0.16096813901461857</v>
      </c>
      <c r="S8">
        <f t="shared" si="9"/>
        <v>0.42617544090618242</v>
      </c>
      <c r="T8">
        <f t="shared" si="10"/>
        <v>1.1848776143608152E-4</v>
      </c>
      <c r="U8" s="1">
        <f t="shared" si="7"/>
        <v>0.36355664729115073</v>
      </c>
      <c r="V8" s="3">
        <f t="shared" si="11"/>
        <v>0.13217343578958218</v>
      </c>
      <c r="W8" s="2">
        <f t="shared" si="12"/>
        <v>0.36355664729115073</v>
      </c>
      <c r="X8" s="2">
        <f t="shared" si="13"/>
        <v>2.4685505080453494</v>
      </c>
      <c r="Y8" s="2">
        <f t="shared" si="14"/>
        <v>3.3992555251106955</v>
      </c>
      <c r="Z8" s="4">
        <f t="shared" si="15"/>
        <v>18.800867578769648</v>
      </c>
      <c r="AA8" s="4">
        <f t="shared" si="16"/>
        <v>11.805322723691653</v>
      </c>
      <c r="AB8" s="4">
        <f t="shared" si="17"/>
        <v>29.941800828965139</v>
      </c>
    </row>
    <row r="9" spans="1:28" x14ac:dyDescent="0.25">
      <c r="A9" t="s">
        <v>26</v>
      </c>
      <c r="B9" t="s">
        <v>25</v>
      </c>
      <c r="C9">
        <v>3.3676683059933601</v>
      </c>
      <c r="D9">
        <v>7.6309241535531605E-2</v>
      </c>
      <c r="E9">
        <v>2.9480885110046402</v>
      </c>
      <c r="F9">
        <v>3.7872481009820902</v>
      </c>
      <c r="G9">
        <v>17.994293354153999</v>
      </c>
      <c r="H9">
        <v>0.307</v>
      </c>
      <c r="I9">
        <v>20</v>
      </c>
      <c r="J9">
        <f t="shared" si="0"/>
        <v>0.34969287556124179</v>
      </c>
      <c r="K9">
        <f t="shared" si="1"/>
        <v>3.8152751867117498</v>
      </c>
      <c r="L9">
        <f t="shared" si="2"/>
        <v>2.9200614252749704</v>
      </c>
      <c r="M9">
        <f t="shared" si="3"/>
        <v>3.4147928059933599</v>
      </c>
      <c r="N9">
        <f t="shared" si="4"/>
        <v>11.528817413026438</v>
      </c>
      <c r="O9">
        <f t="shared" si="8"/>
        <v>3.137249850857139E-3</v>
      </c>
      <c r="P9" s="5">
        <f t="shared" si="5"/>
        <v>1.0848282709632032E-3</v>
      </c>
      <c r="Q9" cm="1">
        <f t="array" ref="Q9">SUM($M$3:$M$27*$P$3:$P$27)</f>
        <v>2.9339030165780224</v>
      </c>
      <c r="R9">
        <f t="shared" si="6"/>
        <v>0.12228510721829014</v>
      </c>
      <c r="S9">
        <f t="shared" si="9"/>
        <v>0.35354009678221776</v>
      </c>
      <c r="T9">
        <f t="shared" si="10"/>
        <v>6.4503062208938608E-4</v>
      </c>
      <c r="U9" s="1">
        <f t="shared" si="7"/>
        <v>0.36355664729115073</v>
      </c>
      <c r="V9" s="3">
        <f t="shared" si="11"/>
        <v>0.13217343578958218</v>
      </c>
      <c r="W9" s="2">
        <f t="shared" si="12"/>
        <v>0.36355664729115073</v>
      </c>
      <c r="X9" s="2">
        <f t="shared" si="13"/>
        <v>2.4685505080453494</v>
      </c>
      <c r="Y9" s="2">
        <f t="shared" si="14"/>
        <v>3.3992555251106955</v>
      </c>
      <c r="Z9" s="4">
        <f t="shared" si="15"/>
        <v>18.800867578769648</v>
      </c>
      <c r="AA9" s="4">
        <f t="shared" si="16"/>
        <v>11.805322723691653</v>
      </c>
      <c r="AB9" s="4">
        <f t="shared" si="17"/>
        <v>29.941800828965139</v>
      </c>
    </row>
    <row r="10" spans="1:28" x14ac:dyDescent="0.25">
      <c r="A10" t="s">
        <v>28</v>
      </c>
      <c r="B10" t="s">
        <v>27</v>
      </c>
      <c r="C10">
        <v>3.3323820412866199</v>
      </c>
      <c r="D10">
        <v>6.8356496338749198E-2</v>
      </c>
      <c r="E10">
        <v>2.9396165443159399</v>
      </c>
      <c r="F10">
        <v>3.7251475382572998</v>
      </c>
      <c r="G10">
        <v>15.0756546019447</v>
      </c>
      <c r="H10">
        <v>0.28799999999999998</v>
      </c>
      <c r="I10">
        <v>20</v>
      </c>
      <c r="J10">
        <f t="shared" si="0"/>
        <v>0.31324881871428994</v>
      </c>
      <c r="K10">
        <f t="shared" si="1"/>
        <v>3.7333405292409108</v>
      </c>
      <c r="L10">
        <f t="shared" si="2"/>
        <v>2.931423553332329</v>
      </c>
      <c r="M10">
        <f t="shared" si="3"/>
        <v>3.37385404128662</v>
      </c>
      <c r="N10">
        <f t="shared" si="4"/>
        <v>8.6101786608171409</v>
      </c>
      <c r="O10">
        <f t="shared" si="8"/>
        <v>1.3499679556047152E-2</v>
      </c>
      <c r="P10" s="5">
        <f t="shared" si="5"/>
        <v>4.6680483632321372E-3</v>
      </c>
      <c r="Q10" cm="1">
        <f t="array" ref="Q10">SUM($M$3:$M$27*$P$3:$P$27)</f>
        <v>2.9339030165780224</v>
      </c>
      <c r="R10">
        <f t="shared" si="6"/>
        <v>9.8124822425898081E-2</v>
      </c>
      <c r="S10">
        <f t="shared" si="9"/>
        <v>0.29168172656804314</v>
      </c>
      <c r="T10">
        <f t="shared" si="10"/>
        <v>2.5210993354462647E-3</v>
      </c>
      <c r="U10" s="1">
        <f t="shared" si="7"/>
        <v>0.36355664729115073</v>
      </c>
      <c r="V10" s="3">
        <f t="shared" si="11"/>
        <v>0.13217343578958218</v>
      </c>
      <c r="W10" s="2">
        <f t="shared" si="12"/>
        <v>0.36355664729115073</v>
      </c>
      <c r="X10" s="2">
        <f t="shared" si="13"/>
        <v>2.4685505080453494</v>
      </c>
      <c r="Y10" s="2">
        <f t="shared" si="14"/>
        <v>3.3992555251106955</v>
      </c>
      <c r="Z10" s="4">
        <f t="shared" si="15"/>
        <v>18.800867578769648</v>
      </c>
      <c r="AA10" s="4">
        <f t="shared" si="16"/>
        <v>11.805322723691653</v>
      </c>
      <c r="AB10" s="4">
        <f t="shared" si="17"/>
        <v>29.941800828965139</v>
      </c>
    </row>
    <row r="11" spans="1:28" x14ac:dyDescent="0.25">
      <c r="A11" t="s">
        <v>30</v>
      </c>
      <c r="B11" t="s">
        <v>29</v>
      </c>
      <c r="C11">
        <v>3.30436925207345</v>
      </c>
      <c r="D11">
        <v>6.3547784672706303E-2</v>
      </c>
      <c r="E11">
        <v>2.9306170550670698</v>
      </c>
      <c r="F11">
        <v>3.67812144907984</v>
      </c>
      <c r="G11">
        <v>12.8519798906649</v>
      </c>
      <c r="H11">
        <v>0.27500000000000002</v>
      </c>
      <c r="I11">
        <v>20</v>
      </c>
      <c r="J11">
        <f t="shared" si="0"/>
        <v>0.29121253350943116</v>
      </c>
      <c r="K11">
        <f t="shared" si="1"/>
        <v>3.6771212949655219</v>
      </c>
      <c r="L11">
        <f t="shared" si="2"/>
        <v>2.9316172091813781</v>
      </c>
      <c r="M11">
        <f t="shared" si="3"/>
        <v>3.3421817520734498</v>
      </c>
      <c r="N11">
        <f t="shared" si="4"/>
        <v>6.3865039495373397</v>
      </c>
      <c r="O11">
        <f t="shared" si="8"/>
        <v>4.1038198521062851E-2</v>
      </c>
      <c r="P11" s="5">
        <f t="shared" si="5"/>
        <v>1.4190580942377283E-2</v>
      </c>
      <c r="Q11" cm="1">
        <f t="array" ref="Q11">SUM($M$3:$M$27*$P$3:$P$27)</f>
        <v>2.9339030165780224</v>
      </c>
      <c r="R11">
        <f t="shared" si="6"/>
        <v>8.4804739672981563E-2</v>
      </c>
      <c r="S11">
        <f t="shared" si="9"/>
        <v>0.25149626553072668</v>
      </c>
      <c r="T11">
        <f t="shared" si="10"/>
        <v>7.1164916730101736E-3</v>
      </c>
      <c r="U11" s="1">
        <f t="shared" si="7"/>
        <v>0.36355664729115073</v>
      </c>
      <c r="V11" s="3">
        <f t="shared" si="11"/>
        <v>0.13217343578958218</v>
      </c>
      <c r="W11" s="2">
        <f t="shared" si="12"/>
        <v>0.36355664729115073</v>
      </c>
      <c r="X11" s="2">
        <f t="shared" si="13"/>
        <v>2.4685505080453494</v>
      </c>
      <c r="Y11" s="2">
        <f t="shared" si="14"/>
        <v>3.3992555251106955</v>
      </c>
      <c r="Z11" s="4">
        <f t="shared" si="15"/>
        <v>18.800867578769648</v>
      </c>
      <c r="AA11" s="4">
        <f t="shared" si="16"/>
        <v>11.805322723691653</v>
      </c>
      <c r="AB11" s="4">
        <f t="shared" si="17"/>
        <v>29.941800828965139</v>
      </c>
    </row>
    <row r="12" spans="1:28" x14ac:dyDescent="0.25">
      <c r="A12" t="s">
        <v>31</v>
      </c>
      <c r="B12" t="s">
        <v>69</v>
      </c>
      <c r="C12">
        <v>2.9161712315599502</v>
      </c>
      <c r="D12">
        <v>7.2337457856782597E-2</v>
      </c>
      <c r="E12">
        <v>2.5830799600927601</v>
      </c>
      <c r="F12">
        <v>3.24926250302713</v>
      </c>
      <c r="G12">
        <v>6.7635297915377199</v>
      </c>
      <c r="H12">
        <v>0.24099999999999999</v>
      </c>
      <c r="I12">
        <v>20</v>
      </c>
      <c r="J12">
        <f t="shared" si="0"/>
        <v>0.33149187620938431</v>
      </c>
      <c r="K12">
        <f t="shared" si="1"/>
        <v>3.3404808331079621</v>
      </c>
      <c r="L12">
        <f t="shared" si="2"/>
        <v>2.4918616300119383</v>
      </c>
      <c r="M12">
        <f t="shared" si="3"/>
        <v>2.94521173155995</v>
      </c>
      <c r="N12">
        <f t="shared" si="4"/>
        <v>0.29805385041015953</v>
      </c>
      <c r="O12">
        <f t="shared" si="8"/>
        <v>0.86154591728615082</v>
      </c>
      <c r="P12" s="5">
        <f t="shared" si="5"/>
        <v>0.29791359064041023</v>
      </c>
      <c r="Q12" cm="1">
        <f t="array" ref="Q12">SUM($M$3:$M$27*$P$3:$P$27)</f>
        <v>2.9339030165780224</v>
      </c>
      <c r="R12">
        <f t="shared" si="6"/>
        <v>0.10988686399281777</v>
      </c>
      <c r="S12">
        <f t="shared" si="9"/>
        <v>0.11001475102736025</v>
      </c>
      <c r="T12">
        <f t="shared" si="10"/>
        <v>9.8813384793635439E-2</v>
      </c>
      <c r="U12" s="1">
        <f t="shared" si="7"/>
        <v>0.36355664729115073</v>
      </c>
      <c r="V12" s="3">
        <f t="shared" si="11"/>
        <v>0.13217343578958218</v>
      </c>
      <c r="W12" s="2">
        <f t="shared" si="12"/>
        <v>0.36355664729115073</v>
      </c>
      <c r="X12" s="2">
        <f t="shared" si="13"/>
        <v>2.4685505080453494</v>
      </c>
      <c r="Y12" s="2">
        <f t="shared" si="14"/>
        <v>3.3992555251106955</v>
      </c>
      <c r="Z12" s="4">
        <f t="shared" si="15"/>
        <v>18.800867578769648</v>
      </c>
      <c r="AA12" s="4">
        <f t="shared" si="16"/>
        <v>11.805322723691653</v>
      </c>
      <c r="AB12" s="4">
        <f t="shared" si="17"/>
        <v>29.941800828965139</v>
      </c>
    </row>
    <row r="13" spans="1:28" x14ac:dyDescent="0.25">
      <c r="A13" t="s">
        <v>32</v>
      </c>
      <c r="B13" t="s">
        <v>70</v>
      </c>
      <c r="C13">
        <v>3.1123525597226598</v>
      </c>
      <c r="D13">
        <v>7.4983630303387297E-2</v>
      </c>
      <c r="E13">
        <v>2.6906819929111698</v>
      </c>
      <c r="F13">
        <v>3.53402312653416</v>
      </c>
      <c r="G13">
        <v>18.2852725382097</v>
      </c>
      <c r="H13">
        <v>0.309</v>
      </c>
      <c r="I13">
        <v>20</v>
      </c>
      <c r="J13">
        <f t="shared" si="0"/>
        <v>0.34361816174785681</v>
      </c>
      <c r="K13">
        <f t="shared" si="1"/>
        <v>3.5521838067599165</v>
      </c>
      <c r="L13">
        <f t="shared" si="2"/>
        <v>2.672521312685403</v>
      </c>
      <c r="M13">
        <f t="shared" si="3"/>
        <v>3.16009305972266</v>
      </c>
      <c r="N13">
        <f t="shared" si="4"/>
        <v>11.819796597082139</v>
      </c>
      <c r="O13">
        <f t="shared" si="8"/>
        <v>2.7124627347767868E-3</v>
      </c>
      <c r="P13" s="5">
        <f t="shared" si="5"/>
        <v>9.3794131755750251E-4</v>
      </c>
      <c r="Q13" cm="1">
        <f t="array" ref="Q13">SUM($M$3:$M$27*$P$3:$P$27)</f>
        <v>2.9339030165780224</v>
      </c>
      <c r="R13">
        <f t="shared" si="6"/>
        <v>0.11807344108297628</v>
      </c>
      <c r="S13">
        <f t="shared" si="9"/>
        <v>0.16923537670074928</v>
      </c>
      <c r="T13">
        <f t="shared" si="10"/>
        <v>3.8585243362219035E-4</v>
      </c>
      <c r="U13" s="1">
        <f t="shared" si="7"/>
        <v>0.36355664729115073</v>
      </c>
      <c r="V13" s="3">
        <f t="shared" si="11"/>
        <v>0.13217343578958218</v>
      </c>
      <c r="W13" s="2">
        <f t="shared" si="12"/>
        <v>0.36355664729115073</v>
      </c>
      <c r="X13" s="2">
        <f t="shared" si="13"/>
        <v>2.4685505080453494</v>
      </c>
      <c r="Y13" s="2">
        <f t="shared" si="14"/>
        <v>3.3992555251106955</v>
      </c>
      <c r="Z13" s="4">
        <f t="shared" si="15"/>
        <v>18.800867578769648</v>
      </c>
      <c r="AA13" s="4">
        <f t="shared" si="16"/>
        <v>11.805322723691653</v>
      </c>
      <c r="AB13" s="4">
        <f t="shared" si="17"/>
        <v>29.941800828965139</v>
      </c>
    </row>
    <row r="14" spans="1:28" x14ac:dyDescent="0.25">
      <c r="A14" t="s">
        <v>33</v>
      </c>
      <c r="B14" t="s">
        <v>71</v>
      </c>
      <c r="C14">
        <v>3.0953152053127302</v>
      </c>
      <c r="D14">
        <v>6.4381000651337894E-2</v>
      </c>
      <c r="E14">
        <v>2.7336391842541898</v>
      </c>
      <c r="F14">
        <v>3.4569912263712701</v>
      </c>
      <c r="G14">
        <v>11.2226246534861</v>
      </c>
      <c r="H14">
        <v>0.26500000000000001</v>
      </c>
      <c r="I14">
        <v>20</v>
      </c>
      <c r="J14">
        <f t="shared" si="0"/>
        <v>0.29503080880175714</v>
      </c>
      <c r="K14">
        <f t="shared" si="1"/>
        <v>3.4729546405789793</v>
      </c>
      <c r="L14">
        <f t="shared" si="2"/>
        <v>2.7176757700464811</v>
      </c>
      <c r="M14">
        <f t="shared" si="3"/>
        <v>3.1304277053127301</v>
      </c>
      <c r="N14">
        <f t="shared" si="4"/>
        <v>4.7571487123585401</v>
      </c>
      <c r="O14">
        <f t="shared" si="8"/>
        <v>9.268261576667447E-2</v>
      </c>
      <c r="P14" s="5">
        <f t="shared" si="5"/>
        <v>3.2048681676736142E-2</v>
      </c>
      <c r="Q14" cm="1">
        <f t="array" ref="Q14">SUM($M$3:$M$27*$P$3:$P$27)</f>
        <v>2.9339030165780224</v>
      </c>
      <c r="R14">
        <f t="shared" si="6"/>
        <v>8.7043178142218972E-2</v>
      </c>
      <c r="S14">
        <f t="shared" si="9"/>
        <v>0.1256651314244927</v>
      </c>
      <c r="T14">
        <f t="shared" si="10"/>
        <v>1.1361026278849383E-2</v>
      </c>
      <c r="U14" s="1">
        <f t="shared" si="7"/>
        <v>0.36355664729115073</v>
      </c>
      <c r="V14" s="3">
        <f t="shared" si="11"/>
        <v>0.13217343578958218</v>
      </c>
      <c r="W14" s="2">
        <f t="shared" si="12"/>
        <v>0.36355664729115073</v>
      </c>
      <c r="X14" s="2">
        <f t="shared" si="13"/>
        <v>2.4685505080453494</v>
      </c>
      <c r="Y14" s="2">
        <f t="shared" si="14"/>
        <v>3.3992555251106955</v>
      </c>
      <c r="Z14" s="4">
        <f t="shared" si="15"/>
        <v>18.800867578769648</v>
      </c>
      <c r="AA14" s="4">
        <f t="shared" si="16"/>
        <v>11.805322723691653</v>
      </c>
      <c r="AB14" s="4">
        <f t="shared" si="17"/>
        <v>29.941800828965139</v>
      </c>
    </row>
    <row r="15" spans="1:28" x14ac:dyDescent="0.25">
      <c r="A15" t="s">
        <v>34</v>
      </c>
      <c r="B15" t="s">
        <v>72</v>
      </c>
      <c r="C15">
        <v>3.1354340564544199</v>
      </c>
      <c r="D15">
        <v>6.7650767483517504E-2</v>
      </c>
      <c r="E15">
        <v>2.7439036246322601</v>
      </c>
      <c r="F15">
        <v>3.52696448827658</v>
      </c>
      <c r="G15">
        <v>14.9493211426797</v>
      </c>
      <c r="H15">
        <v>0.28799999999999998</v>
      </c>
      <c r="I15">
        <v>20</v>
      </c>
      <c r="J15">
        <f t="shared" si="0"/>
        <v>0.31001476281507617</v>
      </c>
      <c r="K15">
        <f t="shared" si="1"/>
        <v>3.5322529528577173</v>
      </c>
      <c r="L15">
        <f t="shared" si="2"/>
        <v>2.7386151600511224</v>
      </c>
      <c r="M15">
        <f t="shared" si="3"/>
        <v>3.17690605645442</v>
      </c>
      <c r="N15">
        <f t="shared" si="4"/>
        <v>8.4838452015521391</v>
      </c>
      <c r="O15">
        <f t="shared" si="8"/>
        <v>1.4379918406862823E-2</v>
      </c>
      <c r="P15" s="5">
        <f t="shared" si="5"/>
        <v>4.9724257752843228E-3</v>
      </c>
      <c r="Q15" cm="1">
        <f t="array" ref="Q15">SUM($M$3:$M$27*$P$3:$P$27)</f>
        <v>2.9339030165780224</v>
      </c>
      <c r="R15">
        <f t="shared" si="6"/>
        <v>9.6109153163287941E-2</v>
      </c>
      <c r="S15">
        <f t="shared" si="9"/>
        <v>0.15515963055245802</v>
      </c>
      <c r="T15">
        <f t="shared" si="10"/>
        <v>1.9586537908363741E-3</v>
      </c>
      <c r="U15" s="1">
        <f t="shared" si="7"/>
        <v>0.36355664729115073</v>
      </c>
      <c r="V15" s="3">
        <f t="shared" si="11"/>
        <v>0.13217343578958218</v>
      </c>
      <c r="W15" s="2">
        <f t="shared" si="12"/>
        <v>0.36355664729115073</v>
      </c>
      <c r="X15" s="2">
        <f t="shared" si="13"/>
        <v>2.4685505080453494</v>
      </c>
      <c r="Y15" s="2">
        <f t="shared" si="14"/>
        <v>3.3992555251106955</v>
      </c>
      <c r="Z15" s="4">
        <f t="shared" si="15"/>
        <v>18.800867578769648</v>
      </c>
      <c r="AA15" s="4">
        <f t="shared" si="16"/>
        <v>11.805322723691653</v>
      </c>
      <c r="AB15" s="4">
        <f t="shared" si="17"/>
        <v>29.941800828965139</v>
      </c>
    </row>
    <row r="16" spans="1:28" x14ac:dyDescent="0.25">
      <c r="A16" t="s">
        <v>35</v>
      </c>
      <c r="B16" t="s">
        <v>38</v>
      </c>
      <c r="C16">
        <v>2.8713940674829801</v>
      </c>
      <c r="D16">
        <v>8.0513962590828395E-2</v>
      </c>
      <c r="E16">
        <v>2.5240551892314702</v>
      </c>
      <c r="F16">
        <v>3.2187329457345002</v>
      </c>
      <c r="G16">
        <v>8.3989932973760109</v>
      </c>
      <c r="H16">
        <v>0.249</v>
      </c>
      <c r="I16">
        <v>20</v>
      </c>
      <c r="J16">
        <f t="shared" si="0"/>
        <v>0.36896132807331394</v>
      </c>
      <c r="K16">
        <f t="shared" si="1"/>
        <v>3.3436645674168219</v>
      </c>
      <c r="L16">
        <f t="shared" si="2"/>
        <v>2.3991235675491382</v>
      </c>
      <c r="M16">
        <f t="shared" si="3"/>
        <v>2.9023945674829803</v>
      </c>
      <c r="N16">
        <f t="shared" si="4"/>
        <v>1.9335173562484504</v>
      </c>
      <c r="O16">
        <f t="shared" si="8"/>
        <v>0.3803137617557717</v>
      </c>
      <c r="P16" s="5">
        <f t="shared" si="5"/>
        <v>0.131508531421654</v>
      </c>
      <c r="Q16" cm="1">
        <f t="array" ref="Q16">SUM($M$3:$M$27*$P$3:$P$27)</f>
        <v>2.9339030165780224</v>
      </c>
      <c r="R16">
        <f t="shared" si="6"/>
        <v>0.13613246161362361</v>
      </c>
      <c r="S16">
        <f t="shared" si="9"/>
        <v>0.13712524397799847</v>
      </c>
      <c r="T16">
        <f t="shared" si="10"/>
        <v>4.8698169234897913E-2</v>
      </c>
      <c r="U16" s="1">
        <f t="shared" si="7"/>
        <v>0.36355664729115073</v>
      </c>
      <c r="V16" s="3">
        <f t="shared" si="11"/>
        <v>0.13217343578958218</v>
      </c>
      <c r="W16" s="2">
        <f t="shared" si="12"/>
        <v>0.36355664729115073</v>
      </c>
      <c r="X16" s="2">
        <f t="shared" si="13"/>
        <v>2.4685505080453494</v>
      </c>
      <c r="Y16" s="2">
        <f t="shared" si="14"/>
        <v>3.3992555251106955</v>
      </c>
      <c r="Z16" s="4">
        <f t="shared" si="15"/>
        <v>18.800867578769648</v>
      </c>
      <c r="AA16" s="4">
        <f t="shared" si="16"/>
        <v>11.805322723691653</v>
      </c>
      <c r="AB16" s="4">
        <f t="shared" si="17"/>
        <v>29.941800828965139</v>
      </c>
    </row>
    <row r="17" spans="1:28" x14ac:dyDescent="0.25">
      <c r="A17" t="s">
        <v>37</v>
      </c>
      <c r="B17" t="s">
        <v>36</v>
      </c>
      <c r="C17">
        <v>3.04528424851024</v>
      </c>
      <c r="D17">
        <v>8.2937736876238399E-2</v>
      </c>
      <c r="E17">
        <v>2.6178051170359802</v>
      </c>
      <c r="F17">
        <v>3.4727633799844999</v>
      </c>
      <c r="G17">
        <v>18.655622630106901</v>
      </c>
      <c r="H17">
        <v>0.312</v>
      </c>
      <c r="I17">
        <v>20</v>
      </c>
      <c r="J17">
        <f t="shared" si="0"/>
        <v>0.38006845720369276</v>
      </c>
      <c r="K17">
        <f t="shared" si="1"/>
        <v>3.5317718737309667</v>
      </c>
      <c r="L17">
        <f t="shared" si="2"/>
        <v>2.5587966232895134</v>
      </c>
      <c r="M17">
        <f t="shared" si="3"/>
        <v>3.0939562485102399</v>
      </c>
      <c r="N17">
        <f t="shared" si="4"/>
        <v>12.19014668897934</v>
      </c>
      <c r="O17">
        <f t="shared" si="8"/>
        <v>2.2539448202194196E-3</v>
      </c>
      <c r="P17" s="5">
        <f t="shared" si="5"/>
        <v>7.7939060591462124E-4</v>
      </c>
      <c r="Q17" cm="1">
        <f t="array" ref="Q17">SUM($M$3:$M$27*$P$3:$P$27)</f>
        <v>2.9339030165780224</v>
      </c>
      <c r="R17">
        <f t="shared" si="6"/>
        <v>0.14445203216119523</v>
      </c>
      <c r="S17">
        <f t="shared" si="9"/>
        <v>0.17006906921314341</v>
      </c>
      <c r="T17">
        <f t="shared" si="10"/>
        <v>3.2141625331321094E-4</v>
      </c>
      <c r="U17" s="1">
        <f t="shared" si="7"/>
        <v>0.36355664729115073</v>
      </c>
      <c r="V17" s="3">
        <f t="shared" si="11"/>
        <v>0.13217343578958218</v>
      </c>
      <c r="W17" s="2">
        <f t="shared" si="12"/>
        <v>0.36355664729115073</v>
      </c>
      <c r="X17" s="2">
        <f t="shared" si="13"/>
        <v>2.4685505080453494</v>
      </c>
      <c r="Y17" s="2">
        <f t="shared" si="14"/>
        <v>3.3992555251106955</v>
      </c>
      <c r="Z17" s="4">
        <f>EXP(Q17)</f>
        <v>18.800867578769648</v>
      </c>
      <c r="AA17" s="4">
        <f t="shared" si="16"/>
        <v>11.805322723691653</v>
      </c>
      <c r="AB17" s="4">
        <f t="shared" si="17"/>
        <v>29.941800828965139</v>
      </c>
    </row>
    <row r="18" spans="1:28" x14ac:dyDescent="0.25">
      <c r="A18" t="s">
        <v>39</v>
      </c>
      <c r="B18" t="s">
        <v>73</v>
      </c>
      <c r="C18">
        <v>2.9737195728617301</v>
      </c>
      <c r="D18">
        <v>7.8467583718088998E-2</v>
      </c>
      <c r="E18">
        <v>2.5948915610155598</v>
      </c>
      <c r="F18">
        <v>3.35254758470791</v>
      </c>
      <c r="G18">
        <v>12.8689992655903</v>
      </c>
      <c r="H18">
        <v>0.27500000000000002</v>
      </c>
      <c r="I18">
        <v>20</v>
      </c>
      <c r="J18">
        <f t="shared" si="0"/>
        <v>0.35958364198842724</v>
      </c>
      <c r="K18">
        <f t="shared" si="1"/>
        <v>3.4339866346069168</v>
      </c>
      <c r="L18">
        <f t="shared" si="2"/>
        <v>2.5134525111165433</v>
      </c>
      <c r="M18">
        <f t="shared" si="3"/>
        <v>3.0115320728617299</v>
      </c>
      <c r="N18">
        <f t="shared" si="4"/>
        <v>6.4035233244627401</v>
      </c>
      <c r="O18">
        <f t="shared" si="8"/>
        <v>4.0690457957832479E-2</v>
      </c>
      <c r="P18" s="5">
        <f t="shared" si="5"/>
        <v>1.4070335883205503E-2</v>
      </c>
      <c r="Q18" cm="1">
        <f t="array" ref="Q18">SUM($M$3:$M$27*$P$3:$P$27)</f>
        <v>2.9339030165780224</v>
      </c>
      <c r="R18">
        <f t="shared" si="6"/>
        <v>0.12930039558566142</v>
      </c>
      <c r="S18">
        <f t="shared" si="9"/>
        <v>0.13532666596516044</v>
      </c>
      <c r="T18">
        <f t="shared" si="10"/>
        <v>5.1760225061980884E-3</v>
      </c>
      <c r="U18" s="1">
        <f t="shared" si="7"/>
        <v>0.36355664729115073</v>
      </c>
      <c r="V18" s="3">
        <f t="shared" si="11"/>
        <v>0.13217343578958218</v>
      </c>
      <c r="W18" s="2">
        <f t="shared" si="12"/>
        <v>0.36355664729115073</v>
      </c>
      <c r="X18" s="2">
        <f t="shared" si="13"/>
        <v>2.4685505080453494</v>
      </c>
      <c r="Y18" s="2">
        <f t="shared" si="14"/>
        <v>3.3992555251106955</v>
      </c>
      <c r="Z18" s="4">
        <f t="shared" si="15"/>
        <v>18.800867578769648</v>
      </c>
      <c r="AA18" s="4">
        <f t="shared" si="16"/>
        <v>11.805322723691653</v>
      </c>
      <c r="AB18" s="4">
        <f t="shared" si="17"/>
        <v>29.941800828965139</v>
      </c>
    </row>
    <row r="19" spans="1:28" x14ac:dyDescent="0.25">
      <c r="A19" t="s">
        <v>66</v>
      </c>
      <c r="B19" t="s">
        <v>40</v>
      </c>
      <c r="C19">
        <v>3.0462800769354499</v>
      </c>
      <c r="D19">
        <v>7.7496247296307205E-2</v>
      </c>
      <c r="E19">
        <v>2.64089797145532</v>
      </c>
      <c r="F19">
        <v>3.45166218241557</v>
      </c>
      <c r="G19">
        <v>16.261554559713002</v>
      </c>
      <c r="H19">
        <v>0.29599999999999999</v>
      </c>
      <c r="I19">
        <v>20</v>
      </c>
      <c r="J19">
        <f t="shared" si="0"/>
        <v>0.35513241931034462</v>
      </c>
      <c r="K19">
        <f t="shared" si="1"/>
        <v>3.5008495736526912</v>
      </c>
      <c r="L19">
        <f t="shared" si="2"/>
        <v>2.5917105802182085</v>
      </c>
      <c r="M19">
        <f t="shared" si="3"/>
        <v>3.0900880769354497</v>
      </c>
      <c r="N19">
        <f t="shared" si="4"/>
        <v>9.7960786185854403</v>
      </c>
      <c r="O19">
        <f t="shared" si="8"/>
        <v>7.4611978399914663E-3</v>
      </c>
      <c r="P19" s="5">
        <f t="shared" si="5"/>
        <v>2.5800043786314646E-3</v>
      </c>
      <c r="Q19" cm="1">
        <f t="array" ref="Q19">SUM($M$3:$M$27*$P$3:$P$27)</f>
        <v>2.9339030165780224</v>
      </c>
      <c r="R19">
        <f t="shared" si="6"/>
        <v>0.12611903524521842</v>
      </c>
      <c r="S19">
        <f t="shared" si="9"/>
        <v>0.15051280832407163</v>
      </c>
      <c r="T19">
        <f t="shared" si="10"/>
        <v>1.0009379890773688E-3</v>
      </c>
      <c r="U19" s="1">
        <f t="shared" si="7"/>
        <v>0.36355664729115073</v>
      </c>
      <c r="V19" s="3">
        <f t="shared" si="11"/>
        <v>0.13217343578958218</v>
      </c>
      <c r="W19" s="2">
        <f t="shared" si="12"/>
        <v>0.36355664729115073</v>
      </c>
      <c r="X19" s="2">
        <f t="shared" si="13"/>
        <v>2.4685505080453494</v>
      </c>
      <c r="Y19" s="2">
        <f t="shared" si="14"/>
        <v>3.3992555251106955</v>
      </c>
      <c r="Z19" s="4">
        <f t="shared" si="15"/>
        <v>18.800867578769648</v>
      </c>
      <c r="AA19" s="4">
        <f t="shared" si="16"/>
        <v>11.805322723691653</v>
      </c>
      <c r="AB19" s="4">
        <f t="shared" si="17"/>
        <v>29.941800828965139</v>
      </c>
    </row>
    <row r="20" spans="1:28" x14ac:dyDescent="0.25">
      <c r="A20" t="s">
        <v>42</v>
      </c>
      <c r="B20" t="s">
        <v>43</v>
      </c>
      <c r="C20">
        <v>2.83737642777028</v>
      </c>
      <c r="D20">
        <v>8.0125491589283296E-2</v>
      </c>
      <c r="E20">
        <v>2.5031230699120299</v>
      </c>
      <c r="F20">
        <v>3.17162978562853</v>
      </c>
      <c r="G20">
        <v>6.4654759411275604</v>
      </c>
      <c r="H20">
        <v>0.23899999999999999</v>
      </c>
      <c r="I20">
        <v>20</v>
      </c>
      <c r="J20">
        <f t="shared" si="0"/>
        <v>0.36718113030343819</v>
      </c>
      <c r="K20">
        <f t="shared" si="1"/>
        <v>3.307368274558681</v>
      </c>
      <c r="L20">
        <f t="shared" si="2"/>
        <v>2.367384580981879</v>
      </c>
      <c r="M20">
        <f t="shared" si="3"/>
        <v>2.8659369277702802</v>
      </c>
      <c r="N20">
        <f t="shared" si="4"/>
        <v>0</v>
      </c>
      <c r="O20">
        <f t="shared" si="8"/>
        <v>1</v>
      </c>
      <c r="P20" s="5">
        <f t="shared" si="5"/>
        <v>0.34578956810431066</v>
      </c>
      <c r="Q20" cm="1">
        <f t="array" ref="Q20">SUM($M$3:$M$27*$P$3:$P$27)</f>
        <v>2.9339030165780224</v>
      </c>
      <c r="R20">
        <f t="shared" si="6"/>
        <v>0.13482198245091045</v>
      </c>
      <c r="S20">
        <f t="shared" si="9"/>
        <v>0.13944137167873236</v>
      </c>
      <c r="T20">
        <f t="shared" si="10"/>
        <v>0.12912421977052674</v>
      </c>
      <c r="U20" s="1">
        <f t="shared" si="7"/>
        <v>0.36355664729115073</v>
      </c>
      <c r="V20" s="3">
        <f t="shared" si="11"/>
        <v>0.13217343578958218</v>
      </c>
      <c r="W20" s="2">
        <f t="shared" si="12"/>
        <v>0.36355664729115073</v>
      </c>
      <c r="X20" s="2">
        <f t="shared" si="13"/>
        <v>2.4685505080453494</v>
      </c>
      <c r="Y20" s="2">
        <f t="shared" si="14"/>
        <v>3.3992555251106955</v>
      </c>
      <c r="Z20" s="4">
        <f t="shared" si="15"/>
        <v>18.800867578769648</v>
      </c>
      <c r="AA20" s="4">
        <f t="shared" si="16"/>
        <v>11.805322723691653</v>
      </c>
      <c r="AB20" s="4">
        <f t="shared" si="17"/>
        <v>29.941800828965139</v>
      </c>
    </row>
    <row r="21" spans="1:28" x14ac:dyDescent="0.25">
      <c r="A21" t="s">
        <v>44</v>
      </c>
      <c r="B21" t="s">
        <v>41</v>
      </c>
      <c r="C21">
        <v>3.0342584238896602</v>
      </c>
      <c r="D21">
        <v>7.8660458540942696E-2</v>
      </c>
      <c r="E21">
        <v>2.6291613096096902</v>
      </c>
      <c r="F21">
        <v>3.4393555381696301</v>
      </c>
      <c r="G21">
        <v>16.1791023939975</v>
      </c>
      <c r="H21">
        <v>0.29499999999999998</v>
      </c>
      <c r="I21">
        <v>20</v>
      </c>
      <c r="J21">
        <f t="shared" si="0"/>
        <v>0.36046750546380552</v>
      </c>
      <c r="K21">
        <f t="shared" si="1"/>
        <v>3.4956568308833313</v>
      </c>
      <c r="L21">
        <f t="shared" si="2"/>
        <v>2.572860016895989</v>
      </c>
      <c r="M21">
        <f t="shared" si="3"/>
        <v>3.07777092388966</v>
      </c>
      <c r="N21">
        <f t="shared" si="4"/>
        <v>9.7136264528699385</v>
      </c>
      <c r="O21">
        <f t="shared" si="8"/>
        <v>7.7752223252751619E-3</v>
      </c>
      <c r="P21" s="5">
        <f t="shared" si="5"/>
        <v>2.6885907697718923E-3</v>
      </c>
      <c r="Q21" cm="1">
        <f t="array" ref="Q21">SUM($M$3:$M$27*$P$3:$P$27)</f>
        <v>2.9339030165780224</v>
      </c>
      <c r="R21">
        <f t="shared" si="6"/>
        <v>0.12993682249529867</v>
      </c>
      <c r="S21">
        <f t="shared" si="9"/>
        <v>0.15063479724952861</v>
      </c>
      <c r="T21">
        <f t="shared" si="10"/>
        <v>1.0434877545603138E-3</v>
      </c>
      <c r="U21" s="1">
        <f t="shared" si="7"/>
        <v>0.36355664729115073</v>
      </c>
      <c r="V21" s="3">
        <f t="shared" si="11"/>
        <v>0.13217343578958218</v>
      </c>
      <c r="W21" s="2">
        <f t="shared" si="12"/>
        <v>0.36355664729115073</v>
      </c>
      <c r="X21" s="2">
        <f t="shared" si="13"/>
        <v>2.4685505080453494</v>
      </c>
      <c r="Y21" s="2">
        <f t="shared" si="14"/>
        <v>3.3992555251106955</v>
      </c>
      <c r="Z21" s="4">
        <f t="shared" si="15"/>
        <v>18.800867578769648</v>
      </c>
      <c r="AA21" s="4">
        <f t="shared" si="16"/>
        <v>11.805322723691653</v>
      </c>
      <c r="AB21" s="4">
        <f t="shared" si="17"/>
        <v>29.941800828965139</v>
      </c>
    </row>
    <row r="22" spans="1:28" x14ac:dyDescent="0.25">
      <c r="A22" t="s">
        <v>46</v>
      </c>
      <c r="B22" t="s">
        <v>74</v>
      </c>
      <c r="C22">
        <v>2.9956593778892202</v>
      </c>
      <c r="D22">
        <v>7.1205950928276696E-2</v>
      </c>
      <c r="E22">
        <v>2.63783943263206</v>
      </c>
      <c r="F22">
        <v>3.3534793231463902</v>
      </c>
      <c r="G22">
        <v>10.388460539532099</v>
      </c>
      <c r="H22">
        <v>0.26</v>
      </c>
      <c r="I22">
        <v>20</v>
      </c>
      <c r="J22">
        <f t="shared" si="0"/>
        <v>0.32630666006013903</v>
      </c>
      <c r="K22">
        <f t="shared" si="1"/>
        <v>3.4133319027661981</v>
      </c>
      <c r="L22">
        <f t="shared" si="2"/>
        <v>2.5779868530122423</v>
      </c>
      <c r="M22">
        <f t="shared" si="3"/>
        <v>3.02945937788922</v>
      </c>
      <c r="N22">
        <f t="shared" si="4"/>
        <v>3.9229845984045388</v>
      </c>
      <c r="O22">
        <f t="shared" si="8"/>
        <v>0.14064837477669873</v>
      </c>
      <c r="P22" s="5">
        <f t="shared" si="5"/>
        <v>4.8634740768607874E-2</v>
      </c>
      <c r="Q22" cm="1">
        <f t="array" ref="Q22">SUM($M$3:$M$27*$P$3:$P$27)</f>
        <v>2.9339030165780224</v>
      </c>
      <c r="R22">
        <f t="shared" si="6"/>
        <v>0.10647603639960314</v>
      </c>
      <c r="S22">
        <f t="shared" si="9"/>
        <v>0.11560705458663928</v>
      </c>
      <c r="T22">
        <f t="shared" si="10"/>
        <v>1.6536316409500398E-2</v>
      </c>
      <c r="U22" s="1">
        <f t="shared" si="7"/>
        <v>0.36355664729115073</v>
      </c>
      <c r="V22" s="3">
        <f t="shared" si="11"/>
        <v>0.13217343578958218</v>
      </c>
      <c r="W22" s="2">
        <f t="shared" si="12"/>
        <v>0.36355664729115073</v>
      </c>
      <c r="X22" s="2">
        <f t="shared" si="13"/>
        <v>2.4685505080453494</v>
      </c>
      <c r="Y22" s="2">
        <f t="shared" si="14"/>
        <v>3.3992555251106955</v>
      </c>
      <c r="Z22" s="4">
        <f t="shared" si="15"/>
        <v>18.800867578769648</v>
      </c>
      <c r="AA22" s="4">
        <f t="shared" si="16"/>
        <v>11.805322723691653</v>
      </c>
      <c r="AB22" s="4">
        <f t="shared" si="17"/>
        <v>29.941800828965139</v>
      </c>
    </row>
    <row r="23" spans="1:28" x14ac:dyDescent="0.25">
      <c r="A23" t="s">
        <v>47</v>
      </c>
      <c r="B23" t="s">
        <v>45</v>
      </c>
      <c r="C23">
        <v>3.0456718439112298</v>
      </c>
      <c r="D23">
        <v>7.3079122065971905E-2</v>
      </c>
      <c r="E23">
        <v>2.6599636494517802</v>
      </c>
      <c r="F23">
        <v>3.4313800383706701</v>
      </c>
      <c r="G23">
        <v>14.001036501874401</v>
      </c>
      <c r="H23">
        <v>0.28199999999999997</v>
      </c>
      <c r="I23">
        <v>20</v>
      </c>
      <c r="J23">
        <f t="shared" si="0"/>
        <v>0.33489060858823383</v>
      </c>
      <c r="K23">
        <f t="shared" si="1"/>
        <v>3.4743318229041691</v>
      </c>
      <c r="L23">
        <f t="shared" si="2"/>
        <v>2.6170118649182905</v>
      </c>
      <c r="M23">
        <f t="shared" si="3"/>
        <v>3.0854338439112299</v>
      </c>
      <c r="N23">
        <f t="shared" si="4"/>
        <v>7.5355605607468403</v>
      </c>
      <c r="O23">
        <f t="shared" si="8"/>
        <v>2.3103289237127397E-2</v>
      </c>
      <c r="P23" s="5">
        <f t="shared" si="5"/>
        <v>7.9888764070952523E-3</v>
      </c>
      <c r="Q23" cm="1">
        <f t="array" ref="Q23">SUM($M$3:$M$27*$P$3:$P$27)</f>
        <v>2.9339030165780224</v>
      </c>
      <c r="R23">
        <f t="shared" si="6"/>
        <v>0.11215171972059763</v>
      </c>
      <c r="S23">
        <f t="shared" si="9"/>
        <v>0.13511331135288396</v>
      </c>
      <c r="T23">
        <f t="shared" si="10"/>
        <v>2.9365322264865621E-3</v>
      </c>
      <c r="U23" s="1">
        <f t="shared" si="7"/>
        <v>0.36355664729115073</v>
      </c>
      <c r="V23" s="3">
        <f t="shared" si="11"/>
        <v>0.13217343578958218</v>
      </c>
      <c r="W23" s="2">
        <f t="shared" si="12"/>
        <v>0.36355664729115073</v>
      </c>
      <c r="X23" s="2">
        <f t="shared" si="13"/>
        <v>2.4685505080453494</v>
      </c>
      <c r="Y23" s="2">
        <f t="shared" si="14"/>
        <v>3.3992555251106955</v>
      </c>
      <c r="Z23" s="4">
        <f t="shared" si="15"/>
        <v>18.800867578769648</v>
      </c>
      <c r="AA23" s="4">
        <f t="shared" si="16"/>
        <v>11.805322723691653</v>
      </c>
      <c r="AB23" s="4">
        <f t="shared" si="17"/>
        <v>29.941800828965139</v>
      </c>
    </row>
    <row r="24" spans="1:28" x14ac:dyDescent="0.25">
      <c r="A24" t="s">
        <v>48</v>
      </c>
      <c r="B24" t="s">
        <v>52</v>
      </c>
      <c r="C24">
        <v>2.8394337325650598</v>
      </c>
      <c r="D24">
        <v>8.7839408646482306E-2</v>
      </c>
      <c r="E24">
        <v>2.47887317266358</v>
      </c>
      <c r="F24">
        <v>3.1999942924665499</v>
      </c>
      <c r="G24">
        <v>9.8655154259353903</v>
      </c>
      <c r="H24">
        <v>0.25700000000000001</v>
      </c>
      <c r="I24">
        <v>20</v>
      </c>
      <c r="J24">
        <f t="shared" si="0"/>
        <v>0.40253073912266368</v>
      </c>
      <c r="K24">
        <f t="shared" si="1"/>
        <v>3.3546730786420693</v>
      </c>
      <c r="L24">
        <f t="shared" si="2"/>
        <v>2.3241943864880503</v>
      </c>
      <c r="M24">
        <f t="shared" si="3"/>
        <v>2.8724582325650596</v>
      </c>
      <c r="N24">
        <f t="shared" si="4"/>
        <v>3.4000394848078299</v>
      </c>
      <c r="O24">
        <f t="shared" si="8"/>
        <v>0.18267991747641554</v>
      </c>
      <c r="P24" s="5">
        <f t="shared" si="5"/>
        <v>6.316880976550085E-2</v>
      </c>
      <c r="Q24" cm="1">
        <f t="array" ref="Q24">SUM($M$3:$M$27*$P$3:$P$27)</f>
        <v>2.9339030165780224</v>
      </c>
      <c r="R24">
        <f t="shared" si="6"/>
        <v>0.16203099593863793</v>
      </c>
      <c r="S24">
        <f t="shared" si="9"/>
        <v>0.16580645742103758</v>
      </c>
      <c r="T24">
        <f t="shared" si="10"/>
        <v>2.5721921834220781E-2</v>
      </c>
      <c r="U24" s="1">
        <f t="shared" si="7"/>
        <v>0.36355664729115073</v>
      </c>
      <c r="V24" s="3">
        <f t="shared" si="11"/>
        <v>0.13217343578958218</v>
      </c>
      <c r="W24" s="2">
        <f t="shared" si="12"/>
        <v>0.36355664729115073</v>
      </c>
      <c r="X24" s="2">
        <f t="shared" si="13"/>
        <v>2.4685505080453494</v>
      </c>
      <c r="Y24" s="2">
        <f t="shared" si="14"/>
        <v>3.3992555251106955</v>
      </c>
      <c r="Z24" s="4">
        <f t="shared" si="15"/>
        <v>18.800867578769648</v>
      </c>
      <c r="AA24" s="4">
        <f t="shared" si="16"/>
        <v>11.805322723691653</v>
      </c>
      <c r="AB24" s="4">
        <f t="shared" si="17"/>
        <v>29.941800828965139</v>
      </c>
    </row>
    <row r="25" spans="1:28" x14ac:dyDescent="0.25">
      <c r="A25" t="s">
        <v>49</v>
      </c>
      <c r="B25" t="s">
        <v>50</v>
      </c>
      <c r="C25">
        <v>3.06723327928092</v>
      </c>
      <c r="D25">
        <v>7.9698606097820104E-2</v>
      </c>
      <c r="E25">
        <v>2.64315954686449</v>
      </c>
      <c r="F25">
        <v>3.4913070116973599</v>
      </c>
      <c r="G25">
        <v>18.3879544296306</v>
      </c>
      <c r="H25">
        <v>0.31</v>
      </c>
      <c r="I25">
        <v>20</v>
      </c>
      <c r="J25">
        <f t="shared" si="0"/>
        <v>0.36522489522572971</v>
      </c>
      <c r="K25">
        <f t="shared" si="1"/>
        <v>3.5347211451698541</v>
      </c>
      <c r="L25">
        <f t="shared" si="2"/>
        <v>2.5997454133919859</v>
      </c>
      <c r="M25">
        <f t="shared" si="3"/>
        <v>3.11528327928092</v>
      </c>
      <c r="N25">
        <f t="shared" si="4"/>
        <v>11.922478488503039</v>
      </c>
      <c r="O25">
        <f t="shared" si="8"/>
        <v>2.576716811147703E-3</v>
      </c>
      <c r="P25" s="5">
        <f t="shared" si="5"/>
        <v>8.9100179325388087E-4</v>
      </c>
      <c r="Q25" cm="1">
        <f t="array" ref="Q25">SUM($M$3:$M$27*$P$3:$P$27)</f>
        <v>2.9339030165780224</v>
      </c>
      <c r="R25">
        <f t="shared" si="6"/>
        <v>0.13338922409264525</v>
      </c>
      <c r="S25">
        <f t="shared" si="9"/>
        <v>0.16628802379081736</v>
      </c>
      <c r="T25">
        <f t="shared" si="10"/>
        <v>3.6333652995815361E-4</v>
      </c>
      <c r="U25" s="1">
        <f t="shared" si="7"/>
        <v>0.36355664729115073</v>
      </c>
      <c r="V25" s="3">
        <f t="shared" si="11"/>
        <v>0.13217343578958218</v>
      </c>
      <c r="W25" s="2">
        <f t="shared" si="12"/>
        <v>0.36355664729115073</v>
      </c>
      <c r="X25" s="2">
        <f t="shared" si="13"/>
        <v>2.4685505080453494</v>
      </c>
      <c r="Y25" s="2">
        <f t="shared" si="14"/>
        <v>3.3992555251106955</v>
      </c>
      <c r="Z25" s="4">
        <f t="shared" si="15"/>
        <v>18.800867578769648</v>
      </c>
      <c r="AA25" s="4">
        <f t="shared" si="16"/>
        <v>11.805322723691653</v>
      </c>
      <c r="AB25" s="4">
        <f t="shared" si="17"/>
        <v>29.941800828965139</v>
      </c>
    </row>
    <row r="26" spans="1:28" x14ac:dyDescent="0.25">
      <c r="A26" t="s">
        <v>51</v>
      </c>
      <c r="B26" t="s">
        <v>75</v>
      </c>
      <c r="C26">
        <v>3.0033452638474398</v>
      </c>
      <c r="D26">
        <v>7.4815856291891802E-2</v>
      </c>
      <c r="E26">
        <v>2.6272309416606698</v>
      </c>
      <c r="F26">
        <v>3.3794595860342098</v>
      </c>
      <c r="G26">
        <v>12.6835778126331</v>
      </c>
      <c r="H26">
        <v>0.27400000000000002</v>
      </c>
      <c r="I26">
        <v>20</v>
      </c>
      <c r="J26">
        <f t="shared" si="0"/>
        <v>0.3428493246405323</v>
      </c>
      <c r="K26">
        <f t="shared" si="1"/>
        <v>3.4421923993873214</v>
      </c>
      <c r="L26">
        <f t="shared" si="2"/>
        <v>2.5644981283075583</v>
      </c>
      <c r="M26">
        <f t="shared" si="3"/>
        <v>3.0408832638474399</v>
      </c>
      <c r="N26">
        <f t="shared" si="4"/>
        <v>6.2181018715055396</v>
      </c>
      <c r="O26">
        <f t="shared" si="8"/>
        <v>4.464330460528821E-2</v>
      </c>
      <c r="P26" s="5">
        <f t="shared" si="5"/>
        <v>1.5437189018211794E-2</v>
      </c>
      <c r="Q26" cm="1">
        <f t="array" ref="Q26">SUM($M$3:$M$27*$P$3:$P$27)</f>
        <v>2.9339030165780224</v>
      </c>
      <c r="R26">
        <f t="shared" si="6"/>
        <v>0.11754565940646911</v>
      </c>
      <c r="S26">
        <f t="shared" si="9"/>
        <v>0.12899043271229479</v>
      </c>
      <c r="T26">
        <f t="shared" si="10"/>
        <v>5.5443031904264008E-3</v>
      </c>
      <c r="U26" s="1">
        <f t="shared" si="7"/>
        <v>0.36355664729115073</v>
      </c>
      <c r="V26" s="3">
        <f t="shared" si="11"/>
        <v>0.13217343578958218</v>
      </c>
      <c r="W26" s="2">
        <f t="shared" si="12"/>
        <v>0.36355664729115073</v>
      </c>
      <c r="X26" s="2">
        <f t="shared" si="13"/>
        <v>2.4685505080453494</v>
      </c>
      <c r="Y26" s="2">
        <f t="shared" si="14"/>
        <v>3.3992555251106955</v>
      </c>
      <c r="Z26" s="4">
        <f t="shared" si="15"/>
        <v>18.800867578769648</v>
      </c>
      <c r="AA26" s="4">
        <f t="shared" si="16"/>
        <v>11.805322723691653</v>
      </c>
      <c r="AB26" s="4">
        <f t="shared" si="17"/>
        <v>29.941800828965139</v>
      </c>
    </row>
    <row r="27" spans="1:28" x14ac:dyDescent="0.25">
      <c r="A27" t="s">
        <v>53</v>
      </c>
      <c r="B27" t="s">
        <v>76</v>
      </c>
      <c r="C27">
        <v>3.0596468301649602</v>
      </c>
      <c r="D27">
        <v>7.6116235704180094E-2</v>
      </c>
      <c r="E27">
        <v>2.6545711548775399</v>
      </c>
      <c r="F27">
        <v>3.4647225054523898</v>
      </c>
      <c r="G27">
        <v>16.280094244974499</v>
      </c>
      <c r="H27">
        <v>0.29599999999999999</v>
      </c>
      <c r="I27">
        <v>20</v>
      </c>
      <c r="J27">
        <f t="shared" si="0"/>
        <v>0.34880841172950561</v>
      </c>
      <c r="K27">
        <f t="shared" si="1"/>
        <v>3.5061215971787272</v>
      </c>
      <c r="L27">
        <f t="shared" si="2"/>
        <v>2.6131720631511932</v>
      </c>
      <c r="M27">
        <f t="shared" si="3"/>
        <v>3.10345483016496</v>
      </c>
      <c r="N27">
        <f t="shared" si="4"/>
        <v>9.8146183038469381</v>
      </c>
      <c r="O27">
        <f t="shared" si="8"/>
        <v>7.3923532922232854E-3</v>
      </c>
      <c r="P27" s="5">
        <f t="shared" si="5"/>
        <v>2.5561986521923691E-3</v>
      </c>
      <c r="Q27" cm="1">
        <f t="array" ref="Q27">SUM($M$3:$M$27*$P$3:$P$27)</f>
        <v>2.9339030165780224</v>
      </c>
      <c r="R27">
        <f t="shared" si="6"/>
        <v>0.1216673080932603</v>
      </c>
      <c r="S27">
        <f t="shared" si="9"/>
        <v>0.15041512558387996</v>
      </c>
      <c r="T27">
        <f t="shared" si="10"/>
        <v>9.9138046475490257E-4</v>
      </c>
      <c r="U27" s="1">
        <f t="shared" si="7"/>
        <v>0.36355664729115073</v>
      </c>
      <c r="V27" s="3">
        <f t="shared" si="11"/>
        <v>0.13217343578958218</v>
      </c>
      <c r="W27" s="2">
        <f t="shared" si="12"/>
        <v>0.36355664729115073</v>
      </c>
      <c r="X27" s="2">
        <f t="shared" si="13"/>
        <v>2.4685505080453494</v>
      </c>
      <c r="Y27" s="2">
        <f t="shared" si="14"/>
        <v>3.3992555251106955</v>
      </c>
      <c r="Z27" s="4">
        <f t="shared" si="15"/>
        <v>18.800867578769648</v>
      </c>
      <c r="AA27" s="4">
        <f t="shared" si="16"/>
        <v>11.805322723691653</v>
      </c>
      <c r="AB27" s="4">
        <f t="shared" si="17"/>
        <v>29.941800828965139</v>
      </c>
    </row>
  </sheetData>
  <mergeCells count="4">
    <mergeCell ref="K1:L1"/>
    <mergeCell ref="N1:P1"/>
    <mergeCell ref="R1:V1"/>
    <mergeCell ref="X1:Y1"/>
  </mergeCells>
  <phoneticPr fontId="2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2021-06-15T19:56:33Z</dcterms:modified>
</cp:coreProperties>
</file>