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eseason_SEAK_pink_salmon_forecast\2025_forecast\data\"/>
    </mc:Choice>
  </mc:AlternateContent>
  <xr:revisionPtr revIDLastSave="0" documentId="8_{91133862-4BD9-48BB-8FD2-4941D791DB21}" xr6:coauthVersionLast="47" xr6:coauthVersionMax="47" xr10:uidLastSave="{00000000-0000-0000-0000-000000000000}"/>
  <bookViews>
    <workbookView xWindow="-120" yWindow="-120" windowWidth="29040" windowHeight="15840" xr2:uid="{B43CED4A-C141-4E7F-9FD8-D65EF20A43B2}"/>
  </bookViews>
  <sheets>
    <sheet name="m11d" sheetId="8" r:id="rId1"/>
    <sheet name="Sheet1" sheetId="1" r:id="rId2"/>
    <sheet name="m15b" sheetId="6" r:id="rId3"/>
    <sheet name="m1a" sheetId="2" r:id="rId4"/>
    <sheet name="m3a" sheetId="4" r:id="rId5"/>
    <sheet name="m2a" sheetId="3" r:id="rId6"/>
    <sheet name="Sheet4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8" l="1"/>
  <c r="L2" i="8" s="1"/>
  <c r="K22" i="8"/>
  <c r="L22" i="8" s="1"/>
  <c r="K23" i="8"/>
  <c r="L23" i="8" s="1"/>
  <c r="K24" i="8"/>
  <c r="L24" i="8" s="1"/>
  <c r="K25" i="8"/>
  <c r="L25" i="8" s="1"/>
  <c r="K26" i="8"/>
  <c r="L26" i="8" s="1"/>
  <c r="K21" i="8"/>
  <c r="L21" i="8" s="1"/>
  <c r="K14" i="8"/>
  <c r="L14" i="8" s="1"/>
  <c r="K15" i="8"/>
  <c r="K16" i="8"/>
  <c r="K17" i="8"/>
  <c r="L17" i="8" s="1"/>
  <c r="K18" i="8"/>
  <c r="L18" i="8" s="1"/>
  <c r="K19" i="8"/>
  <c r="L19" i="8" s="1"/>
  <c r="K20" i="8"/>
  <c r="K13" i="8"/>
  <c r="K9" i="8"/>
  <c r="L15" i="8"/>
  <c r="L16" i="8"/>
  <c r="L20" i="8"/>
  <c r="L13" i="8"/>
  <c r="L3" i="8"/>
  <c r="L4" i="8"/>
  <c r="L5" i="8"/>
  <c r="L6" i="8"/>
  <c r="L7" i="8"/>
  <c r="L8" i="8"/>
  <c r="L9" i="8"/>
  <c r="L10" i="8"/>
  <c r="L11" i="8"/>
  <c r="L12" i="8"/>
  <c r="K3" i="8"/>
  <c r="K4" i="8"/>
  <c r="K5" i="8"/>
  <c r="K6" i="8"/>
  <c r="K7" i="8"/>
  <c r="K8" i="8"/>
  <c r="K10" i="8"/>
  <c r="K11" i="8"/>
  <c r="K12" i="8"/>
  <c r="Z29" i="7"/>
  <c r="X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15" i="6"/>
  <c r="Y15" i="6" l="1"/>
  <c r="X3" i="6"/>
  <c r="X4" i="6"/>
  <c r="X5" i="6"/>
  <c r="X6" i="6"/>
  <c r="X7" i="6"/>
  <c r="X8" i="6"/>
  <c r="X9" i="6"/>
  <c r="X10" i="6"/>
  <c r="X11" i="6"/>
  <c r="X12" i="6"/>
  <c r="X13" i="6"/>
  <c r="X14" i="6"/>
  <c r="X2" i="6"/>
  <c r="G13" i="4"/>
  <c r="G2" i="4"/>
  <c r="G22" i="4"/>
  <c r="G23" i="4"/>
  <c r="G24" i="4"/>
  <c r="G25" i="4"/>
  <c r="G26" i="4"/>
  <c r="G21" i="4"/>
  <c r="G14" i="4"/>
  <c r="G15" i="4"/>
  <c r="G16" i="4"/>
  <c r="G17" i="4"/>
  <c r="G18" i="4"/>
  <c r="G19" i="4"/>
  <c r="G20" i="4"/>
  <c r="G12" i="4"/>
  <c r="G11" i="4"/>
  <c r="G10" i="4"/>
  <c r="G9" i="4"/>
  <c r="G8" i="4"/>
  <c r="G7" i="4"/>
  <c r="G6" i="4"/>
  <c r="G5" i="4"/>
  <c r="G4" i="4"/>
  <c r="G3" i="4"/>
  <c r="G22" i="3"/>
  <c r="G23" i="3"/>
  <c r="G24" i="3"/>
  <c r="G25" i="3"/>
  <c r="G26" i="3"/>
  <c r="G21" i="3"/>
  <c r="G14" i="3"/>
  <c r="G15" i="3"/>
  <c r="G16" i="3"/>
  <c r="G17" i="3"/>
  <c r="G18" i="3"/>
  <c r="G19" i="3"/>
  <c r="G20" i="3"/>
  <c r="G13" i="3"/>
  <c r="G3" i="3"/>
  <c r="G4" i="3"/>
  <c r="G5" i="3"/>
  <c r="G6" i="3"/>
  <c r="G7" i="3"/>
  <c r="G8" i="3"/>
  <c r="G9" i="3"/>
  <c r="G10" i="3"/>
  <c r="G11" i="3"/>
  <c r="G12" i="3"/>
  <c r="G2" i="3"/>
  <c r="G13" i="2"/>
  <c r="G3" i="2"/>
  <c r="G4" i="2"/>
  <c r="G5" i="2"/>
  <c r="G6" i="2"/>
  <c r="G7" i="2"/>
  <c r="G8" i="2"/>
  <c r="G9" i="2"/>
  <c r="G10" i="2"/>
  <c r="G11" i="2"/>
  <c r="G12" i="2"/>
  <c r="G2" i="2"/>
</calcChain>
</file>

<file path=xl/sharedStrings.xml><?xml version="1.0" encoding="utf-8"?>
<sst xmlns="http://schemas.openxmlformats.org/spreadsheetml/2006/main" count="748" uniqueCount="155">
  <si>
    <t>summary(mod1a)</t>
  </si>
  <si>
    <t>Call:</t>
  </si>
  <si>
    <t xml:space="preserve">lm(formula = SEAKCatch_log ~ as.factor(vessel) + adj_raw_pink_log, </t>
  </si>
  <si>
    <t xml:space="preserve">    data = log_data)</t>
  </si>
  <si>
    <t>Residuals:</t>
  </si>
  <si>
    <t xml:space="preserve">     Min       1Q   Median       3Q      Max </t>
  </si>
  <si>
    <t xml:space="preserve">-1.41831 -0.21009  0.06036  0.25074  0.72885 </t>
  </si>
  <si>
    <t>Coefficients:</t>
  </si>
  <si>
    <t xml:space="preserve">                             Estimate Std. Error t value Pr(&gt;|t|)    </t>
  </si>
  <si>
    <t xml:space="preserve">(Intercept)                   1.52042    0.51669   2.943 0.007776 ** </t>
  </si>
  <si>
    <t xml:space="preserve">as.factor(vessel)Medeia       0.01069    0.28298   0.038 0.970231    </t>
  </si>
  <si>
    <t xml:space="preserve">as.factor(vessel)NW Explorer -0.70968    0.26168  -2.712 0.013057 *  </t>
  </si>
  <si>
    <t>adj_raw_pink_log              0.37128    0.08663   4.286 0.000328 ***</t>
  </si>
  <si>
    <t>---</t>
  </si>
  <si>
    <t>Signif. codes:  0 ‘***’ 0.001 ‘**’ 0.01 ‘*’ 0.05 ‘.’ 0.1 ‘ ’ 1</t>
  </si>
  <si>
    <t>Residual standard error: 0.5045 on 21 degrees of freedom</t>
  </si>
  <si>
    <t xml:space="preserve">  (1 observation deleted due to missingness)</t>
  </si>
  <si>
    <t xml:space="preserve">Multiple R-squared:  0.5149,    Adjusted R-squared:  0.4457 </t>
  </si>
  <si>
    <t>F-statistic: 7.431 on 3 and 21 DF,  p-value: 0.001418</t>
  </si>
  <si>
    <t>&gt; summary(mod1b)</t>
  </si>
  <si>
    <t xml:space="preserve">lm(formula = SEAKCatch_log ~ as.factor(vessel) * adj_raw_pink_log, </t>
  </si>
  <si>
    <t xml:space="preserve">-0.83737 -0.23618 -0.06869  0.28087  0.79222 </t>
  </si>
  <si>
    <t xml:space="preserve">                                              Estimate Std. Error t value Pr(&gt;|t|)   </t>
  </si>
  <si>
    <t xml:space="preserve">(Intercept)                                     0.5267     0.8778   0.600  0.55556   </t>
  </si>
  <si>
    <t xml:space="preserve">as.factor(vessel)Medeia                         4.3960     1.6302   2.697  0.01429 * </t>
  </si>
  <si>
    <t xml:space="preserve">as.factor(vessel)NW Explorer                    0.2622     1.1076   0.237  0.81538   </t>
  </si>
  <si>
    <t>adj_raw_pink_log                                0.5456     0.1522   3.586  0.00197 **</t>
  </si>
  <si>
    <t xml:space="preserve">as.factor(vessel)Medeia:adj_raw_pink_log       -0.9615     0.3507  -2.742  0.01297 * </t>
  </si>
  <si>
    <t xml:space="preserve">as.factor(vessel)NW Explorer:adj_raw_pink_log  -0.1712     0.1785  -0.960  0.34931   </t>
  </si>
  <si>
    <t>Residual standard error: 0.4489 on 19 degrees of freedom</t>
  </si>
  <si>
    <t xml:space="preserve">Multiple R-squared:  0.6525,    Adjusted R-squared:  0.561 </t>
  </si>
  <si>
    <t>F-statistic: 7.135 on 5 and 19 DF,  p-value: 0.0006557</t>
  </si>
  <si>
    <t>&gt; summary(mod1c)</t>
  </si>
  <si>
    <t xml:space="preserve">lm(formula = SEAKCatch_log ~ as.factor(vessel):adj_raw_pink_log + </t>
  </si>
  <si>
    <t xml:space="preserve">    adj_raw_pink_log, data = log_data)</t>
  </si>
  <si>
    <t xml:space="preserve">    Min      1Q  Median      3Q     Max </t>
  </si>
  <si>
    <t xml:space="preserve">-1.4036 -0.1830  0.0242  0.2494  0.7931 </t>
  </si>
  <si>
    <t xml:space="preserve">                                              Estimate Std. Error t value Pr(&gt;|t|)    </t>
  </si>
  <si>
    <t xml:space="preserve">(Intercept)                                    1.24935    0.56864   2.197 0.039375 *  </t>
  </si>
  <si>
    <t>adj_raw_pink_log                               0.42185    0.10100   4.177 0.000426 ***</t>
  </si>
  <si>
    <t xml:space="preserve">as.factor(vessel)Medeia:adj_raw_pink_log      -0.00035    0.06375  -0.005 0.995672    </t>
  </si>
  <si>
    <t xml:space="preserve">as.factor(vessel)NW Explorer:adj_raw_pink_log -0.10924    0.04224  -2.586 0.017236 *  </t>
  </si>
  <si>
    <t>Residual standard error: 0.5118 on 21 degrees of freedom</t>
  </si>
  <si>
    <t xml:space="preserve">Multiple R-squared:  0.5008,    Adjusted R-squared:  0.4295 </t>
  </si>
  <si>
    <t>F-statistic: 7.023 on 3 and 21 DF,  p-value: 0.001894</t>
  </si>
  <si>
    <t>different intercept, differnt slope</t>
  </si>
  <si>
    <t>same intercept, differnt slope</t>
  </si>
  <si>
    <t>different intercept, same slope; vessel is adjusting intercept</t>
  </si>
  <si>
    <t>Harvest</t>
  </si>
  <si>
    <t>Residuals</t>
  </si>
  <si>
    <t>Hat values</t>
  </si>
  <si>
    <t>Cooks distance</t>
  </si>
  <si>
    <t>Std. residuals</t>
  </si>
  <si>
    <t>fitted</t>
  </si>
  <si>
    <t>JYear</t>
  </si>
  <si>
    <t>Year</t>
  </si>
  <si>
    <t>vessel</t>
  </si>
  <si>
    <t>adj_raw_pink_log</t>
  </si>
  <si>
    <t>ISTI20_MJJ</t>
  </si>
  <si>
    <t>Chatham_SST_MJJ</t>
  </si>
  <si>
    <t>Chatham_SST_May</t>
  </si>
  <si>
    <t>Chatham_SST_AMJJ</t>
  </si>
  <si>
    <t>Chatham_SST_AMJ</t>
  </si>
  <si>
    <t>Icy_Strait_SST_MJJ</t>
  </si>
  <si>
    <t>Icy_Strait_SST_May</t>
  </si>
  <si>
    <t>Icy_Strait_SST_AMJJ</t>
  </si>
  <si>
    <t>Icy_Strait_SST_AMJ</t>
  </si>
  <si>
    <t>NSEAK_SST_MJJ</t>
  </si>
  <si>
    <t>NSEAK_SST_May</t>
  </si>
  <si>
    <t>NSEAK_SST_AMJJ</t>
  </si>
  <si>
    <t>NSEAK_SST_AMJ</t>
  </si>
  <si>
    <t>SEAK_SST_MJJ</t>
  </si>
  <si>
    <t>SEAK_SST_May</t>
  </si>
  <si>
    <t>SEAK_SST_AMJJ</t>
  </si>
  <si>
    <t>SEAK_SST_AMJ</t>
  </si>
  <si>
    <t>index</t>
  </si>
  <si>
    <t>weight_values</t>
  </si>
  <si>
    <t>odd_even_factor</t>
  </si>
  <si>
    <t>SEAKCatch_log</t>
  </si>
  <si>
    <t>Cobb</t>
  </si>
  <si>
    <t>pink_cal_pool</t>
  </si>
  <si>
    <t>odd</t>
  </si>
  <si>
    <t>even</t>
  </si>
  <si>
    <t>NW Explorer</t>
  </si>
  <si>
    <t>Medeia</t>
  </si>
  <si>
    <t>intercept</t>
  </si>
  <si>
    <t>CPUE</t>
  </si>
  <si>
    <t>NW</t>
  </si>
  <si>
    <t>interaction</t>
  </si>
  <si>
    <t>slope</t>
  </si>
  <si>
    <t>different intercept, differnt slope by vessel</t>
  </si>
  <si>
    <t>summary(m3a)</t>
  </si>
  <si>
    <t xml:space="preserve">    adj_raw_pink_log, data = log_data_subset)</t>
  </si>
  <si>
    <t>'same intercept, differnt slope</t>
  </si>
  <si>
    <t>&gt; summary(m15b)</t>
  </si>
  <si>
    <t>lm(formula = SEAKCatch_log ~ CPUE + SEAK_SST_May, data = log_data_odd_subset)</t>
  </si>
  <si>
    <t xml:space="preserve">-0.38641 -0.22701  0.01597  0.14947  0.43060 </t>
  </si>
  <si>
    <t xml:space="preserve">             Estimate Std. Error t value Pr(&gt;|t|)    </t>
  </si>
  <si>
    <t>(Intercept)   5.19814    0.98248   5.291 0.000352 ***</t>
  </si>
  <si>
    <t xml:space="preserve">CPUE          0.20704    0.07297   2.837 0.017626 *  </t>
  </si>
  <si>
    <t xml:space="preserve">SEAK_SST_May -0.24193    0.12468  -1.940 0.081041 .  </t>
  </si>
  <si>
    <t>Residual standard error: 0.3058 on 10 degrees of freedom</t>
  </si>
  <si>
    <t xml:space="preserve">Multiple R-squared:  0.4888,    Adjusted R-squared:  0.3866 </t>
  </si>
  <si>
    <t>F-statistic: 4.782 on 2 and 10 DF,  p-value: 0.0349</t>
  </si>
  <si>
    <t>temp</t>
  </si>
  <si>
    <t>SEAKCatch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</si>
  <si>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</si>
  <si>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</si>
  <si>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</si>
  <si>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</si>
  <si>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</si>
  <si>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</si>
  <si>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</si>
  <si>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</si>
  <si>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</si>
  <si>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</si>
  <si>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</si>
  <si>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</si>
  <si>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</si>
  <si>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</si>
  <si>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</si>
  <si>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</si>
  <si>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</si>
  <si>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</si>
  <si>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</si>
  <si>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</si>
  <si>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</si>
  <si>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</si>
  <si>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</si>
  <si>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</si>
  <si>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</si>
  <si>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&gt; summary(m2c)</t>
  </si>
  <si>
    <t xml:space="preserve">lm(formula = SEAKCatch_log ~ CPUE + ISTI20_MJJ + odd_even_factor, </t>
  </si>
  <si>
    <t xml:space="preserve">    data = log_data_odd_even_subset)</t>
  </si>
  <si>
    <t xml:space="preserve">-0.64807 -0.17830  0.01339  0.20678  0.69440 </t>
  </si>
  <si>
    <t xml:space="preserve">                   Estimate Std. Error t value Pr(&gt;|t|)    </t>
  </si>
  <si>
    <t>(Intercept)         6.76925    1.20376   5.623 1.01e-05 ***</t>
  </si>
  <si>
    <t>CPUE                0.40012    0.07046   5.679 8.80e-06 ***</t>
  </si>
  <si>
    <t xml:space="preserve">ISTI20_MJJ         -0.48732    0.13686  -3.561  0.00166 ** </t>
  </si>
  <si>
    <t xml:space="preserve">odd_even_factorodd  0.20373    0.17006   1.198  0.24312    </t>
  </si>
  <si>
    <t>Residual standard error: 0.3298 on 23 degrees of freedom</t>
  </si>
  <si>
    <t xml:space="preserve">Multiple R-squared:  0.7751,    Adjusted R-squared:  0.7458 </t>
  </si>
  <si>
    <t>F-statistic: 26.42 on 3 and 23 DF,  p-value: 1.243e-07</t>
  </si>
  <si>
    <t>(Intercept)                                    4.21275    1.04532   4.030 0.000715 ***</t>
  </si>
  <si>
    <t xml:space="preserve">as.factor(odd_even_factor)odd                  0.61040    0.20572   2.967 0.007916 ** </t>
  </si>
  <si>
    <t xml:space="preserve">NSEAK_SST_May                                 -0.31773    0.13040  -2.437 0.024841 *  </t>
  </si>
  <si>
    <t xml:space="preserve">as.factor(vessel)Cobb:adj_raw_pink_log         0.25538    0.10016   2.550 0.019571 *  </t>
  </si>
  <si>
    <t xml:space="preserve">as.factor(vessel)Medeia:adj_raw_pink_log       0.24413    0.13689   1.783 0.090494 .  </t>
  </si>
  <si>
    <t>as.factor(vessel)NW Explorer:adj_raw_pink_log  0.19869    0.08156   2.436 0.024863 *</t>
  </si>
  <si>
    <t>odd even</t>
  </si>
  <si>
    <t>cobb</t>
  </si>
  <si>
    <t>medeia</t>
  </si>
  <si>
    <t>NW explorer</t>
  </si>
  <si>
    <t>Fitted values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</si>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</sst>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0" xfId="0" quotePrefix="1" applyFont="1" applyAlignment="1">
      <alignment vertical="center"/>
    </xf>
    <xf numFmtId="0" fontId="0" fillId="0" borderId="1" xfId="0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3</xdr:row>
      <xdr:rowOff>0</xdr:rowOff>
    </xdr:from>
    <xdr:to>
      <xdr:col>18</xdr:col>
      <xdr:colOff>333375</xdr:colOff>
      <xdr:row>18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D66215-A2E6-33A1-E9D1-6C84CE1FB8D1}"/>
            </a:ext>
          </a:extLst>
        </xdr:cNvPr>
        <xdr:cNvSpPr txBox="1"/>
      </xdr:nvSpPr>
      <xdr:spPr>
        <a:xfrm>
          <a:off x="6438900" y="571500"/>
          <a:ext cx="4867275" cy="2914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add a factor</a:t>
          </a:r>
          <a:r>
            <a:rPr lang="en-US" sz="1100" baseline="0"/>
            <a:t> as an additive term</a:t>
          </a:r>
        </a:p>
        <a:p>
          <a:r>
            <a:rPr lang="en-US" sz="1100" baseline="0"/>
            <a:t>adjusts the intercept (same slope for each model; vessel is adjusting intercept)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fitting a different model for each vessel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add factor as an additive term and an interaction</a:t>
          </a:r>
        </a:p>
        <a:p>
          <a:r>
            <a:rPr lang="en-US" sz="1100" baseline="0"/>
            <a:t>(different intercept and different slope by vessel; interaction adjusts the slope)</a:t>
          </a:r>
        </a:p>
        <a:p>
          <a:endParaRPr lang="en-US" sz="1100" baseline="0"/>
        </a:p>
        <a:p>
          <a:r>
            <a:rPr lang="en-US" sz="1100" baseline="0"/>
            <a:t>add factor as only an interaction</a:t>
          </a:r>
        </a:p>
        <a:p>
          <a:r>
            <a:rPr lang="en-US" sz="1100" baseline="0"/>
            <a:t>(same intercept, different slopes across models by vessel)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3A915-5BF6-4D0F-BBEE-6CE5317A757B}">
  <dimension ref="A1:AI59"/>
  <sheetViews>
    <sheetView tabSelected="1" workbookViewId="0">
      <selection activeCell="K2" sqref="K2"/>
    </sheetView>
  </sheetViews>
  <sheetFormatPr defaultRowHeight="15" x14ac:dyDescent="0.25"/>
  <cols>
    <col min="10" max="10" width="16.42578125" bestFit="1" customWidth="1"/>
    <col min="11" max="12" width="16.42578125" customWidth="1"/>
  </cols>
  <sheetData>
    <row r="1" spans="1:35" x14ac:dyDescent="0.25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153</v>
      </c>
      <c r="G1" t="s">
        <v>54</v>
      </c>
      <c r="H1" t="s">
        <v>55</v>
      </c>
      <c r="I1" t="s">
        <v>56</v>
      </c>
      <c r="J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  <c r="AF1" t="s">
        <v>77</v>
      </c>
      <c r="AG1" t="s">
        <v>78</v>
      </c>
      <c r="AH1" t="s">
        <v>78</v>
      </c>
    </row>
    <row r="2" spans="1:35" x14ac:dyDescent="0.25">
      <c r="A2">
        <v>42.45</v>
      </c>
      <c r="B2">
        <v>0.51</v>
      </c>
      <c r="C2">
        <v>0.12</v>
      </c>
      <c r="D2">
        <v>0.04</v>
      </c>
      <c r="E2">
        <v>1.35</v>
      </c>
      <c r="F2">
        <v>27.7</v>
      </c>
      <c r="G2">
        <v>1997</v>
      </c>
      <c r="H2">
        <v>1998</v>
      </c>
      <c r="I2" t="s">
        <v>79</v>
      </c>
      <c r="J2">
        <v>5.3327187932653697</v>
      </c>
      <c r="K2">
        <f>$B$53+$B$58*W2+J2*$B$55</f>
        <v>3.2402049331004399</v>
      </c>
      <c r="L2">
        <f>EXP(K2)*EXP(0.5*$B$59*$B$59)</f>
        <v>27.699799950534373</v>
      </c>
      <c r="M2">
        <v>9.2752999999999997</v>
      </c>
      <c r="N2">
        <v>10.080979770000001</v>
      </c>
      <c r="O2">
        <v>7.4775079870000001</v>
      </c>
      <c r="P2">
        <v>8.8294728429999996</v>
      </c>
      <c r="Q2">
        <v>7.588146965</v>
      </c>
      <c r="R2">
        <v>10.29519048</v>
      </c>
      <c r="S2">
        <v>7.0071428569999998</v>
      </c>
      <c r="T2">
        <v>8.8284285709999999</v>
      </c>
      <c r="U2">
        <v>7.3024761900000001</v>
      </c>
      <c r="V2">
        <v>10.01928075</v>
      </c>
      <c r="W2">
        <v>7.3471651790000001</v>
      </c>
      <c r="X2">
        <v>8.7070405510000004</v>
      </c>
      <c r="Y2">
        <v>7.404987599</v>
      </c>
      <c r="Z2">
        <v>10.47187257</v>
      </c>
      <c r="AA2">
        <v>7.9995418699999998</v>
      </c>
      <c r="AB2">
        <v>9.1980623359999996</v>
      </c>
      <c r="AC2">
        <v>7.9869633249999996</v>
      </c>
      <c r="AD2" t="s">
        <v>80</v>
      </c>
      <c r="AE2">
        <v>1E-3</v>
      </c>
      <c r="AF2" t="s">
        <v>82</v>
      </c>
      <c r="AG2">
        <v>3.7482974423584401</v>
      </c>
      <c r="AH2">
        <v>3.7482974423584401</v>
      </c>
      <c r="AI2">
        <v>0</v>
      </c>
    </row>
    <row r="3" spans="1:35" x14ac:dyDescent="0.25">
      <c r="A3">
        <v>77.819999999999993</v>
      </c>
      <c r="B3">
        <v>0.14000000000000001</v>
      </c>
      <c r="C3">
        <v>0.21</v>
      </c>
      <c r="D3">
        <v>0.01</v>
      </c>
      <c r="E3">
        <v>0.39</v>
      </c>
      <c r="F3">
        <v>73.45</v>
      </c>
      <c r="G3">
        <v>1998</v>
      </c>
      <c r="H3">
        <v>1999</v>
      </c>
      <c r="I3" t="s">
        <v>79</v>
      </c>
      <c r="J3">
        <v>7.1412451223504902</v>
      </c>
      <c r="K3">
        <f t="shared" ref="K3:K26" si="0">$B$53+$B$54*AI3+$B$58*W3+J3*$B$55</f>
        <v>4.2154239855050877</v>
      </c>
      <c r="L3">
        <f t="shared" ref="L3:L13" si="1">EXP(K3)*EXP(0.5*$B$59*$B$59)</f>
        <v>73.452889649589011</v>
      </c>
      <c r="M3">
        <v>9.3975000000000009</v>
      </c>
      <c r="N3">
        <v>9.8505005319999999</v>
      </c>
      <c r="O3">
        <v>7.8300958469999999</v>
      </c>
      <c r="P3">
        <v>8.9109744410000005</v>
      </c>
      <c r="Q3">
        <v>7.8816187429999998</v>
      </c>
      <c r="R3">
        <v>9.9670000000000005</v>
      </c>
      <c r="S3">
        <v>7.3432857140000003</v>
      </c>
      <c r="T3">
        <v>8.8470714289999997</v>
      </c>
      <c r="U3">
        <v>7.5599523810000004</v>
      </c>
      <c r="V3">
        <v>9.8928397819999994</v>
      </c>
      <c r="W3">
        <v>7.6525892860000004</v>
      </c>
      <c r="X3">
        <v>8.8466871279999992</v>
      </c>
      <c r="Y3">
        <v>7.7063268850000002</v>
      </c>
      <c r="Z3">
        <v>10.360032540000001</v>
      </c>
      <c r="AA3">
        <v>8.3653098010000004</v>
      </c>
      <c r="AB3">
        <v>9.3788800230000007</v>
      </c>
      <c r="AC3">
        <v>8.3701677310000004</v>
      </c>
      <c r="AD3" t="s">
        <v>80</v>
      </c>
      <c r="AE3">
        <v>1E-3</v>
      </c>
      <c r="AF3" t="s">
        <v>81</v>
      </c>
      <c r="AG3">
        <v>4.35437411619335</v>
      </c>
      <c r="AH3">
        <v>4.35437411619335</v>
      </c>
      <c r="AI3">
        <v>1</v>
      </c>
    </row>
    <row r="4" spans="1:35" x14ac:dyDescent="0.25">
      <c r="A4">
        <v>20.25</v>
      </c>
      <c r="B4">
        <v>-0.37</v>
      </c>
      <c r="C4">
        <v>0.14000000000000001</v>
      </c>
      <c r="D4">
        <v>0.03</v>
      </c>
      <c r="E4">
        <v>-0.98</v>
      </c>
      <c r="F4">
        <v>31.66</v>
      </c>
      <c r="G4">
        <v>1999</v>
      </c>
      <c r="H4">
        <v>2000</v>
      </c>
      <c r="I4" t="s">
        <v>79</v>
      </c>
      <c r="J4">
        <v>5.0498560072495398</v>
      </c>
      <c r="K4">
        <f t="shared" si="0"/>
        <v>3.3737165223682366</v>
      </c>
      <c r="L4">
        <f t="shared" si="1"/>
        <v>31.656287322224273</v>
      </c>
      <c r="M4">
        <v>8.5596999999999994</v>
      </c>
      <c r="N4">
        <v>8.8986368480000007</v>
      </c>
      <c r="O4">
        <v>6.8382428119999998</v>
      </c>
      <c r="P4">
        <v>8.0495127800000006</v>
      </c>
      <c r="Q4">
        <v>7.1150585729999998</v>
      </c>
      <c r="R4">
        <v>9.0845714290000004</v>
      </c>
      <c r="S4">
        <v>6.1695714290000003</v>
      </c>
      <c r="T4">
        <v>8.0234642859999994</v>
      </c>
      <c r="U4">
        <v>6.7845714289999997</v>
      </c>
      <c r="V4">
        <v>8.9289012900000007</v>
      </c>
      <c r="W4">
        <v>6.699605655</v>
      </c>
      <c r="X4">
        <v>7.984099702</v>
      </c>
      <c r="Y4">
        <v>6.9482440480000003</v>
      </c>
      <c r="Z4">
        <v>9.2960182749999998</v>
      </c>
      <c r="AA4">
        <v>7.2300450620000003</v>
      </c>
      <c r="AB4">
        <v>8.4038856549999998</v>
      </c>
      <c r="AC4">
        <v>7.4319414190000002</v>
      </c>
      <c r="AD4" t="s">
        <v>80</v>
      </c>
      <c r="AE4">
        <v>1E-3</v>
      </c>
      <c r="AF4" t="s">
        <v>82</v>
      </c>
      <c r="AG4">
        <v>3.00810427375793</v>
      </c>
      <c r="AH4">
        <v>3.00810427375793</v>
      </c>
      <c r="AI4">
        <v>0</v>
      </c>
    </row>
    <row r="5" spans="1:35" x14ac:dyDescent="0.25">
      <c r="A5">
        <v>67.02</v>
      </c>
      <c r="B5">
        <v>0.05</v>
      </c>
      <c r="C5">
        <v>0.15</v>
      </c>
      <c r="D5">
        <v>0</v>
      </c>
      <c r="E5">
        <v>0.13</v>
      </c>
      <c r="F5">
        <v>69.16</v>
      </c>
      <c r="G5">
        <v>2000</v>
      </c>
      <c r="H5">
        <v>2001</v>
      </c>
      <c r="I5" t="s">
        <v>79</v>
      </c>
      <c r="J5">
        <v>6.3851943989977302</v>
      </c>
      <c r="K5">
        <f t="shared" si="0"/>
        <v>4.1552111566745804</v>
      </c>
      <c r="L5">
        <f t="shared" si="1"/>
        <v>69.160605424026542</v>
      </c>
      <c r="M5">
        <v>8.77</v>
      </c>
      <c r="N5">
        <v>9.6976570819999992</v>
      </c>
      <c r="O5">
        <v>7.3407028749999998</v>
      </c>
      <c r="P5">
        <v>8.6230271569999992</v>
      </c>
      <c r="Q5">
        <v>7.5238445150000004</v>
      </c>
      <c r="R5">
        <v>9.9393809520000005</v>
      </c>
      <c r="S5">
        <v>7.0235714290000004</v>
      </c>
      <c r="T5">
        <v>8.6746785709999994</v>
      </c>
      <c r="U5">
        <v>7.35</v>
      </c>
      <c r="V5">
        <v>9.7047048609999997</v>
      </c>
      <c r="W5">
        <v>7.2344122019999997</v>
      </c>
      <c r="X5">
        <v>8.5671502979999996</v>
      </c>
      <c r="Y5">
        <v>7.3898189480000003</v>
      </c>
      <c r="Z5">
        <v>10.02490049</v>
      </c>
      <c r="AA5">
        <v>7.7128351479999999</v>
      </c>
      <c r="AB5">
        <v>8.9468334590000005</v>
      </c>
      <c r="AC5">
        <v>7.8613493549999998</v>
      </c>
      <c r="AD5" t="s">
        <v>80</v>
      </c>
      <c r="AE5">
        <v>1E-3</v>
      </c>
      <c r="AF5" t="s">
        <v>81</v>
      </c>
      <c r="AG5">
        <v>4.2050455869413401</v>
      </c>
      <c r="AH5">
        <v>4.2050455869413401</v>
      </c>
      <c r="AI5">
        <v>1</v>
      </c>
    </row>
    <row r="6" spans="1:35" x14ac:dyDescent="0.25">
      <c r="A6">
        <v>45.32</v>
      </c>
      <c r="B6">
        <v>0.31</v>
      </c>
      <c r="C6">
        <v>0.17</v>
      </c>
      <c r="D6">
        <v>0.02</v>
      </c>
      <c r="E6">
        <v>0.85</v>
      </c>
      <c r="F6">
        <v>35.979999999999997</v>
      </c>
      <c r="G6">
        <v>2001</v>
      </c>
      <c r="H6">
        <v>2002</v>
      </c>
      <c r="I6" t="s">
        <v>79</v>
      </c>
      <c r="J6">
        <v>5.5012582105447301</v>
      </c>
      <c r="K6">
        <f t="shared" si="0"/>
        <v>3.501763918638523</v>
      </c>
      <c r="L6">
        <f t="shared" si="1"/>
        <v>35.980753723430404</v>
      </c>
      <c r="M6">
        <v>9.0254999999999992</v>
      </c>
      <c r="N6">
        <v>9.1542598510000008</v>
      </c>
      <c r="O6">
        <v>6.7412460059999999</v>
      </c>
      <c r="P6">
        <v>8.1831549520000006</v>
      </c>
      <c r="Q6">
        <v>7.1211075609999996</v>
      </c>
      <c r="R6">
        <v>9.566809524</v>
      </c>
      <c r="S6">
        <v>6.4779999999999998</v>
      </c>
      <c r="T6">
        <v>8.3993571429999996</v>
      </c>
      <c r="U6">
        <v>7.0817619049999996</v>
      </c>
      <c r="V6">
        <v>9.2218005949999995</v>
      </c>
      <c r="W6">
        <v>6.6594196429999997</v>
      </c>
      <c r="X6">
        <v>8.173500744</v>
      </c>
      <c r="Y6">
        <v>7.0113392860000001</v>
      </c>
      <c r="Z6">
        <v>9.5105219680000008</v>
      </c>
      <c r="AA6">
        <v>7.1014870449999998</v>
      </c>
      <c r="AB6">
        <v>8.5227544119999994</v>
      </c>
      <c r="AC6">
        <v>7.4479847289999999</v>
      </c>
      <c r="AD6" t="s">
        <v>80</v>
      </c>
      <c r="AE6">
        <v>1E-3</v>
      </c>
      <c r="AF6" t="s">
        <v>82</v>
      </c>
      <c r="AG6">
        <v>3.8136469526345298</v>
      </c>
      <c r="AH6">
        <v>3.8136469526345298</v>
      </c>
      <c r="AI6">
        <v>0</v>
      </c>
    </row>
    <row r="7" spans="1:35" x14ac:dyDescent="0.25">
      <c r="A7">
        <v>52.47</v>
      </c>
      <c r="B7">
        <v>-0.39</v>
      </c>
      <c r="C7">
        <v>0.23</v>
      </c>
      <c r="D7">
        <v>0.06</v>
      </c>
      <c r="E7">
        <v>-1.1100000000000001</v>
      </c>
      <c r="F7">
        <v>84.21</v>
      </c>
      <c r="G7">
        <v>2002</v>
      </c>
      <c r="H7">
        <v>2003</v>
      </c>
      <c r="I7" t="s">
        <v>79</v>
      </c>
      <c r="J7">
        <v>6.10924758276437</v>
      </c>
      <c r="K7">
        <f t="shared" si="0"/>
        <v>4.3520964148889947</v>
      </c>
      <c r="L7">
        <f t="shared" si="1"/>
        <v>84.210252117664737</v>
      </c>
      <c r="M7">
        <v>8.1995000000000005</v>
      </c>
      <c r="N7">
        <v>8.9707667729999994</v>
      </c>
      <c r="O7">
        <v>6.3864856229999996</v>
      </c>
      <c r="P7">
        <v>7.8458146959999997</v>
      </c>
      <c r="Q7">
        <v>6.6410649629999998</v>
      </c>
      <c r="R7">
        <v>9.3363333330000007</v>
      </c>
      <c r="S7">
        <v>6.2635714289999997</v>
      </c>
      <c r="T7">
        <v>8.0199285709999995</v>
      </c>
      <c r="U7">
        <v>6.5982380950000001</v>
      </c>
      <c r="V7">
        <v>9.0545337299999993</v>
      </c>
      <c r="W7">
        <v>6.3929538690000003</v>
      </c>
      <c r="X7">
        <v>7.8834858629999998</v>
      </c>
      <c r="Y7">
        <v>6.6144667659999996</v>
      </c>
      <c r="Z7">
        <v>9.4415095759999996</v>
      </c>
      <c r="AA7">
        <v>6.9205595190000002</v>
      </c>
      <c r="AB7">
        <v>8.3329046190000007</v>
      </c>
      <c r="AC7">
        <v>7.1394279630000002</v>
      </c>
      <c r="AD7" t="s">
        <v>80</v>
      </c>
      <c r="AE7">
        <v>1E-3</v>
      </c>
      <c r="AF7" t="s">
        <v>81</v>
      </c>
      <c r="AG7">
        <v>3.96017934972858</v>
      </c>
      <c r="AH7">
        <v>3.96017934972858</v>
      </c>
      <c r="AI7">
        <v>1</v>
      </c>
    </row>
    <row r="8" spans="1:35" x14ac:dyDescent="0.25">
      <c r="A8">
        <v>45.31</v>
      </c>
      <c r="B8">
        <v>0.65</v>
      </c>
      <c r="C8">
        <v>0.13</v>
      </c>
      <c r="D8">
        <v>0.08</v>
      </c>
      <c r="E8">
        <v>1.73</v>
      </c>
      <c r="F8">
        <v>25.7</v>
      </c>
      <c r="G8">
        <v>2003</v>
      </c>
      <c r="H8">
        <v>2004</v>
      </c>
      <c r="I8" t="s">
        <v>79</v>
      </c>
      <c r="J8">
        <v>5.3181199938442196</v>
      </c>
      <c r="K8">
        <f t="shared" si="0"/>
        <v>3.1651860229542663</v>
      </c>
      <c r="L8">
        <f t="shared" si="1"/>
        <v>25.697823022527821</v>
      </c>
      <c r="M8">
        <v>9.3077000000000005</v>
      </c>
      <c r="N8">
        <v>9.9188924390000004</v>
      </c>
      <c r="O8">
        <v>7.7127156550000002</v>
      </c>
      <c r="P8">
        <v>8.9037220450000003</v>
      </c>
      <c r="Q8">
        <v>7.8454419599999996</v>
      </c>
      <c r="R8">
        <v>10.08133333</v>
      </c>
      <c r="S8">
        <v>7.2862857139999999</v>
      </c>
      <c r="T8">
        <v>8.8821785710000007</v>
      </c>
      <c r="U8">
        <v>7.5317142859999997</v>
      </c>
      <c r="V8">
        <v>9.8581101189999991</v>
      </c>
      <c r="W8">
        <v>7.5715401790000003</v>
      </c>
      <c r="X8">
        <v>8.7582626490000006</v>
      </c>
      <c r="Y8">
        <v>7.6040997020000001</v>
      </c>
      <c r="Z8">
        <v>10.318872199999999</v>
      </c>
      <c r="AA8">
        <v>8.1685467519999992</v>
      </c>
      <c r="AB8">
        <v>9.2495465639999992</v>
      </c>
      <c r="AC8">
        <v>8.1636212290000003</v>
      </c>
      <c r="AD8" t="s">
        <v>80</v>
      </c>
      <c r="AE8">
        <v>1E-3</v>
      </c>
      <c r="AF8" t="s">
        <v>82</v>
      </c>
      <c r="AG8">
        <v>3.8135221086961901</v>
      </c>
      <c r="AH8">
        <v>3.8135221086961901</v>
      </c>
      <c r="AI8">
        <v>0</v>
      </c>
    </row>
    <row r="9" spans="1:35" x14ac:dyDescent="0.25">
      <c r="A9">
        <v>59.12</v>
      </c>
      <c r="B9">
        <v>0.03</v>
      </c>
      <c r="C9">
        <v>0.21</v>
      </c>
      <c r="D9">
        <v>0</v>
      </c>
      <c r="E9">
        <v>7.0000000000000007E-2</v>
      </c>
      <c r="F9">
        <v>62.45</v>
      </c>
      <c r="G9">
        <v>2004</v>
      </c>
      <c r="H9">
        <v>2005</v>
      </c>
      <c r="I9" t="s">
        <v>79</v>
      </c>
      <c r="J9">
        <v>6.8046145200626196</v>
      </c>
      <c r="K9">
        <f>$B$53+$B$54*AI9+$B$58*W9+J9*$B$55</f>
        <v>4.0531409607000519</v>
      </c>
      <c r="L9">
        <f t="shared" si="1"/>
        <v>62.449686638730938</v>
      </c>
      <c r="M9">
        <v>9.3331</v>
      </c>
      <c r="N9">
        <v>10.43404686</v>
      </c>
      <c r="O9">
        <v>7.9432907349999997</v>
      </c>
      <c r="P9">
        <v>9.2192811500000005</v>
      </c>
      <c r="Q9">
        <v>7.9640468579999997</v>
      </c>
      <c r="R9">
        <v>10.67757143</v>
      </c>
      <c r="S9">
        <v>7.5287142859999996</v>
      </c>
      <c r="T9">
        <v>9.2509285709999993</v>
      </c>
      <c r="U9">
        <v>7.6878095240000004</v>
      </c>
      <c r="V9">
        <v>10.38101438</v>
      </c>
      <c r="W9">
        <v>7.8927752980000001</v>
      </c>
      <c r="X9">
        <v>9.0901748510000004</v>
      </c>
      <c r="Y9">
        <v>7.7863864090000003</v>
      </c>
      <c r="Z9">
        <v>10.97719614</v>
      </c>
      <c r="AA9">
        <v>8.5784265869999992</v>
      </c>
      <c r="AB9">
        <v>9.7426886970000002</v>
      </c>
      <c r="AC9">
        <v>8.5124596320000006</v>
      </c>
      <c r="AD9" t="s">
        <v>80</v>
      </c>
      <c r="AE9">
        <v>1E-3</v>
      </c>
      <c r="AF9" t="s">
        <v>81</v>
      </c>
      <c r="AG9">
        <v>4.0795944285563799</v>
      </c>
      <c r="AH9">
        <v>4.0795944285563799</v>
      </c>
      <c r="AI9">
        <v>1</v>
      </c>
    </row>
    <row r="10" spans="1:35" x14ac:dyDescent="0.25">
      <c r="A10">
        <v>11.61</v>
      </c>
      <c r="B10">
        <v>-0.38</v>
      </c>
      <c r="C10">
        <v>0.26</v>
      </c>
      <c r="D10">
        <v>7.0000000000000007E-2</v>
      </c>
      <c r="E10">
        <v>-1.0900000000000001</v>
      </c>
      <c r="F10">
        <v>18.399999999999999</v>
      </c>
      <c r="G10">
        <v>2005</v>
      </c>
      <c r="H10">
        <v>2006</v>
      </c>
      <c r="I10" t="s">
        <v>79</v>
      </c>
      <c r="J10">
        <v>5.0625950330269696</v>
      </c>
      <c r="K10">
        <f t="shared" si="0"/>
        <v>2.8310415899982275</v>
      </c>
      <c r="L10">
        <f t="shared" si="1"/>
        <v>18.398365848008492</v>
      </c>
      <c r="M10">
        <v>10.2064</v>
      </c>
      <c r="N10">
        <v>10.667763580000001</v>
      </c>
      <c r="O10">
        <v>8.5138658150000008</v>
      </c>
      <c r="P10">
        <v>9.4794568689999998</v>
      </c>
      <c r="Q10">
        <v>8.4435250269999997</v>
      </c>
      <c r="R10">
        <v>11.15685714</v>
      </c>
      <c r="S10">
        <v>8.4048571429999992</v>
      </c>
      <c r="T10">
        <v>9.6408571429999999</v>
      </c>
      <c r="U10">
        <v>8.2555714289999997</v>
      </c>
      <c r="V10">
        <v>10.63086062</v>
      </c>
      <c r="W10">
        <v>8.4178199399999993</v>
      </c>
      <c r="X10">
        <v>9.3518470980000004</v>
      </c>
      <c r="Y10">
        <v>8.2556820440000003</v>
      </c>
      <c r="Z10">
        <v>11.06199524</v>
      </c>
      <c r="AA10">
        <v>8.9235486290000008</v>
      </c>
      <c r="AB10">
        <v>9.8301182879999995</v>
      </c>
      <c r="AC10">
        <v>8.8230704719999995</v>
      </c>
      <c r="AD10" t="s">
        <v>80</v>
      </c>
      <c r="AE10">
        <v>1E-3</v>
      </c>
      <c r="AF10" t="s">
        <v>82</v>
      </c>
      <c r="AG10">
        <v>2.4515652860053598</v>
      </c>
      <c r="AH10">
        <v>2.4515652860053598</v>
      </c>
      <c r="AI10">
        <v>0</v>
      </c>
    </row>
    <row r="11" spans="1:35" x14ac:dyDescent="0.25">
      <c r="A11">
        <v>44.8</v>
      </c>
      <c r="B11">
        <v>-0.37</v>
      </c>
      <c r="C11">
        <v>0.16</v>
      </c>
      <c r="D11">
        <v>0.03</v>
      </c>
      <c r="E11">
        <v>-1.01</v>
      </c>
      <c r="F11">
        <v>70.510000000000005</v>
      </c>
      <c r="G11">
        <v>2006</v>
      </c>
      <c r="H11">
        <v>2007</v>
      </c>
      <c r="I11" t="s">
        <v>79</v>
      </c>
      <c r="J11">
        <v>6.14418563412565</v>
      </c>
      <c r="K11">
        <f t="shared" si="0"/>
        <v>4.1745700132561581</v>
      </c>
      <c r="L11">
        <f t="shared" si="1"/>
        <v>70.512519197345824</v>
      </c>
      <c r="M11">
        <v>8.7507999999999999</v>
      </c>
      <c r="N11">
        <v>9.7760489879999994</v>
      </c>
      <c r="O11">
        <v>7.159872204</v>
      </c>
      <c r="P11">
        <v>8.6756150160000001</v>
      </c>
      <c r="Q11">
        <v>7.5834185300000003</v>
      </c>
      <c r="R11">
        <v>10.19233333</v>
      </c>
      <c r="S11">
        <v>6.8385714289999999</v>
      </c>
      <c r="T11">
        <v>8.8607142860000003</v>
      </c>
      <c r="U11">
        <v>7.4878095240000002</v>
      </c>
      <c r="V11">
        <v>9.7206746030000009</v>
      </c>
      <c r="W11">
        <v>6.9797693450000002</v>
      </c>
      <c r="X11">
        <v>8.5501153270000003</v>
      </c>
      <c r="Y11">
        <v>7.3633283729999999</v>
      </c>
      <c r="Z11">
        <v>10.185965700000001</v>
      </c>
      <c r="AA11">
        <v>7.6320277880000003</v>
      </c>
      <c r="AB11">
        <v>9.0690508820000009</v>
      </c>
      <c r="AC11">
        <v>7.9605545119999999</v>
      </c>
      <c r="AD11" t="s">
        <v>80</v>
      </c>
      <c r="AE11">
        <v>1E-3</v>
      </c>
      <c r="AF11" t="s">
        <v>81</v>
      </c>
      <c r="AG11">
        <v>3.8021277120796002</v>
      </c>
      <c r="AH11">
        <v>3.8021277120796002</v>
      </c>
      <c r="AI11">
        <v>1</v>
      </c>
    </row>
    <row r="12" spans="1:35" x14ac:dyDescent="0.25">
      <c r="A12">
        <v>15.91</v>
      </c>
      <c r="B12">
        <v>-0.24</v>
      </c>
      <c r="C12">
        <v>0.19</v>
      </c>
      <c r="D12">
        <v>0.02</v>
      </c>
      <c r="E12">
        <v>-0.66</v>
      </c>
      <c r="F12">
        <v>21.87</v>
      </c>
      <c r="G12">
        <v>2007</v>
      </c>
      <c r="H12">
        <v>2008</v>
      </c>
      <c r="I12" t="s">
        <v>79</v>
      </c>
      <c r="J12">
        <v>3.8501476017100602</v>
      </c>
      <c r="K12">
        <f t="shared" si="0"/>
        <v>3.0040514007444545</v>
      </c>
      <c r="L12">
        <f t="shared" si="1"/>
        <v>21.873408139036641</v>
      </c>
      <c r="M12">
        <v>8.9359999999999999</v>
      </c>
      <c r="N12">
        <v>9.5219808310000005</v>
      </c>
      <c r="O12">
        <v>7.042204473</v>
      </c>
      <c r="P12">
        <v>8.4075718849999994</v>
      </c>
      <c r="Q12">
        <v>7.2669222580000001</v>
      </c>
      <c r="R12">
        <v>9.4948571430000008</v>
      </c>
      <c r="S12">
        <v>6.548</v>
      </c>
      <c r="T12">
        <v>8.1613214289999991</v>
      </c>
      <c r="U12">
        <v>6.8666666669999996</v>
      </c>
      <c r="V12">
        <v>9.4352554560000002</v>
      </c>
      <c r="W12">
        <v>6.8987797620000002</v>
      </c>
      <c r="X12">
        <v>8.2372414430000003</v>
      </c>
      <c r="Y12">
        <v>7.0310069439999996</v>
      </c>
      <c r="Z12">
        <v>9.9920766049999994</v>
      </c>
      <c r="AA12">
        <v>7.5117348850000001</v>
      </c>
      <c r="AB12">
        <v>8.8221460759999992</v>
      </c>
      <c r="AC12">
        <v>7.6373463509999997</v>
      </c>
      <c r="AD12" t="s">
        <v>80</v>
      </c>
      <c r="AE12">
        <v>1E-3</v>
      </c>
      <c r="AF12" t="s">
        <v>82</v>
      </c>
      <c r="AG12">
        <v>2.7668802096415401</v>
      </c>
      <c r="AH12">
        <v>2.7668802096415401</v>
      </c>
      <c r="AI12">
        <v>0</v>
      </c>
    </row>
    <row r="13" spans="1:35" x14ac:dyDescent="0.25">
      <c r="A13">
        <v>58.88</v>
      </c>
      <c r="B13">
        <v>-0.16</v>
      </c>
      <c r="C13">
        <v>0.31</v>
      </c>
      <c r="D13">
        <v>0.02</v>
      </c>
      <c r="E13">
        <v>-0.47</v>
      </c>
      <c r="F13">
        <v>74.760000000000005</v>
      </c>
      <c r="G13">
        <v>2010</v>
      </c>
      <c r="H13">
        <v>2011</v>
      </c>
      <c r="I13" t="s">
        <v>83</v>
      </c>
      <c r="J13">
        <v>9.4319627669184491</v>
      </c>
      <c r="K13">
        <f>$B$53+$B$54*AI13+$B$58*W13+J13*$B$57</f>
        <v>4.2330108634695467</v>
      </c>
      <c r="L13">
        <f>EXP(K13)*EXP(0.5*$B$59*$B$59)</f>
        <v>74.756122968181387</v>
      </c>
      <c r="M13">
        <v>9.3533000000000008</v>
      </c>
      <c r="N13">
        <v>9.6454100109999992</v>
      </c>
      <c r="O13">
        <v>7.969105431</v>
      </c>
      <c r="P13">
        <v>8.6617012780000007</v>
      </c>
      <c r="Q13">
        <v>7.925846645</v>
      </c>
      <c r="R13">
        <v>9.8727619050000008</v>
      </c>
      <c r="S13">
        <v>7.7087142860000002</v>
      </c>
      <c r="T13">
        <v>8.6808928569999999</v>
      </c>
      <c r="U13">
        <v>7.8079047619999997</v>
      </c>
      <c r="V13">
        <v>9.6237227179999998</v>
      </c>
      <c r="W13">
        <v>7.7555654760000001</v>
      </c>
      <c r="X13">
        <v>8.5403999259999992</v>
      </c>
      <c r="Y13">
        <v>7.7192187499999996</v>
      </c>
      <c r="Z13">
        <v>10.0920691</v>
      </c>
      <c r="AA13">
        <v>8.2834059329999992</v>
      </c>
      <c r="AB13">
        <v>9.0522324449999996</v>
      </c>
      <c r="AC13">
        <v>8.2268068589999999</v>
      </c>
      <c r="AD13" t="s">
        <v>80</v>
      </c>
      <c r="AE13">
        <v>1E-3</v>
      </c>
      <c r="AF13" t="s">
        <v>81</v>
      </c>
      <c r="AG13">
        <v>4.0755363583230402</v>
      </c>
      <c r="AH13">
        <v>4.0755363583230402</v>
      </c>
      <c r="AI13">
        <v>1</v>
      </c>
    </row>
    <row r="14" spans="1:35" x14ac:dyDescent="0.25">
      <c r="A14">
        <v>21.28</v>
      </c>
      <c r="B14">
        <v>0.02</v>
      </c>
      <c r="C14">
        <v>0.17</v>
      </c>
      <c r="D14">
        <v>0</v>
      </c>
      <c r="E14">
        <v>0.04</v>
      </c>
      <c r="F14">
        <v>22.73</v>
      </c>
      <c r="G14">
        <v>2011</v>
      </c>
      <c r="H14">
        <v>2012</v>
      </c>
      <c r="I14" t="s">
        <v>83</v>
      </c>
      <c r="J14">
        <v>5.7071102647488798</v>
      </c>
      <c r="K14">
        <f t="shared" ref="K14:K26" si="2">$B$53+$B$54*AI14+$B$58*W14+J14*$B$57</f>
        <v>3.0425787712246746</v>
      </c>
      <c r="L14">
        <f t="shared" ref="L14:L26" si="3">EXP(K14)*EXP(0.5*$B$59*$B$59)</f>
        <v>22.732577533214108</v>
      </c>
      <c r="M14">
        <v>8.6532999999999998</v>
      </c>
      <c r="N14">
        <v>9.5912886050000008</v>
      </c>
      <c r="O14">
        <v>7.3124281150000003</v>
      </c>
      <c r="P14">
        <v>8.492771565</v>
      </c>
      <c r="Q14">
        <v>7.5477635779999996</v>
      </c>
      <c r="R14">
        <v>9.8437142860000009</v>
      </c>
      <c r="S14">
        <v>6.8098571430000003</v>
      </c>
      <c r="T14">
        <v>8.4745357139999999</v>
      </c>
      <c r="U14">
        <v>7.1788095240000001</v>
      </c>
      <c r="V14">
        <v>9.6650322420000006</v>
      </c>
      <c r="W14">
        <v>7.2518080359999999</v>
      </c>
      <c r="X14">
        <v>8.4370368300000003</v>
      </c>
      <c r="Y14">
        <v>7.4364484129999999</v>
      </c>
      <c r="Z14">
        <v>10.051732380000001</v>
      </c>
      <c r="AA14">
        <v>7.7402966580000001</v>
      </c>
      <c r="AB14">
        <v>8.8831627859999998</v>
      </c>
      <c r="AC14">
        <v>7.9183940420000001</v>
      </c>
      <c r="AD14" t="s">
        <v>80</v>
      </c>
      <c r="AE14">
        <v>1E-3</v>
      </c>
      <c r="AF14" t="s">
        <v>82</v>
      </c>
      <c r="AG14">
        <v>3.05762752307515</v>
      </c>
      <c r="AH14">
        <v>3.05762752307515</v>
      </c>
      <c r="AI14">
        <v>0</v>
      </c>
    </row>
    <row r="15" spans="1:35" x14ac:dyDescent="0.25">
      <c r="A15">
        <v>94.72</v>
      </c>
      <c r="B15">
        <v>0.24</v>
      </c>
      <c r="C15">
        <v>0.3</v>
      </c>
      <c r="D15">
        <v>0.04</v>
      </c>
      <c r="E15">
        <v>0.72</v>
      </c>
      <c r="F15">
        <v>80.44</v>
      </c>
      <c r="G15">
        <v>2012</v>
      </c>
      <c r="H15">
        <v>2013</v>
      </c>
      <c r="I15" t="s">
        <v>83</v>
      </c>
      <c r="J15">
        <v>8.5157922105006101</v>
      </c>
      <c r="K15">
        <f t="shared" si="2"/>
        <v>4.3062980496622565</v>
      </c>
      <c r="L15">
        <f t="shared" si="3"/>
        <v>80.44054239444722</v>
      </c>
      <c r="M15">
        <v>8.4766999999999992</v>
      </c>
      <c r="N15">
        <v>9.1682428120000008</v>
      </c>
      <c r="O15">
        <v>7.0715654949999998</v>
      </c>
      <c r="P15">
        <v>8.1818610219999997</v>
      </c>
      <c r="Q15">
        <v>7.2241427050000002</v>
      </c>
      <c r="R15">
        <v>9.2320476189999994</v>
      </c>
      <c r="S15">
        <v>6.9248571429999997</v>
      </c>
      <c r="T15">
        <v>8.1041785710000003</v>
      </c>
      <c r="U15">
        <v>7.0669523810000001</v>
      </c>
      <c r="V15">
        <v>9.1412822420000008</v>
      </c>
      <c r="W15">
        <v>6.9519866070000003</v>
      </c>
      <c r="X15">
        <v>8.0884858630000007</v>
      </c>
      <c r="Y15">
        <v>7.1025570440000001</v>
      </c>
      <c r="Z15">
        <v>9.6794817870000003</v>
      </c>
      <c r="AA15">
        <v>7.4688509200000004</v>
      </c>
      <c r="AB15">
        <v>8.6274708970000002</v>
      </c>
      <c r="AC15">
        <v>7.606586557</v>
      </c>
      <c r="AD15" t="s">
        <v>80</v>
      </c>
      <c r="AE15">
        <v>1E-3</v>
      </c>
      <c r="AF15" t="s">
        <v>81</v>
      </c>
      <c r="AG15">
        <v>4.5509190689211296</v>
      </c>
      <c r="AH15">
        <v>4.5509190689211296</v>
      </c>
      <c r="AI15">
        <v>1</v>
      </c>
    </row>
    <row r="16" spans="1:35" x14ac:dyDescent="0.25">
      <c r="A16">
        <v>37.17</v>
      </c>
      <c r="B16">
        <v>0.15</v>
      </c>
      <c r="C16">
        <v>0.31</v>
      </c>
      <c r="D16">
        <v>0.01</v>
      </c>
      <c r="E16">
        <v>0.43</v>
      </c>
      <c r="F16">
        <v>34.869999999999997</v>
      </c>
      <c r="G16">
        <v>2013</v>
      </c>
      <c r="H16">
        <v>2014</v>
      </c>
      <c r="I16" t="s">
        <v>83</v>
      </c>
      <c r="J16">
        <v>6.8001700683021999</v>
      </c>
      <c r="K16">
        <f t="shared" si="2"/>
        <v>3.470436981511094</v>
      </c>
      <c r="L16">
        <f t="shared" si="3"/>
        <v>34.871059327912967</v>
      </c>
      <c r="M16">
        <v>8.8346999999999998</v>
      </c>
      <c r="N16">
        <v>9.6562300319999999</v>
      </c>
      <c r="O16">
        <v>6.7413099040000004</v>
      </c>
      <c r="P16">
        <v>8.4417971250000008</v>
      </c>
      <c r="Q16">
        <v>7.2136315230000001</v>
      </c>
      <c r="R16">
        <v>9.8807142859999999</v>
      </c>
      <c r="S16">
        <v>6.3698571429999999</v>
      </c>
      <c r="T16">
        <v>8.4521428570000001</v>
      </c>
      <c r="U16">
        <v>6.9739523810000001</v>
      </c>
      <c r="V16">
        <v>9.6731175599999997</v>
      </c>
      <c r="W16">
        <v>6.5887351189999999</v>
      </c>
      <c r="X16">
        <v>8.3551581099999996</v>
      </c>
      <c r="Y16">
        <v>7.041044147</v>
      </c>
      <c r="Z16">
        <v>10.39433346</v>
      </c>
      <c r="AA16">
        <v>7.5108599319999998</v>
      </c>
      <c r="AB16">
        <v>9.1048028540000008</v>
      </c>
      <c r="AC16">
        <v>7.8505382399999997</v>
      </c>
      <c r="AD16" t="s">
        <v>80</v>
      </c>
      <c r="AE16">
        <v>1E-3</v>
      </c>
      <c r="AF16" t="s">
        <v>82</v>
      </c>
      <c r="AG16">
        <v>3.6156059525389299</v>
      </c>
      <c r="AH16">
        <v>3.6156059525389299</v>
      </c>
      <c r="AI16">
        <v>0</v>
      </c>
    </row>
    <row r="17" spans="1:35" x14ac:dyDescent="0.25">
      <c r="A17">
        <v>35.090000000000003</v>
      </c>
      <c r="B17">
        <v>-0.2</v>
      </c>
      <c r="C17">
        <v>0.19</v>
      </c>
      <c r="D17">
        <v>0.01</v>
      </c>
      <c r="E17">
        <v>-0.55000000000000004</v>
      </c>
      <c r="F17">
        <v>46.44</v>
      </c>
      <c r="G17">
        <v>2014</v>
      </c>
      <c r="H17">
        <v>2015</v>
      </c>
      <c r="I17" t="s">
        <v>83</v>
      </c>
      <c r="J17">
        <v>7.6732231211217101</v>
      </c>
      <c r="K17">
        <f t="shared" si="2"/>
        <v>3.7570138893146323</v>
      </c>
      <c r="L17">
        <f t="shared" si="3"/>
        <v>46.443389804822004</v>
      </c>
      <c r="M17">
        <v>9.1199999999999992</v>
      </c>
      <c r="N17">
        <v>9.9751757189999992</v>
      </c>
      <c r="O17">
        <v>8.1652396169999992</v>
      </c>
      <c r="P17">
        <v>8.7557987219999998</v>
      </c>
      <c r="Q17">
        <v>7.7676890309999997</v>
      </c>
      <c r="R17">
        <v>10.23414286</v>
      </c>
      <c r="S17">
        <v>7.8972857139999997</v>
      </c>
      <c r="T17">
        <v>8.8102499999999999</v>
      </c>
      <c r="U17">
        <v>7.6229523810000002</v>
      </c>
      <c r="V17">
        <v>10.028618549999999</v>
      </c>
      <c r="W17">
        <v>8.1538690480000007</v>
      </c>
      <c r="X17">
        <v>8.7010342260000009</v>
      </c>
      <c r="Y17">
        <v>7.637539683</v>
      </c>
      <c r="Z17">
        <v>10.569357869999999</v>
      </c>
      <c r="AA17">
        <v>8.615362373</v>
      </c>
      <c r="AB17">
        <v>9.2643174990000006</v>
      </c>
      <c r="AC17">
        <v>8.1730091379999994</v>
      </c>
      <c r="AD17" t="s">
        <v>80</v>
      </c>
      <c r="AE17">
        <v>1E-3</v>
      </c>
      <c r="AF17" t="s">
        <v>81</v>
      </c>
      <c r="AG17">
        <v>3.5579893701604499</v>
      </c>
      <c r="AH17">
        <v>3.5579893701604499</v>
      </c>
      <c r="AI17">
        <v>1</v>
      </c>
    </row>
    <row r="18" spans="1:35" x14ac:dyDescent="0.25">
      <c r="A18">
        <v>18.37</v>
      </c>
      <c r="B18">
        <v>0.2</v>
      </c>
      <c r="C18">
        <v>0.31</v>
      </c>
      <c r="D18">
        <v>0.03</v>
      </c>
      <c r="E18">
        <v>0.59</v>
      </c>
      <c r="F18">
        <v>16.37</v>
      </c>
      <c r="G18">
        <v>2015</v>
      </c>
      <c r="H18">
        <v>2016</v>
      </c>
      <c r="I18" t="s">
        <v>83</v>
      </c>
      <c r="J18">
        <v>6.7202201551352996</v>
      </c>
      <c r="K18">
        <f t="shared" si="2"/>
        <v>2.7141770035310726</v>
      </c>
      <c r="L18">
        <f t="shared" si="3"/>
        <v>16.369130288481546</v>
      </c>
      <c r="M18">
        <v>9.6067</v>
      </c>
      <c r="N18">
        <v>10.6215229</v>
      </c>
      <c r="O18">
        <v>8.8737699679999995</v>
      </c>
      <c r="P18">
        <v>9.5544888179999994</v>
      </c>
      <c r="Q18">
        <v>8.73</v>
      </c>
      <c r="R18">
        <v>10.72547619</v>
      </c>
      <c r="S18">
        <v>8.3411428569999995</v>
      </c>
      <c r="T18">
        <v>9.4307142860000006</v>
      </c>
      <c r="U18">
        <v>8.2924761900000004</v>
      </c>
      <c r="V18">
        <v>10.80536706</v>
      </c>
      <c r="W18">
        <v>8.9189360119999996</v>
      </c>
      <c r="X18">
        <v>9.5593154760000001</v>
      </c>
      <c r="Y18">
        <v>8.6534176590000005</v>
      </c>
      <c r="Z18">
        <v>11.42881086</v>
      </c>
      <c r="AA18">
        <v>9.6438941039999992</v>
      </c>
      <c r="AB18">
        <v>10.213680999999999</v>
      </c>
      <c r="AC18">
        <v>9.3159969960000009</v>
      </c>
      <c r="AD18" t="s">
        <v>80</v>
      </c>
      <c r="AE18">
        <v>1E-3</v>
      </c>
      <c r="AF18" t="s">
        <v>82</v>
      </c>
      <c r="AG18">
        <v>2.9109475067361501</v>
      </c>
      <c r="AH18">
        <v>2.9109475067361501</v>
      </c>
      <c r="AI18">
        <v>0</v>
      </c>
    </row>
    <row r="19" spans="1:35" x14ac:dyDescent="0.25">
      <c r="A19">
        <v>34.729999999999997</v>
      </c>
      <c r="B19">
        <v>-0.02</v>
      </c>
      <c r="C19">
        <v>0.3</v>
      </c>
      <c r="D19">
        <v>0</v>
      </c>
      <c r="E19">
        <v>-0.06</v>
      </c>
      <c r="F19">
        <v>38.409999999999997</v>
      </c>
      <c r="G19">
        <v>2016</v>
      </c>
      <c r="H19">
        <v>2017</v>
      </c>
      <c r="I19" t="s">
        <v>83</v>
      </c>
      <c r="J19">
        <v>7.9377317752601098</v>
      </c>
      <c r="K19">
        <f t="shared" si="2"/>
        <v>3.5670777671724712</v>
      </c>
      <c r="L19">
        <f t="shared" si="3"/>
        <v>38.409238831926906</v>
      </c>
      <c r="M19">
        <v>10.198499999999999</v>
      </c>
      <c r="N19">
        <v>11.037145900000001</v>
      </c>
      <c r="O19">
        <v>8.9155271569999996</v>
      </c>
      <c r="P19">
        <v>10.033690099999999</v>
      </c>
      <c r="Q19">
        <v>9.0681469650000004</v>
      </c>
      <c r="R19">
        <v>11.64580952</v>
      </c>
      <c r="S19">
        <v>8.8067142860000001</v>
      </c>
      <c r="T19">
        <v>10.37092857</v>
      </c>
      <c r="U19">
        <v>9.1376666669999995</v>
      </c>
      <c r="V19">
        <v>11.180634919999999</v>
      </c>
      <c r="W19">
        <v>8.9170684520000005</v>
      </c>
      <c r="X19">
        <v>10.053041289999999</v>
      </c>
      <c r="Y19">
        <v>9.0013814480000001</v>
      </c>
      <c r="Z19">
        <v>11.670022530000001</v>
      </c>
      <c r="AA19">
        <v>9.6072174239999999</v>
      </c>
      <c r="AB19">
        <v>10.59035205</v>
      </c>
      <c r="AC19">
        <v>9.5929102519999994</v>
      </c>
      <c r="AD19" t="s">
        <v>80</v>
      </c>
      <c r="AE19">
        <v>1E-3</v>
      </c>
      <c r="AF19" t="s">
        <v>81</v>
      </c>
      <c r="AG19">
        <v>3.5477413177180299</v>
      </c>
      <c r="AH19">
        <v>3.5477413177180299</v>
      </c>
      <c r="AI19">
        <v>1</v>
      </c>
    </row>
    <row r="20" spans="1:35" x14ac:dyDescent="0.25">
      <c r="A20">
        <v>8.07</v>
      </c>
      <c r="B20">
        <v>-0.37</v>
      </c>
      <c r="C20">
        <v>0.41</v>
      </c>
      <c r="D20">
        <v>0.17</v>
      </c>
      <c r="E20">
        <v>-1.19</v>
      </c>
      <c r="F20">
        <v>12.65</v>
      </c>
      <c r="G20">
        <v>2017</v>
      </c>
      <c r="H20">
        <v>2018</v>
      </c>
      <c r="I20" t="s">
        <v>83</v>
      </c>
      <c r="J20">
        <v>3.55534806148941</v>
      </c>
      <c r="K20">
        <f t="shared" si="2"/>
        <v>2.4567546063373302</v>
      </c>
      <c r="L20">
        <f t="shared" si="3"/>
        <v>12.654018901003415</v>
      </c>
      <c r="M20">
        <v>8.5604999999999993</v>
      </c>
      <c r="N20">
        <v>9.6549094780000004</v>
      </c>
      <c r="O20">
        <v>7.6529392969999996</v>
      </c>
      <c r="P20">
        <v>8.6958226839999995</v>
      </c>
      <c r="Q20">
        <v>7.759669862</v>
      </c>
      <c r="R20">
        <v>9.8199523810000002</v>
      </c>
      <c r="S20">
        <v>7.2157142859999999</v>
      </c>
      <c r="T20">
        <v>8.6625714289999998</v>
      </c>
      <c r="U20">
        <v>7.5067142860000002</v>
      </c>
      <c r="V20">
        <v>9.8214360119999995</v>
      </c>
      <c r="W20">
        <v>7.75</v>
      </c>
      <c r="X20">
        <v>8.7661365329999992</v>
      </c>
      <c r="Y20">
        <v>7.7769122020000001</v>
      </c>
      <c r="Z20">
        <v>10.308907250000001</v>
      </c>
      <c r="AA20">
        <v>8.2547765680000005</v>
      </c>
      <c r="AB20">
        <v>9.282535674</v>
      </c>
      <c r="AC20">
        <v>8.2878295160000004</v>
      </c>
      <c r="AD20" t="s">
        <v>80</v>
      </c>
      <c r="AE20">
        <v>1E-3</v>
      </c>
      <c r="AF20" t="s">
        <v>82</v>
      </c>
      <c r="AG20">
        <v>2.08786843546409</v>
      </c>
      <c r="AH20">
        <v>2.08786843546409</v>
      </c>
      <c r="AI20">
        <v>0</v>
      </c>
    </row>
    <row r="21" spans="1:35" x14ac:dyDescent="0.25">
      <c r="A21">
        <v>21.14</v>
      </c>
      <c r="B21">
        <v>-0.34</v>
      </c>
      <c r="C21">
        <v>0.28000000000000003</v>
      </c>
      <c r="D21">
        <v>0.06</v>
      </c>
      <c r="E21">
        <v>-0.99</v>
      </c>
      <c r="F21">
        <v>32.15</v>
      </c>
      <c r="G21">
        <v>2018</v>
      </c>
      <c r="H21">
        <v>2019</v>
      </c>
      <c r="I21" t="s">
        <v>84</v>
      </c>
      <c r="J21">
        <v>3.9318256327243302</v>
      </c>
      <c r="K21">
        <f>$B$53+$B$54*AI21+$B$58*W21+J21*$B$56</f>
        <v>3.3892832870446208</v>
      </c>
      <c r="L21">
        <f t="shared" si="3"/>
        <v>32.152928819174051</v>
      </c>
      <c r="M21">
        <v>8.9250000000000007</v>
      </c>
      <c r="N21">
        <v>9.8706709270000008</v>
      </c>
      <c r="O21">
        <v>7.4035463259999998</v>
      </c>
      <c r="P21">
        <v>8.7536821089999997</v>
      </c>
      <c r="Q21">
        <v>7.6142918000000002</v>
      </c>
      <c r="R21">
        <v>9.9863809519999993</v>
      </c>
      <c r="S21">
        <v>6.9205714289999998</v>
      </c>
      <c r="T21">
        <v>8.7390000000000008</v>
      </c>
      <c r="U21">
        <v>7.4327142860000004</v>
      </c>
      <c r="V21">
        <v>10.10597718</v>
      </c>
      <c r="W21">
        <v>7.533891369</v>
      </c>
      <c r="X21">
        <v>8.8577901790000002</v>
      </c>
      <c r="Y21">
        <v>7.6262425599999997</v>
      </c>
      <c r="Z21">
        <v>10.786515209999999</v>
      </c>
      <c r="AA21">
        <v>8.2795456250000008</v>
      </c>
      <c r="AB21">
        <v>9.5379797219999993</v>
      </c>
      <c r="AC21">
        <v>8.2952935290000003</v>
      </c>
      <c r="AD21" t="s">
        <v>80</v>
      </c>
      <c r="AE21">
        <v>1E-3</v>
      </c>
      <c r="AF21" t="s">
        <v>81</v>
      </c>
      <c r="AG21">
        <v>3.0512573264080798</v>
      </c>
      <c r="AH21">
        <v>3.0512573264080798</v>
      </c>
      <c r="AI21">
        <v>1</v>
      </c>
    </row>
    <row r="22" spans="1:35" x14ac:dyDescent="0.25">
      <c r="A22">
        <v>8.06</v>
      </c>
      <c r="B22">
        <v>-0.75</v>
      </c>
      <c r="C22">
        <v>0.51</v>
      </c>
      <c r="D22">
        <v>1.23</v>
      </c>
      <c r="E22">
        <v>-2.65</v>
      </c>
      <c r="F22">
        <v>18.47</v>
      </c>
      <c r="G22">
        <v>2019</v>
      </c>
      <c r="H22">
        <v>2020</v>
      </c>
      <c r="I22" t="s">
        <v>84</v>
      </c>
      <c r="J22">
        <v>5.3181199938442196</v>
      </c>
      <c r="K22">
        <f t="shared" ref="K22:K26" si="4">$B$53+$B$54*AI22+$B$58*W22+J22*$B$56</f>
        <v>2.8348185887392994</v>
      </c>
      <c r="L22">
        <f t="shared" si="3"/>
        <v>18.467987850995705</v>
      </c>
      <c r="M22">
        <v>9.9111999999999991</v>
      </c>
      <c r="N22">
        <v>10.470244940000001</v>
      </c>
      <c r="O22">
        <v>8.2439936100000004</v>
      </c>
      <c r="P22">
        <v>9.4555431310000007</v>
      </c>
      <c r="Q22">
        <v>8.3549307769999999</v>
      </c>
      <c r="R22">
        <v>10.738714290000001</v>
      </c>
      <c r="S22">
        <v>7.7865714290000003</v>
      </c>
      <c r="T22">
        <v>9.5140357140000003</v>
      </c>
      <c r="U22">
        <v>8.0991428570000004</v>
      </c>
      <c r="V22">
        <v>10.871257440000001</v>
      </c>
      <c r="W22">
        <v>8.4230133929999997</v>
      </c>
      <c r="X22">
        <v>9.6499702379999999</v>
      </c>
      <c r="Y22">
        <v>8.4364087300000001</v>
      </c>
      <c r="Z22">
        <v>11.463307049999999</v>
      </c>
      <c r="AA22">
        <v>9.0132031539999993</v>
      </c>
      <c r="AB22">
        <v>10.24567124</v>
      </c>
      <c r="AC22">
        <v>9.0470484419999995</v>
      </c>
      <c r="AD22" t="s">
        <v>80</v>
      </c>
      <c r="AE22">
        <v>1</v>
      </c>
      <c r="AF22" t="s">
        <v>82</v>
      </c>
      <c r="AG22">
        <v>2.0872843314454701</v>
      </c>
      <c r="AH22">
        <v>2.0872843314454701</v>
      </c>
      <c r="AI22">
        <v>0</v>
      </c>
    </row>
    <row r="23" spans="1:35" x14ac:dyDescent="0.25">
      <c r="A23">
        <v>48.53</v>
      </c>
      <c r="B23">
        <v>0.61</v>
      </c>
      <c r="C23">
        <v>0.26</v>
      </c>
      <c r="D23">
        <v>0.18</v>
      </c>
      <c r="E23">
        <v>1.76</v>
      </c>
      <c r="F23">
        <v>28.63</v>
      </c>
      <c r="G23">
        <v>2020</v>
      </c>
      <c r="H23">
        <v>2021</v>
      </c>
      <c r="I23" t="s">
        <v>84</v>
      </c>
      <c r="J23">
        <v>4.4067192472642498</v>
      </c>
      <c r="K23">
        <f t="shared" si="4"/>
        <v>3.273091768332641</v>
      </c>
      <c r="L23">
        <f t="shared" si="3"/>
        <v>28.625903548720604</v>
      </c>
      <c r="M23">
        <v>8.8882999999999992</v>
      </c>
      <c r="N23">
        <v>9.9938764639999995</v>
      </c>
      <c r="O23">
        <v>8.0894249200000008</v>
      </c>
      <c r="P23">
        <v>8.8353753990000001</v>
      </c>
      <c r="Q23">
        <v>7.860308839</v>
      </c>
      <c r="R23">
        <v>10.397142860000001</v>
      </c>
      <c r="S23">
        <v>7.8339999999999996</v>
      </c>
      <c r="T23">
        <v>9.0485714290000008</v>
      </c>
      <c r="U23">
        <v>7.8556190480000003</v>
      </c>
      <c r="V23">
        <v>10.22914435</v>
      </c>
      <c r="W23">
        <v>8.264471726</v>
      </c>
      <c r="X23">
        <v>8.9823586310000003</v>
      </c>
      <c r="Y23">
        <v>7.9448065479999999</v>
      </c>
      <c r="Z23">
        <v>10.702761300000001</v>
      </c>
      <c r="AA23">
        <v>8.8981975220000002</v>
      </c>
      <c r="AB23">
        <v>9.5223939170000005</v>
      </c>
      <c r="AC23">
        <v>8.5283364630000005</v>
      </c>
      <c r="AD23" t="s">
        <v>80</v>
      </c>
      <c r="AE23">
        <v>1</v>
      </c>
      <c r="AF23" t="s">
        <v>81</v>
      </c>
      <c r="AG23">
        <v>3.8821449074171301</v>
      </c>
      <c r="AH23">
        <v>3.8821449074171301</v>
      </c>
      <c r="AI23">
        <v>1</v>
      </c>
    </row>
    <row r="24" spans="1:35" x14ac:dyDescent="0.25">
      <c r="A24">
        <v>18.3</v>
      </c>
      <c r="B24">
        <v>-0.08</v>
      </c>
      <c r="C24">
        <v>0.28000000000000003</v>
      </c>
      <c r="D24">
        <v>0</v>
      </c>
      <c r="E24">
        <v>-0.23</v>
      </c>
      <c r="F24">
        <v>21.46</v>
      </c>
      <c r="G24">
        <v>2021</v>
      </c>
      <c r="H24">
        <v>2022</v>
      </c>
      <c r="I24" t="s">
        <v>84</v>
      </c>
      <c r="J24">
        <v>4.4626186419547604</v>
      </c>
      <c r="K24">
        <f t="shared" si="4"/>
        <v>2.9847540813689553</v>
      </c>
      <c r="L24">
        <f t="shared" si="3"/>
        <v>21.455356606301276</v>
      </c>
      <c r="M24">
        <v>8.8855000000000004</v>
      </c>
      <c r="N24">
        <v>10.06083067</v>
      </c>
      <c r="O24">
        <v>7.2485622999999997</v>
      </c>
      <c r="P24">
        <v>8.8951597440000008</v>
      </c>
      <c r="Q24">
        <v>7.6291906279999999</v>
      </c>
      <c r="R24">
        <v>10.25933333</v>
      </c>
      <c r="S24">
        <v>6.9135714290000001</v>
      </c>
      <c r="T24">
        <v>8.9066428569999996</v>
      </c>
      <c r="U24">
        <v>7.468</v>
      </c>
      <c r="V24">
        <v>10.22695437</v>
      </c>
      <c r="W24">
        <v>7.2937872019999999</v>
      </c>
      <c r="X24">
        <v>8.9576636900000004</v>
      </c>
      <c r="Y24">
        <v>7.6468948409999999</v>
      </c>
      <c r="Z24">
        <v>10.81557892</v>
      </c>
      <c r="AA24">
        <v>7.9704431089999996</v>
      </c>
      <c r="AB24">
        <v>9.5849136309999992</v>
      </c>
      <c r="AC24">
        <v>8.3054512450000004</v>
      </c>
      <c r="AD24" t="s">
        <v>80</v>
      </c>
      <c r="AE24">
        <v>1</v>
      </c>
      <c r="AF24" t="s">
        <v>82</v>
      </c>
      <c r="AG24">
        <v>2.9068550478598798</v>
      </c>
      <c r="AH24">
        <v>2.9068550478598798</v>
      </c>
      <c r="AI24">
        <v>0</v>
      </c>
    </row>
    <row r="25" spans="1:35" x14ac:dyDescent="0.25">
      <c r="A25">
        <v>47.84</v>
      </c>
      <c r="B25">
        <v>0.41</v>
      </c>
      <c r="C25">
        <v>0.24</v>
      </c>
      <c r="D25">
        <v>7.0000000000000007E-2</v>
      </c>
      <c r="E25">
        <v>1.17</v>
      </c>
      <c r="F25">
        <v>34.46</v>
      </c>
      <c r="G25">
        <v>2022</v>
      </c>
      <c r="H25">
        <v>2023</v>
      </c>
      <c r="I25" t="s">
        <v>84</v>
      </c>
      <c r="J25">
        <v>4.3307333402863302</v>
      </c>
      <c r="K25">
        <f t="shared" si="4"/>
        <v>3.4584535398601419</v>
      </c>
      <c r="L25">
        <f t="shared" si="3"/>
        <v>34.455677843857899</v>
      </c>
      <c r="M25">
        <v>8.9844000000000008</v>
      </c>
      <c r="N25">
        <v>10.174377</v>
      </c>
      <c r="O25">
        <v>7.5150798720000003</v>
      </c>
      <c r="P25">
        <v>8.9180031950000007</v>
      </c>
      <c r="Q25">
        <v>7.6417145900000003</v>
      </c>
      <c r="R25">
        <v>10.342380950000001</v>
      </c>
      <c r="S25">
        <v>7.1344285709999999</v>
      </c>
      <c r="T25">
        <v>8.8847857139999995</v>
      </c>
      <c r="U25">
        <v>7.4028571430000003</v>
      </c>
      <c r="V25">
        <v>10.52362847</v>
      </c>
      <c r="W25">
        <v>7.622693452</v>
      </c>
      <c r="X25">
        <v>9.1074125739999996</v>
      </c>
      <c r="Y25">
        <v>7.7352628970000001</v>
      </c>
      <c r="Z25">
        <v>11.040672170000001</v>
      </c>
      <c r="AA25">
        <v>8.2159256480000007</v>
      </c>
      <c r="AB25">
        <v>9.6830107020000007</v>
      </c>
      <c r="AC25">
        <v>8.3773663789999997</v>
      </c>
      <c r="AD25" t="s">
        <v>80</v>
      </c>
      <c r="AE25">
        <v>1</v>
      </c>
      <c r="AF25" t="s">
        <v>81</v>
      </c>
      <c r="AG25">
        <v>3.86785188801823</v>
      </c>
      <c r="AH25">
        <v>3.86785188801823</v>
      </c>
      <c r="AI25">
        <v>1</v>
      </c>
    </row>
    <row r="26" spans="1:35" x14ac:dyDescent="0.25">
      <c r="A26">
        <v>20.12</v>
      </c>
      <c r="B26">
        <v>0.35</v>
      </c>
      <c r="C26">
        <v>0.17</v>
      </c>
      <c r="D26">
        <v>0.03</v>
      </c>
      <c r="E26">
        <v>0.96</v>
      </c>
      <c r="F26">
        <v>15.35</v>
      </c>
      <c r="G26">
        <v>2023</v>
      </c>
      <c r="H26">
        <v>2024</v>
      </c>
      <c r="I26" t="s">
        <v>84</v>
      </c>
      <c r="J26">
        <v>3.4011973816621599</v>
      </c>
      <c r="K26">
        <f t="shared" si="4"/>
        <v>2.6502133512660926</v>
      </c>
      <c r="L26">
        <f t="shared" si="3"/>
        <v>15.354884153683072</v>
      </c>
      <c r="M26">
        <v>8.923</v>
      </c>
      <c r="N26">
        <v>9.7985410010000003</v>
      </c>
      <c r="O26">
        <v>7.5280830669999999</v>
      </c>
      <c r="P26">
        <v>8.6063258789999999</v>
      </c>
      <c r="Q26">
        <v>7.4034611290000001</v>
      </c>
      <c r="R26">
        <v>9.7153333330000002</v>
      </c>
      <c r="S26">
        <v>7.1267142860000003</v>
      </c>
      <c r="T26">
        <v>8.4311785710000002</v>
      </c>
      <c r="U26">
        <v>7.095904762</v>
      </c>
      <c r="V26">
        <v>9.9768849209999999</v>
      </c>
      <c r="W26">
        <v>7.5311458330000001</v>
      </c>
      <c r="X26">
        <v>8.6912946430000009</v>
      </c>
      <c r="Y26">
        <v>7.4057738100000003</v>
      </c>
      <c r="Z26">
        <v>10.68258606</v>
      </c>
      <c r="AA26">
        <v>8.2124821630000007</v>
      </c>
      <c r="AB26">
        <v>9.3492386409999995</v>
      </c>
      <c r="AC26">
        <v>8.0367342599999994</v>
      </c>
      <c r="AD26" t="s">
        <v>80</v>
      </c>
      <c r="AE26">
        <v>1</v>
      </c>
      <c r="AF26" t="s">
        <v>82</v>
      </c>
      <c r="AG26">
        <v>3.0015904309938501</v>
      </c>
      <c r="AH26">
        <v>2.9891843828310298</v>
      </c>
      <c r="AI26">
        <v>0</v>
      </c>
    </row>
    <row r="28" spans="1:35" x14ac:dyDescent="0.25">
      <c r="A28" s="3" t="s">
        <v>7</v>
      </c>
    </row>
    <row r="29" spans="1:35" x14ac:dyDescent="0.25">
      <c r="A29" s="3" t="s">
        <v>37</v>
      </c>
    </row>
    <row r="30" spans="1:35" x14ac:dyDescent="0.25">
      <c r="A30" s="3" t="s">
        <v>143</v>
      </c>
    </row>
    <row r="31" spans="1:35" x14ac:dyDescent="0.25">
      <c r="A31" s="3" t="s">
        <v>144</v>
      </c>
    </row>
    <row r="32" spans="1:35" x14ac:dyDescent="0.25">
      <c r="A32" s="3" t="s">
        <v>145</v>
      </c>
    </row>
    <row r="33" spans="1:1" x14ac:dyDescent="0.25">
      <c r="A33" s="3" t="s">
        <v>146</v>
      </c>
    </row>
    <row r="34" spans="1:1" x14ac:dyDescent="0.25">
      <c r="A34" s="3" t="s">
        <v>147</v>
      </c>
    </row>
    <row r="35" spans="1:1" x14ac:dyDescent="0.25">
      <c r="A35" s="6" t="s">
        <v>148</v>
      </c>
    </row>
    <row r="36" spans="1:1" x14ac:dyDescent="0.25">
      <c r="A36" s="4"/>
    </row>
    <row r="37" spans="1:1" x14ac:dyDescent="0.25">
      <c r="A37" s="6"/>
    </row>
    <row r="38" spans="1:1" x14ac:dyDescent="0.25">
      <c r="A38" s="6"/>
    </row>
    <row r="39" spans="1:1" x14ac:dyDescent="0.25">
      <c r="A39" s="6"/>
    </row>
    <row r="40" spans="1:1" x14ac:dyDescent="0.25">
      <c r="A40" s="6"/>
    </row>
    <row r="41" spans="1:1" x14ac:dyDescent="0.25">
      <c r="A41" s="6"/>
    </row>
    <row r="42" spans="1:1" x14ac:dyDescent="0.25">
      <c r="A42" s="6"/>
    </row>
    <row r="43" spans="1:1" x14ac:dyDescent="0.25">
      <c r="A43" s="6"/>
    </row>
    <row r="44" spans="1:1" x14ac:dyDescent="0.25">
      <c r="A44" s="6"/>
    </row>
    <row r="45" spans="1:1" x14ac:dyDescent="0.25">
      <c r="A45" s="6"/>
    </row>
    <row r="46" spans="1:1" x14ac:dyDescent="0.25">
      <c r="A46" s="6"/>
    </row>
    <row r="47" spans="1:1" x14ac:dyDescent="0.25">
      <c r="A47" s="4"/>
    </row>
    <row r="48" spans="1:1" x14ac:dyDescent="0.25">
      <c r="A48" s="6"/>
    </row>
    <row r="49" spans="1:4" x14ac:dyDescent="0.25">
      <c r="A49" s="6"/>
    </row>
    <row r="50" spans="1:4" x14ac:dyDescent="0.25">
      <c r="A50" s="6"/>
    </row>
    <row r="51" spans="1:4" x14ac:dyDescent="0.25">
      <c r="A51" s="6"/>
    </row>
    <row r="53" spans="1:4" x14ac:dyDescent="0.25">
      <c r="A53" s="3" t="s">
        <v>85</v>
      </c>
      <c r="B53">
        <v>4.2127499999999998</v>
      </c>
    </row>
    <row r="54" spans="1:4" x14ac:dyDescent="0.25">
      <c r="A54" s="3" t="s">
        <v>149</v>
      </c>
      <c r="B54">
        <v>0.61040000000000005</v>
      </c>
    </row>
    <row r="55" spans="1:4" x14ac:dyDescent="0.25">
      <c r="A55" s="3" t="s">
        <v>56</v>
      </c>
      <c r="B55">
        <v>0.25538</v>
      </c>
      <c r="C55" t="s">
        <v>150</v>
      </c>
      <c r="D55" t="s">
        <v>85</v>
      </c>
    </row>
    <row r="56" spans="1:4" x14ac:dyDescent="0.25">
      <c r="A56" s="3" t="s">
        <v>56</v>
      </c>
      <c r="B56">
        <v>0.24413000000000001</v>
      </c>
      <c r="C56" t="s">
        <v>151</v>
      </c>
      <c r="D56" t="s">
        <v>85</v>
      </c>
    </row>
    <row r="57" spans="1:4" x14ac:dyDescent="0.25">
      <c r="A57" s="3" t="s">
        <v>56</v>
      </c>
      <c r="B57">
        <v>0.19869000000000001</v>
      </c>
      <c r="C57" t="s">
        <v>152</v>
      </c>
    </row>
    <row r="58" spans="1:4" x14ac:dyDescent="0.25">
      <c r="A58" s="3" t="s">
        <v>104</v>
      </c>
      <c r="B58">
        <v>-0.31773000000000001</v>
      </c>
    </row>
    <row r="59" spans="1:4" x14ac:dyDescent="0.25">
      <c r="A59" s="3" t="s">
        <v>154</v>
      </c>
      <c r="B59" s="3">
        <v>0.40303909999999998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6E281-0CEF-4EC4-AD3B-17925BCA4308}">
  <dimension ref="A1:A73"/>
  <sheetViews>
    <sheetView workbookViewId="0">
      <selection activeCell="P25" sqref="P25"/>
    </sheetView>
  </sheetViews>
  <sheetFormatPr defaultRowHeight="15" x14ac:dyDescent="0.25"/>
  <sheetData>
    <row r="1" spans="1:1" x14ac:dyDescent="0.25">
      <c r="A1" s="2" t="s">
        <v>0</v>
      </c>
    </row>
    <row r="2" spans="1:1" x14ac:dyDescent="0.25">
      <c r="A2" s="7" t="s">
        <v>47</v>
      </c>
    </row>
    <row r="3" spans="1:1" x14ac:dyDescent="0.25">
      <c r="A3" s="3" t="s">
        <v>1</v>
      </c>
    </row>
    <row r="4" spans="1:1" x14ac:dyDescent="0.25">
      <c r="A4" s="3" t="s">
        <v>2</v>
      </c>
    </row>
    <row r="5" spans="1:1" x14ac:dyDescent="0.25">
      <c r="A5" s="3" t="s">
        <v>3</v>
      </c>
    </row>
    <row r="6" spans="1:1" x14ac:dyDescent="0.25">
      <c r="A6" s="1"/>
    </row>
    <row r="7" spans="1:1" x14ac:dyDescent="0.25">
      <c r="A7" s="3" t="s">
        <v>4</v>
      </c>
    </row>
    <row r="8" spans="1:1" x14ac:dyDescent="0.25">
      <c r="A8" s="3" t="s">
        <v>5</v>
      </c>
    </row>
    <row r="9" spans="1:1" x14ac:dyDescent="0.25">
      <c r="A9" s="3" t="s">
        <v>6</v>
      </c>
    </row>
    <row r="10" spans="1:1" x14ac:dyDescent="0.25">
      <c r="A10" s="1"/>
    </row>
    <row r="11" spans="1:1" x14ac:dyDescent="0.25">
      <c r="A11" s="3" t="s">
        <v>7</v>
      </c>
    </row>
    <row r="12" spans="1:1" x14ac:dyDescent="0.25">
      <c r="A12" s="3" t="s">
        <v>8</v>
      </c>
    </row>
    <row r="13" spans="1:1" x14ac:dyDescent="0.25">
      <c r="A13" s="3" t="s">
        <v>9</v>
      </c>
    </row>
    <row r="14" spans="1:1" x14ac:dyDescent="0.25">
      <c r="A14" s="3" t="s">
        <v>10</v>
      </c>
    </row>
    <row r="15" spans="1:1" x14ac:dyDescent="0.25">
      <c r="A15" s="3" t="s">
        <v>11</v>
      </c>
    </row>
    <row r="16" spans="1:1" x14ac:dyDescent="0.25">
      <c r="A16" s="3" t="s">
        <v>12</v>
      </c>
    </row>
    <row r="17" spans="1:1" x14ac:dyDescent="0.25">
      <c r="A17" s="3" t="s">
        <v>13</v>
      </c>
    </row>
    <row r="18" spans="1:1" x14ac:dyDescent="0.25">
      <c r="A18" s="3" t="s">
        <v>14</v>
      </c>
    </row>
    <row r="19" spans="1:1" x14ac:dyDescent="0.25">
      <c r="A19" s="1"/>
    </row>
    <row r="20" spans="1:1" x14ac:dyDescent="0.25">
      <c r="A20" s="3" t="s">
        <v>15</v>
      </c>
    </row>
    <row r="21" spans="1:1" x14ac:dyDescent="0.25">
      <c r="A21" s="3" t="s">
        <v>16</v>
      </c>
    </row>
    <row r="22" spans="1:1" x14ac:dyDescent="0.25">
      <c r="A22" s="3" t="s">
        <v>17</v>
      </c>
    </row>
    <row r="23" spans="1:1" x14ac:dyDescent="0.25">
      <c r="A23" s="3" t="s">
        <v>18</v>
      </c>
    </row>
    <row r="24" spans="1:1" x14ac:dyDescent="0.25">
      <c r="A24" s="4"/>
    </row>
    <row r="25" spans="1:1" x14ac:dyDescent="0.25">
      <c r="A25" s="5" t="s">
        <v>19</v>
      </c>
    </row>
    <row r="26" spans="1:1" x14ac:dyDescent="0.25">
      <c r="A26" s="7" t="s">
        <v>45</v>
      </c>
    </row>
    <row r="27" spans="1:1" x14ac:dyDescent="0.25">
      <c r="A27" s="6" t="s">
        <v>1</v>
      </c>
    </row>
    <row r="28" spans="1:1" x14ac:dyDescent="0.25">
      <c r="A28" s="6" t="s">
        <v>20</v>
      </c>
    </row>
    <row r="29" spans="1:1" x14ac:dyDescent="0.25">
      <c r="A29" s="6" t="s">
        <v>3</v>
      </c>
    </row>
    <row r="30" spans="1:1" x14ac:dyDescent="0.25">
      <c r="A30" s="4"/>
    </row>
    <row r="31" spans="1:1" x14ac:dyDescent="0.25">
      <c r="A31" s="6" t="s">
        <v>4</v>
      </c>
    </row>
    <row r="32" spans="1:1" x14ac:dyDescent="0.25">
      <c r="A32" s="6" t="s">
        <v>5</v>
      </c>
    </row>
    <row r="33" spans="1:1" x14ac:dyDescent="0.25">
      <c r="A33" s="6" t="s">
        <v>21</v>
      </c>
    </row>
    <row r="34" spans="1:1" x14ac:dyDescent="0.25">
      <c r="A34" s="4"/>
    </row>
    <row r="35" spans="1:1" x14ac:dyDescent="0.25">
      <c r="A35" s="6" t="s">
        <v>7</v>
      </c>
    </row>
    <row r="36" spans="1:1" x14ac:dyDescent="0.25">
      <c r="A36" s="6" t="s">
        <v>22</v>
      </c>
    </row>
    <row r="37" spans="1:1" x14ac:dyDescent="0.25">
      <c r="A37" s="6" t="s">
        <v>23</v>
      </c>
    </row>
    <row r="38" spans="1:1" x14ac:dyDescent="0.25">
      <c r="A38" s="6" t="s">
        <v>24</v>
      </c>
    </row>
    <row r="39" spans="1:1" x14ac:dyDescent="0.25">
      <c r="A39" s="6" t="s">
        <v>25</v>
      </c>
    </row>
    <row r="40" spans="1:1" x14ac:dyDescent="0.25">
      <c r="A40" s="6" t="s">
        <v>26</v>
      </c>
    </row>
    <row r="41" spans="1:1" x14ac:dyDescent="0.25">
      <c r="A41" s="6" t="s">
        <v>27</v>
      </c>
    </row>
    <row r="42" spans="1:1" x14ac:dyDescent="0.25">
      <c r="A42" s="6" t="s">
        <v>28</v>
      </c>
    </row>
    <row r="43" spans="1:1" x14ac:dyDescent="0.25">
      <c r="A43" s="6" t="s">
        <v>13</v>
      </c>
    </row>
    <row r="44" spans="1:1" x14ac:dyDescent="0.25">
      <c r="A44" s="6" t="s">
        <v>14</v>
      </c>
    </row>
    <row r="45" spans="1:1" x14ac:dyDescent="0.25">
      <c r="A45" s="4"/>
    </row>
    <row r="46" spans="1:1" x14ac:dyDescent="0.25">
      <c r="A46" s="6" t="s">
        <v>29</v>
      </c>
    </row>
    <row r="47" spans="1:1" x14ac:dyDescent="0.25">
      <c r="A47" s="6" t="s">
        <v>16</v>
      </c>
    </row>
    <row r="48" spans="1:1" x14ac:dyDescent="0.25">
      <c r="A48" s="6" t="s">
        <v>30</v>
      </c>
    </row>
    <row r="49" spans="1:1" x14ac:dyDescent="0.25">
      <c r="A49" s="6" t="s">
        <v>31</v>
      </c>
    </row>
    <row r="50" spans="1:1" x14ac:dyDescent="0.25">
      <c r="A50" s="4"/>
    </row>
    <row r="51" spans="1:1" x14ac:dyDescent="0.25">
      <c r="A51" s="5" t="s">
        <v>32</v>
      </c>
    </row>
    <row r="52" spans="1:1" x14ac:dyDescent="0.25">
      <c r="A52" s="7" t="s">
        <v>46</v>
      </c>
    </row>
    <row r="53" spans="1:1" x14ac:dyDescent="0.25">
      <c r="A53" s="6" t="s">
        <v>1</v>
      </c>
    </row>
    <row r="54" spans="1:1" x14ac:dyDescent="0.25">
      <c r="A54" s="6" t="s">
        <v>33</v>
      </c>
    </row>
    <row r="55" spans="1:1" x14ac:dyDescent="0.25">
      <c r="A55" s="6" t="s">
        <v>34</v>
      </c>
    </row>
    <row r="56" spans="1:1" x14ac:dyDescent="0.25">
      <c r="A56" s="4"/>
    </row>
    <row r="57" spans="1:1" x14ac:dyDescent="0.25">
      <c r="A57" s="6" t="s">
        <v>4</v>
      </c>
    </row>
    <row r="58" spans="1:1" x14ac:dyDescent="0.25">
      <c r="A58" s="6" t="s">
        <v>35</v>
      </c>
    </row>
    <row r="59" spans="1:1" x14ac:dyDescent="0.25">
      <c r="A59" s="6" t="s">
        <v>36</v>
      </c>
    </row>
    <row r="60" spans="1:1" x14ac:dyDescent="0.25">
      <c r="A60" s="4"/>
    </row>
    <row r="61" spans="1:1" x14ac:dyDescent="0.25">
      <c r="A61" s="6" t="s">
        <v>7</v>
      </c>
    </row>
    <row r="62" spans="1:1" x14ac:dyDescent="0.25">
      <c r="A62" s="6" t="s">
        <v>37</v>
      </c>
    </row>
    <row r="63" spans="1:1" x14ac:dyDescent="0.25">
      <c r="A63" s="6" t="s">
        <v>38</v>
      </c>
    </row>
    <row r="64" spans="1:1" x14ac:dyDescent="0.25">
      <c r="A64" s="6" t="s">
        <v>39</v>
      </c>
    </row>
    <row r="65" spans="1:1" x14ac:dyDescent="0.25">
      <c r="A65" s="6" t="s">
        <v>40</v>
      </c>
    </row>
    <row r="66" spans="1:1" x14ac:dyDescent="0.25">
      <c r="A66" s="6" t="s">
        <v>41</v>
      </c>
    </row>
    <row r="67" spans="1:1" x14ac:dyDescent="0.25">
      <c r="A67" s="6" t="s">
        <v>13</v>
      </c>
    </row>
    <row r="68" spans="1:1" x14ac:dyDescent="0.25">
      <c r="A68" s="6" t="s">
        <v>14</v>
      </c>
    </row>
    <row r="69" spans="1:1" x14ac:dyDescent="0.25">
      <c r="A69" s="4"/>
    </row>
    <row r="70" spans="1:1" x14ac:dyDescent="0.25">
      <c r="A70" s="6" t="s">
        <v>42</v>
      </c>
    </row>
    <row r="71" spans="1:1" x14ac:dyDescent="0.25">
      <c r="A71" s="6" t="s">
        <v>16</v>
      </c>
    </row>
    <row r="72" spans="1:1" x14ac:dyDescent="0.25">
      <c r="A72" s="6" t="s">
        <v>43</v>
      </c>
    </row>
    <row r="73" spans="1:1" x14ac:dyDescent="0.25">
      <c r="A73" s="6" t="s">
        <v>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3DC4E-1590-4A10-BE78-06F2F23B2E7C}">
  <dimension ref="A1:AA37"/>
  <sheetViews>
    <sheetView workbookViewId="0">
      <selection activeCell="E22" sqref="E22"/>
    </sheetView>
  </sheetViews>
  <sheetFormatPr defaultRowHeight="15" x14ac:dyDescent="0.25"/>
  <cols>
    <col min="7" max="7" width="12" bestFit="1" customWidth="1"/>
  </cols>
  <sheetData>
    <row r="1" spans="1:25" x14ac:dyDescent="0.25">
      <c r="A1" t="s">
        <v>54</v>
      </c>
      <c r="B1" t="s">
        <v>55</v>
      </c>
      <c r="C1" t="s">
        <v>105</v>
      </c>
      <c r="D1" t="s">
        <v>58</v>
      </c>
      <c r="E1" t="s">
        <v>86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73</v>
      </c>
      <c r="U1" t="s">
        <v>74</v>
      </c>
      <c r="V1" t="s">
        <v>75</v>
      </c>
      <c r="W1" t="s">
        <v>76</v>
      </c>
    </row>
    <row r="2" spans="1:25" x14ac:dyDescent="0.25">
      <c r="A2">
        <v>1998</v>
      </c>
      <c r="B2">
        <v>1999</v>
      </c>
      <c r="C2">
        <v>77.818105000000003</v>
      </c>
      <c r="D2">
        <v>9.3975000000000009</v>
      </c>
      <c r="E2">
        <v>5.6223799840000002</v>
      </c>
      <c r="F2">
        <v>9.8505005319999999</v>
      </c>
      <c r="G2">
        <v>7.8300958469999999</v>
      </c>
      <c r="H2">
        <v>8.9109744410000005</v>
      </c>
      <c r="I2">
        <v>7.8816187429999998</v>
      </c>
      <c r="J2">
        <v>9.9670000000000005</v>
      </c>
      <c r="K2">
        <v>7.3432857140000003</v>
      </c>
      <c r="L2">
        <v>8.8470714289999997</v>
      </c>
      <c r="M2">
        <v>7.5599523810000004</v>
      </c>
      <c r="N2">
        <v>9.8928397819999994</v>
      </c>
      <c r="O2">
        <v>7.6525892860000004</v>
      </c>
      <c r="P2">
        <v>8.8466871279999992</v>
      </c>
      <c r="Q2">
        <v>7.7063268850000002</v>
      </c>
      <c r="R2">
        <v>10.360032540000001</v>
      </c>
      <c r="S2">
        <v>8.3653098010000004</v>
      </c>
      <c r="T2">
        <v>9.3788800230000007</v>
      </c>
      <c r="U2">
        <v>8.3701677310000004</v>
      </c>
      <c r="V2" t="s">
        <v>80</v>
      </c>
      <c r="W2">
        <v>1E-3</v>
      </c>
      <c r="X2">
        <f>$B$21+$B$22*E2+$B$23*S2</f>
        <v>4.3383781517314306</v>
      </c>
    </row>
    <row r="3" spans="1:25" x14ac:dyDescent="0.25">
      <c r="A3">
        <v>2000</v>
      </c>
      <c r="B3">
        <v>2001</v>
      </c>
      <c r="C3">
        <v>67.023652999999996</v>
      </c>
      <c r="D3">
        <v>8.77</v>
      </c>
      <c r="E3">
        <v>3.7299846680000002</v>
      </c>
      <c r="F3">
        <v>9.6976570819999992</v>
      </c>
      <c r="G3">
        <v>7.3407028749999998</v>
      </c>
      <c r="H3">
        <v>8.6230271569999992</v>
      </c>
      <c r="I3">
        <v>7.5238445150000004</v>
      </c>
      <c r="J3">
        <v>9.9393809520000005</v>
      </c>
      <c r="K3">
        <v>7.0235714290000004</v>
      </c>
      <c r="L3">
        <v>8.6746785709999994</v>
      </c>
      <c r="M3">
        <v>7.35</v>
      </c>
      <c r="N3">
        <v>9.7047048609999997</v>
      </c>
      <c r="O3">
        <v>7.2344122019999997</v>
      </c>
      <c r="P3">
        <v>8.5671502979999996</v>
      </c>
      <c r="Q3">
        <v>7.3898189480000003</v>
      </c>
      <c r="R3">
        <v>10.02490049</v>
      </c>
      <c r="S3">
        <v>7.7128351479999999</v>
      </c>
      <c r="T3">
        <v>8.9468334590000005</v>
      </c>
      <c r="U3">
        <v>7.8613493549999998</v>
      </c>
      <c r="V3" t="s">
        <v>80</v>
      </c>
      <c r="W3">
        <v>1E-3</v>
      </c>
      <c r="X3">
        <f t="shared" ref="X3:X14" si="0">$B$21+$B$22*E3+$B$23*S3</f>
        <v>4.1044298183070804</v>
      </c>
    </row>
    <row r="4" spans="1:25" x14ac:dyDescent="0.25">
      <c r="A4">
        <v>2002</v>
      </c>
      <c r="B4">
        <v>2003</v>
      </c>
      <c r="C4">
        <v>52.466735</v>
      </c>
      <c r="D4">
        <v>8.1995000000000005</v>
      </c>
      <c r="E4">
        <v>2.7846640640000002</v>
      </c>
      <c r="F4">
        <v>8.9707667729999994</v>
      </c>
      <c r="G4">
        <v>6.3864856229999996</v>
      </c>
      <c r="H4">
        <v>7.8458146959999997</v>
      </c>
      <c r="I4">
        <v>6.6410649629999998</v>
      </c>
      <c r="J4">
        <v>9.3363333330000007</v>
      </c>
      <c r="K4">
        <v>6.2635714289999997</v>
      </c>
      <c r="L4">
        <v>8.0199285709999995</v>
      </c>
      <c r="M4">
        <v>6.5982380950000001</v>
      </c>
      <c r="N4">
        <v>9.0545337299999993</v>
      </c>
      <c r="O4">
        <v>6.3929538690000003</v>
      </c>
      <c r="P4">
        <v>7.8834858629999998</v>
      </c>
      <c r="Q4">
        <v>6.6144667659999996</v>
      </c>
      <c r="R4">
        <v>9.4415095759999996</v>
      </c>
      <c r="S4">
        <v>6.9205595190000002</v>
      </c>
      <c r="T4">
        <v>8.3329046190000007</v>
      </c>
      <c r="U4">
        <v>7.1394279630000002</v>
      </c>
      <c r="V4" t="s">
        <v>80</v>
      </c>
      <c r="W4">
        <v>1E-3</v>
      </c>
      <c r="X4">
        <f t="shared" si="0"/>
        <v>4.1003858833788911</v>
      </c>
    </row>
    <row r="5" spans="1:25" x14ac:dyDescent="0.25">
      <c r="A5">
        <v>2004</v>
      </c>
      <c r="B5">
        <v>2005</v>
      </c>
      <c r="C5">
        <v>59.121487000000002</v>
      </c>
      <c r="D5">
        <v>9.3331</v>
      </c>
      <c r="E5">
        <v>3.8994067399999999</v>
      </c>
      <c r="F5">
        <v>10.43404686</v>
      </c>
      <c r="G5">
        <v>7.9432907349999997</v>
      </c>
      <c r="H5">
        <v>9.2192811500000005</v>
      </c>
      <c r="I5">
        <v>7.9640468579999997</v>
      </c>
      <c r="J5">
        <v>10.67757143</v>
      </c>
      <c r="K5">
        <v>7.5287142859999996</v>
      </c>
      <c r="L5">
        <v>9.2509285709999993</v>
      </c>
      <c r="M5">
        <v>7.6878095240000004</v>
      </c>
      <c r="N5">
        <v>10.38101438</v>
      </c>
      <c r="O5">
        <v>7.8927752980000001</v>
      </c>
      <c r="P5">
        <v>9.0901748510000004</v>
      </c>
      <c r="Q5">
        <v>7.7863864090000003</v>
      </c>
      <c r="R5">
        <v>10.97719614</v>
      </c>
      <c r="S5">
        <v>8.5784265869999992</v>
      </c>
      <c r="T5">
        <v>9.7426886970000002</v>
      </c>
      <c r="U5">
        <v>8.5124596320000006</v>
      </c>
      <c r="V5" t="s">
        <v>80</v>
      </c>
      <c r="W5">
        <v>1E-3</v>
      </c>
      <c r="X5">
        <f t="shared" si="0"/>
        <v>3.9300944272566909</v>
      </c>
    </row>
    <row r="6" spans="1:25" x14ac:dyDescent="0.25">
      <c r="A6">
        <v>2006</v>
      </c>
      <c r="B6">
        <v>2007</v>
      </c>
      <c r="C6">
        <v>44.796396999999999</v>
      </c>
      <c r="D6">
        <v>8.7507999999999999</v>
      </c>
      <c r="E6">
        <v>2.5727806869999998</v>
      </c>
      <c r="F6">
        <v>9.7760489879999994</v>
      </c>
      <c r="G6">
        <v>7.159872204</v>
      </c>
      <c r="H6">
        <v>8.6756150160000001</v>
      </c>
      <c r="I6">
        <v>7.5834185300000003</v>
      </c>
      <c r="J6">
        <v>10.19233333</v>
      </c>
      <c r="K6">
        <v>6.8385714289999999</v>
      </c>
      <c r="L6">
        <v>8.8607142860000003</v>
      </c>
      <c r="M6">
        <v>7.4878095240000002</v>
      </c>
      <c r="N6">
        <v>9.7206746030000009</v>
      </c>
      <c r="O6">
        <v>6.9797693450000002</v>
      </c>
      <c r="P6">
        <v>8.5501153270000003</v>
      </c>
      <c r="Q6">
        <v>7.3633283729999999</v>
      </c>
      <c r="R6">
        <v>10.185965700000001</v>
      </c>
      <c r="S6">
        <v>7.6320277880000003</v>
      </c>
      <c r="T6">
        <v>9.0690508820000009</v>
      </c>
      <c r="U6">
        <v>7.9605545119999999</v>
      </c>
      <c r="V6" t="s">
        <v>80</v>
      </c>
      <c r="W6">
        <v>1E-3</v>
      </c>
      <c r="X6">
        <f t="shared" si="0"/>
        <v>3.8843920306856408</v>
      </c>
    </row>
    <row r="7" spans="1:25" x14ac:dyDescent="0.25">
      <c r="A7">
        <v>2008</v>
      </c>
      <c r="B7">
        <v>2009</v>
      </c>
      <c r="C7">
        <v>38.024357000000002</v>
      </c>
      <c r="D7">
        <v>7.9118000000000004</v>
      </c>
      <c r="E7">
        <v>2.3234730520000002</v>
      </c>
      <c r="F7">
        <v>8.6458572950000008</v>
      </c>
      <c r="G7">
        <v>6.7742172519999997</v>
      </c>
      <c r="H7">
        <v>7.6883226840000001</v>
      </c>
      <c r="I7">
        <v>6.8307774229999998</v>
      </c>
      <c r="J7">
        <v>8.8496666669999993</v>
      </c>
      <c r="K7">
        <v>6.4277142859999996</v>
      </c>
      <c r="L7">
        <v>7.7236428569999998</v>
      </c>
      <c r="M7">
        <v>6.6798571430000004</v>
      </c>
      <c r="N7">
        <v>8.6450892859999993</v>
      </c>
      <c r="O7">
        <v>6.6372544639999997</v>
      </c>
      <c r="P7">
        <v>7.6270740330000004</v>
      </c>
      <c r="Q7">
        <v>6.7375223210000001</v>
      </c>
      <c r="R7">
        <v>9.1849931159999993</v>
      </c>
      <c r="S7">
        <v>7.2161134059999998</v>
      </c>
      <c r="T7">
        <v>8.1653323320000002</v>
      </c>
      <c r="U7">
        <v>7.2812316939999997</v>
      </c>
      <c r="V7" t="s">
        <v>80</v>
      </c>
      <c r="W7">
        <v>1E-3</v>
      </c>
      <c r="X7">
        <f t="shared" si="0"/>
        <v>3.9333975443725002</v>
      </c>
    </row>
    <row r="8" spans="1:25" x14ac:dyDescent="0.25">
      <c r="A8">
        <v>2010</v>
      </c>
      <c r="B8">
        <v>2011</v>
      </c>
      <c r="C8">
        <v>58.882053999999997</v>
      </c>
      <c r="D8">
        <v>9.3533000000000008</v>
      </c>
      <c r="E8">
        <v>4.1083180600000002</v>
      </c>
      <c r="F8">
        <v>9.6454100109999992</v>
      </c>
      <c r="G8">
        <v>7.969105431</v>
      </c>
      <c r="H8">
        <v>8.6617012780000007</v>
      </c>
      <c r="I8">
        <v>7.925846645</v>
      </c>
      <c r="J8">
        <v>9.8727619050000008</v>
      </c>
      <c r="K8">
        <v>7.7087142860000002</v>
      </c>
      <c r="L8">
        <v>8.6808928569999999</v>
      </c>
      <c r="M8">
        <v>7.8079047619999997</v>
      </c>
      <c r="N8">
        <v>9.6237227179999998</v>
      </c>
      <c r="O8">
        <v>7.7555654760000001</v>
      </c>
      <c r="P8">
        <v>8.5403999259999992</v>
      </c>
      <c r="Q8">
        <v>7.7192187499999996</v>
      </c>
      <c r="R8">
        <v>10.0920691</v>
      </c>
      <c r="S8">
        <v>8.2834059329999992</v>
      </c>
      <c r="T8">
        <v>9.0522324449999996</v>
      </c>
      <c r="U8">
        <v>8.2268068589999999</v>
      </c>
      <c r="V8" t="s">
        <v>80</v>
      </c>
      <c r="W8">
        <v>1E-3</v>
      </c>
      <c r="X8">
        <f t="shared" si="0"/>
        <v>4.0447217737717107</v>
      </c>
    </row>
    <row r="9" spans="1:25" x14ac:dyDescent="0.25">
      <c r="A9">
        <v>2012</v>
      </c>
      <c r="B9">
        <v>2013</v>
      </c>
      <c r="C9">
        <v>94.719421999999994</v>
      </c>
      <c r="D9">
        <v>8.4766999999999992</v>
      </c>
      <c r="E9">
        <v>3.5215051819999998</v>
      </c>
      <c r="F9">
        <v>9.1682428120000008</v>
      </c>
      <c r="G9">
        <v>7.0715654949999998</v>
      </c>
      <c r="H9">
        <v>8.1818610219999997</v>
      </c>
      <c r="I9">
        <v>7.2241427050000002</v>
      </c>
      <c r="J9">
        <v>9.2320476189999994</v>
      </c>
      <c r="K9">
        <v>6.9248571429999997</v>
      </c>
      <c r="L9">
        <v>8.1041785710000003</v>
      </c>
      <c r="M9">
        <v>7.0669523810000001</v>
      </c>
      <c r="N9">
        <v>9.1412822420000008</v>
      </c>
      <c r="O9">
        <v>6.9519866070000003</v>
      </c>
      <c r="P9">
        <v>8.0884858630000007</v>
      </c>
      <c r="Q9">
        <v>7.1025570440000001</v>
      </c>
      <c r="R9">
        <v>9.6794817870000003</v>
      </c>
      <c r="S9">
        <v>7.4688509200000004</v>
      </c>
      <c r="T9">
        <v>8.6274708970000002</v>
      </c>
      <c r="U9">
        <v>7.606586557</v>
      </c>
      <c r="V9" t="s">
        <v>80</v>
      </c>
      <c r="W9">
        <v>1E-3</v>
      </c>
      <c r="X9">
        <f t="shared" si="0"/>
        <v>4.1202933298056799</v>
      </c>
    </row>
    <row r="10" spans="1:25" x14ac:dyDescent="0.25">
      <c r="A10">
        <v>2014</v>
      </c>
      <c r="B10">
        <v>2015</v>
      </c>
      <c r="C10">
        <v>35.092568</v>
      </c>
      <c r="D10">
        <v>9.1199999999999992</v>
      </c>
      <c r="E10">
        <v>3.8173732970000001</v>
      </c>
      <c r="F10">
        <v>9.9751757189999992</v>
      </c>
      <c r="G10">
        <v>8.1652396169999992</v>
      </c>
      <c r="H10">
        <v>8.7557987219999998</v>
      </c>
      <c r="I10">
        <v>7.7676890309999997</v>
      </c>
      <c r="J10">
        <v>10.23414286</v>
      </c>
      <c r="K10">
        <v>7.8972857139999997</v>
      </c>
      <c r="L10">
        <v>8.8102499999999999</v>
      </c>
      <c r="M10">
        <v>7.6229523810000002</v>
      </c>
      <c r="N10">
        <v>10.028618549999999</v>
      </c>
      <c r="O10">
        <v>8.1538690480000007</v>
      </c>
      <c r="P10">
        <v>8.7010342260000009</v>
      </c>
      <c r="Q10">
        <v>7.637539683</v>
      </c>
      <c r="R10">
        <v>10.569357869999999</v>
      </c>
      <c r="S10">
        <v>8.615362373</v>
      </c>
      <c r="T10">
        <v>9.2643174990000006</v>
      </c>
      <c r="U10">
        <v>8.1730091379999994</v>
      </c>
      <c r="V10" t="s">
        <v>80</v>
      </c>
      <c r="W10">
        <v>1E-3</v>
      </c>
      <c r="X10">
        <f t="shared" si="0"/>
        <v>3.9041743485109905</v>
      </c>
    </row>
    <row r="11" spans="1:25" x14ac:dyDescent="0.25">
      <c r="A11">
        <v>2016</v>
      </c>
      <c r="B11">
        <v>2017</v>
      </c>
      <c r="C11">
        <v>34.734774000000002</v>
      </c>
      <c r="D11">
        <v>10.198499999999999</v>
      </c>
      <c r="E11">
        <v>4.3510925150000004</v>
      </c>
      <c r="F11">
        <v>11.037145900000001</v>
      </c>
      <c r="G11">
        <v>8.9155271569999996</v>
      </c>
      <c r="H11">
        <v>10.033690099999999</v>
      </c>
      <c r="I11">
        <v>9.0681469650000004</v>
      </c>
      <c r="J11">
        <v>11.64580952</v>
      </c>
      <c r="K11">
        <v>8.8067142860000001</v>
      </c>
      <c r="L11">
        <v>10.37092857</v>
      </c>
      <c r="M11">
        <v>9.1376666669999995</v>
      </c>
      <c r="N11">
        <v>11.180634919999999</v>
      </c>
      <c r="O11">
        <v>8.9170684520000005</v>
      </c>
      <c r="P11">
        <v>10.053041289999999</v>
      </c>
      <c r="Q11">
        <v>9.0013814480000001</v>
      </c>
      <c r="R11">
        <v>11.670022530000001</v>
      </c>
      <c r="S11">
        <v>9.6072174239999999</v>
      </c>
      <c r="T11">
        <v>10.59035205</v>
      </c>
      <c r="U11">
        <v>9.5929102519999994</v>
      </c>
      <c r="V11" t="s">
        <v>80</v>
      </c>
      <c r="W11">
        <v>1E-3</v>
      </c>
      <c r="X11">
        <f t="shared" si="0"/>
        <v>3.7747160829172808</v>
      </c>
    </row>
    <row r="12" spans="1:25" x14ac:dyDescent="0.25">
      <c r="A12">
        <v>2018</v>
      </c>
      <c r="B12">
        <v>2019</v>
      </c>
      <c r="C12">
        <v>21.141909999999999</v>
      </c>
      <c r="D12">
        <v>8.9250000000000007</v>
      </c>
      <c r="E12">
        <v>1.17155842</v>
      </c>
      <c r="F12">
        <v>9.8706709270000008</v>
      </c>
      <c r="G12">
        <v>7.4035463259999998</v>
      </c>
      <c r="H12">
        <v>8.7536821089999997</v>
      </c>
      <c r="I12">
        <v>7.6142918000000002</v>
      </c>
      <c r="J12">
        <v>9.9863809519999993</v>
      </c>
      <c r="K12">
        <v>6.9205714289999998</v>
      </c>
      <c r="L12">
        <v>8.7390000000000008</v>
      </c>
      <c r="M12">
        <v>7.4327142860000004</v>
      </c>
      <c r="N12">
        <v>10.10597718</v>
      </c>
      <c r="O12">
        <v>7.533891369</v>
      </c>
      <c r="P12">
        <v>8.8577901790000002</v>
      </c>
      <c r="Q12">
        <v>7.6262425599999997</v>
      </c>
      <c r="R12">
        <v>10.786515209999999</v>
      </c>
      <c r="S12">
        <v>8.2795456250000008</v>
      </c>
      <c r="T12">
        <v>9.5379797219999993</v>
      </c>
      <c r="U12">
        <v>8.2952935290000003</v>
      </c>
      <c r="V12" t="s">
        <v>80</v>
      </c>
      <c r="W12">
        <v>1E-3</v>
      </c>
      <c r="X12">
        <f t="shared" si="0"/>
        <v>3.4376289822205504</v>
      </c>
    </row>
    <row r="13" spans="1:25" x14ac:dyDescent="0.25">
      <c r="A13">
        <v>2020</v>
      </c>
      <c r="B13">
        <v>2021</v>
      </c>
      <c r="C13">
        <v>48.528191999999997</v>
      </c>
      <c r="D13">
        <v>8.8882999999999992</v>
      </c>
      <c r="E13">
        <v>2.1475022560000001</v>
      </c>
      <c r="F13">
        <v>9.9938764639999995</v>
      </c>
      <c r="G13">
        <v>8.0894249200000008</v>
      </c>
      <c r="H13">
        <v>8.8353753990000001</v>
      </c>
      <c r="I13">
        <v>7.860308839</v>
      </c>
      <c r="J13">
        <v>10.397142860000001</v>
      </c>
      <c r="K13">
        <v>7.8339999999999996</v>
      </c>
      <c r="L13">
        <v>9.0485714290000008</v>
      </c>
      <c r="M13">
        <v>7.8556190480000003</v>
      </c>
      <c r="N13">
        <v>10.22914435</v>
      </c>
      <c r="O13">
        <v>8.264471726</v>
      </c>
      <c r="P13">
        <v>8.9823586310000003</v>
      </c>
      <c r="Q13">
        <v>7.9448065479999999</v>
      </c>
      <c r="R13">
        <v>10.702761300000001</v>
      </c>
      <c r="S13">
        <v>8.8981975220000002</v>
      </c>
      <c r="T13">
        <v>9.5223939170000005</v>
      </c>
      <c r="U13">
        <v>8.5283364630000005</v>
      </c>
      <c r="V13" t="s">
        <v>80</v>
      </c>
      <c r="W13">
        <v>1</v>
      </c>
      <c r="X13">
        <f t="shared" si="0"/>
        <v>3.4900179405847802</v>
      </c>
    </row>
    <row r="14" spans="1:25" x14ac:dyDescent="0.25">
      <c r="A14">
        <v>2022</v>
      </c>
      <c r="B14">
        <v>2023</v>
      </c>
      <c r="C14">
        <v>47.839511000000002</v>
      </c>
      <c r="D14">
        <v>8.9844000000000008</v>
      </c>
      <c r="E14">
        <v>1.446381208</v>
      </c>
      <c r="F14">
        <v>10.174377</v>
      </c>
      <c r="G14">
        <v>7.5150798720000003</v>
      </c>
      <c r="H14">
        <v>8.9180031950000007</v>
      </c>
      <c r="I14">
        <v>7.6417145900000003</v>
      </c>
      <c r="J14">
        <v>10.342380950000001</v>
      </c>
      <c r="K14">
        <v>7.1344285709999999</v>
      </c>
      <c r="L14">
        <v>8.8847857139999995</v>
      </c>
      <c r="M14">
        <v>7.4028571430000003</v>
      </c>
      <c r="N14">
        <v>10.52362847</v>
      </c>
      <c r="O14">
        <v>7.622693452</v>
      </c>
      <c r="P14">
        <v>9.1074125739999996</v>
      </c>
      <c r="Q14">
        <v>7.7352628970000001</v>
      </c>
      <c r="R14">
        <v>11.040672170000001</v>
      </c>
      <c r="S14">
        <v>8.2159256480000007</v>
      </c>
      <c r="T14">
        <v>9.6830107020000007</v>
      </c>
      <c r="U14">
        <v>8.3773663789999997</v>
      </c>
      <c r="V14" t="s">
        <v>80</v>
      </c>
      <c r="W14">
        <v>1</v>
      </c>
      <c r="X14">
        <f t="shared" si="0"/>
        <v>3.50991987328368</v>
      </c>
    </row>
    <row r="15" spans="1:25" x14ac:dyDescent="0.25">
      <c r="A15">
        <v>2024</v>
      </c>
      <c r="B15">
        <v>2025</v>
      </c>
      <c r="D15">
        <v>9.34</v>
      </c>
      <c r="E15">
        <v>1.6601689639999999</v>
      </c>
      <c r="F15">
        <v>9.7114909479999998</v>
      </c>
      <c r="G15">
        <v>7.7647284350000003</v>
      </c>
      <c r="H15">
        <v>8.8216293930000003</v>
      </c>
      <c r="I15">
        <v>7.915111821</v>
      </c>
      <c r="J15">
        <v>9.8605238100000001</v>
      </c>
      <c r="K15">
        <v>7.4074285709999996</v>
      </c>
      <c r="L15">
        <v>8.7976785710000005</v>
      </c>
      <c r="M15">
        <v>7.6458095239999997</v>
      </c>
      <c r="N15">
        <v>9.9495362099999998</v>
      </c>
      <c r="O15">
        <v>7.809858631</v>
      </c>
      <c r="P15">
        <v>8.9255915179999992</v>
      </c>
      <c r="Q15">
        <v>7.9167559519999999</v>
      </c>
      <c r="R15">
        <v>10.487754410000001</v>
      </c>
      <c r="S15">
        <v>8.4563912880000007</v>
      </c>
      <c r="T15">
        <v>9.5132040930000006</v>
      </c>
      <c r="U15">
        <v>8.5202328200000004</v>
      </c>
      <c r="V15" t="s">
        <v>80</v>
      </c>
      <c r="W15">
        <v>1</v>
      </c>
      <c r="X15">
        <f>$B$21+$B$22*E15+$B$23*S15</f>
        <v>3.4960066380007202</v>
      </c>
      <c r="Y15">
        <f>EXP(X15)</f>
        <v>32.983473665189948</v>
      </c>
    </row>
    <row r="16" spans="1:25" x14ac:dyDescent="0.25">
      <c r="A16" s="3"/>
      <c r="L16" s="3"/>
    </row>
    <row r="17" spans="1:24" x14ac:dyDescent="0.25">
      <c r="A17" s="3"/>
      <c r="L17" s="3"/>
    </row>
    <row r="18" spans="1:24" x14ac:dyDescent="0.25">
      <c r="A18" s="3"/>
      <c r="G18" s="2" t="s">
        <v>94</v>
      </c>
      <c r="L18" s="1"/>
    </row>
    <row r="19" spans="1:24" x14ac:dyDescent="0.25">
      <c r="A19" s="6"/>
      <c r="G19" s="1"/>
      <c r="L19" s="3"/>
      <c r="S19" t="s">
        <v>106</v>
      </c>
    </row>
    <row r="20" spans="1:24" ht="15.75" thickBot="1" x14ac:dyDescent="0.3">
      <c r="G20" s="3" t="s">
        <v>1</v>
      </c>
      <c r="L20" s="3"/>
    </row>
    <row r="21" spans="1:24" x14ac:dyDescent="0.25">
      <c r="A21" s="3" t="s">
        <v>85</v>
      </c>
      <c r="B21">
        <v>5.1981400000000004</v>
      </c>
      <c r="G21" s="3" t="s">
        <v>95</v>
      </c>
      <c r="L21" s="3"/>
      <c r="S21" s="10" t="s">
        <v>107</v>
      </c>
      <c r="T21" s="10"/>
    </row>
    <row r="22" spans="1:24" x14ac:dyDescent="0.25">
      <c r="A22" s="3" t="s">
        <v>86</v>
      </c>
      <c r="B22">
        <v>0.20704</v>
      </c>
      <c r="G22" s="1"/>
      <c r="L22" s="1"/>
      <c r="S22" t="s">
        <v>108</v>
      </c>
      <c r="T22">
        <v>0.77866606998200782</v>
      </c>
    </row>
    <row r="23" spans="1:24" x14ac:dyDescent="0.25">
      <c r="A23" s="3" t="s">
        <v>104</v>
      </c>
      <c r="B23">
        <v>-0.24193000000000001</v>
      </c>
      <c r="G23" s="3" t="s">
        <v>4</v>
      </c>
      <c r="L23" s="3"/>
      <c r="S23" t="s">
        <v>109</v>
      </c>
      <c r="T23">
        <v>0.60632084854122514</v>
      </c>
    </row>
    <row r="24" spans="1:24" x14ac:dyDescent="0.25">
      <c r="A24" s="3"/>
      <c r="G24" s="3" t="s">
        <v>5</v>
      </c>
      <c r="L24" s="3"/>
      <c r="S24" t="s">
        <v>110</v>
      </c>
      <c r="T24">
        <v>0.57053183477224567</v>
      </c>
    </row>
    <row r="25" spans="1:24" x14ac:dyDescent="0.25">
      <c r="G25" s="3" t="s">
        <v>96</v>
      </c>
      <c r="L25" s="3"/>
      <c r="S25" t="s">
        <v>111</v>
      </c>
      <c r="T25">
        <v>0.17890837264926129</v>
      </c>
    </row>
    <row r="26" spans="1:24" ht="15.75" thickBot="1" x14ac:dyDescent="0.3">
      <c r="G26" s="1"/>
      <c r="L26" s="3"/>
      <c r="S26" s="8" t="s">
        <v>112</v>
      </c>
      <c r="T26" s="8">
        <v>13</v>
      </c>
    </row>
    <row r="27" spans="1:24" x14ac:dyDescent="0.25">
      <c r="G27" s="3" t="s">
        <v>7</v>
      </c>
      <c r="L27" s="3"/>
    </row>
    <row r="28" spans="1:24" ht="15.75" thickBot="1" x14ac:dyDescent="0.3">
      <c r="G28" s="3" t="s">
        <v>97</v>
      </c>
      <c r="L28" s="3"/>
      <c r="S28" t="s">
        <v>113</v>
      </c>
    </row>
    <row r="29" spans="1:24" x14ac:dyDescent="0.25">
      <c r="G29" s="3" t="s">
        <v>98</v>
      </c>
      <c r="L29" s="3"/>
      <c r="S29" s="9"/>
      <c r="T29" s="9" t="s">
        <v>118</v>
      </c>
      <c r="U29" s="9" t="s">
        <v>119</v>
      </c>
      <c r="V29" s="9" t="s">
        <v>120</v>
      </c>
      <c r="W29" s="9" t="s">
        <v>121</v>
      </c>
      <c r="X29" s="9" t="s">
        <v>122</v>
      </c>
    </row>
    <row r="30" spans="1:24" x14ac:dyDescent="0.25">
      <c r="G30" s="3" t="s">
        <v>99</v>
      </c>
      <c r="L30" s="3"/>
      <c r="S30" t="s">
        <v>114</v>
      </c>
      <c r="T30">
        <v>1</v>
      </c>
      <c r="U30">
        <v>0.54226815605042089</v>
      </c>
      <c r="V30">
        <v>0.54226815605042089</v>
      </c>
      <c r="W30">
        <v>16.941535535320043</v>
      </c>
      <c r="X30">
        <v>1.7122429895179605E-3</v>
      </c>
    </row>
    <row r="31" spans="1:24" x14ac:dyDescent="0.25">
      <c r="G31" s="3" t="s">
        <v>100</v>
      </c>
      <c r="L31" s="1"/>
      <c r="S31" t="s">
        <v>115</v>
      </c>
      <c r="T31">
        <v>11</v>
      </c>
      <c r="U31">
        <v>0.35209026384407638</v>
      </c>
      <c r="V31">
        <v>3.2008205804006942E-2</v>
      </c>
    </row>
    <row r="32" spans="1:24" ht="15.75" thickBot="1" x14ac:dyDescent="0.3">
      <c r="G32" s="3" t="s">
        <v>13</v>
      </c>
      <c r="L32" s="3"/>
      <c r="S32" s="8" t="s">
        <v>116</v>
      </c>
      <c r="T32" s="8">
        <v>12</v>
      </c>
      <c r="U32" s="8">
        <v>0.89435841989449727</v>
      </c>
      <c r="V32" s="8"/>
      <c r="W32" s="8"/>
      <c r="X32" s="8"/>
    </row>
    <row r="33" spans="7:27" ht="15.75" thickBot="1" x14ac:dyDescent="0.3">
      <c r="G33" s="3" t="s">
        <v>14</v>
      </c>
      <c r="L33" s="3"/>
    </row>
    <row r="34" spans="7:27" x14ac:dyDescent="0.25">
      <c r="G34" s="1"/>
      <c r="L34" s="3"/>
      <c r="S34" s="9"/>
      <c r="T34" s="9" t="s">
        <v>123</v>
      </c>
      <c r="U34" s="9" t="s">
        <v>111</v>
      </c>
      <c r="V34" s="9" t="s">
        <v>124</v>
      </c>
      <c r="W34" s="9" t="s">
        <v>125</v>
      </c>
      <c r="X34" s="9" t="s">
        <v>126</v>
      </c>
      <c r="Y34" s="9" t="s">
        <v>127</v>
      </c>
      <c r="Z34" s="9" t="s">
        <v>128</v>
      </c>
      <c r="AA34" s="9" t="s">
        <v>129</v>
      </c>
    </row>
    <row r="35" spans="7:27" x14ac:dyDescent="0.25">
      <c r="G35" s="3" t="s">
        <v>101</v>
      </c>
      <c r="L35" s="3"/>
      <c r="S35" t="s">
        <v>117</v>
      </c>
      <c r="T35">
        <v>3.3495614377766403</v>
      </c>
      <c r="U35">
        <v>0.14040937240208143</v>
      </c>
      <c r="V35">
        <v>23.855682711726061</v>
      </c>
      <c r="W35">
        <v>8.0042507903622036E-11</v>
      </c>
      <c r="X35">
        <v>3.0405224927818786</v>
      </c>
      <c r="Y35">
        <v>3.658600382771402</v>
      </c>
      <c r="Z35">
        <v>3.0405224927818786</v>
      </c>
      <c r="AA35">
        <v>3.658600382771402</v>
      </c>
    </row>
    <row r="36" spans="7:27" ht="15.75" thickBot="1" x14ac:dyDescent="0.3">
      <c r="G36" s="3" t="s">
        <v>102</v>
      </c>
      <c r="S36" s="8" t="s">
        <v>130</v>
      </c>
      <c r="T36" s="8">
        <v>0.16937006790475831</v>
      </c>
      <c r="U36" s="8">
        <v>4.1149093861515246E-2</v>
      </c>
      <c r="V36" s="8">
        <v>4.116009661713643</v>
      </c>
      <c r="W36" s="8">
        <v>1.712242989517956E-3</v>
      </c>
      <c r="X36" s="8">
        <v>7.8801522964345325E-2</v>
      </c>
      <c r="Y36" s="8">
        <v>0.25993861284517128</v>
      </c>
      <c r="Z36" s="8">
        <v>7.8801522964345325E-2</v>
      </c>
      <c r="AA36" s="8">
        <v>0.25993861284517128</v>
      </c>
    </row>
    <row r="37" spans="7:27" x14ac:dyDescent="0.25">
      <c r="G37" s="6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556A5-8EFD-4863-9DA9-2AF830FA9511}">
  <dimension ref="A1:AF49"/>
  <sheetViews>
    <sheetView workbookViewId="0">
      <selection activeCell="A35" sqref="A35:C38"/>
    </sheetView>
  </sheetViews>
  <sheetFormatPr defaultRowHeight="15" x14ac:dyDescent="0.25"/>
  <cols>
    <col min="7" max="7" width="12" bestFit="1" customWidth="1"/>
  </cols>
  <sheetData>
    <row r="1" spans="1:32" x14ac:dyDescent="0.25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69</v>
      </c>
      <c r="X1" t="s">
        <v>70</v>
      </c>
      <c r="Y1" t="s">
        <v>71</v>
      </c>
      <c r="Z1" t="s">
        <v>72</v>
      </c>
      <c r="AA1" t="s">
        <v>73</v>
      </c>
      <c r="AB1" t="s">
        <v>74</v>
      </c>
      <c r="AC1" t="s">
        <v>75</v>
      </c>
      <c r="AD1" t="s">
        <v>76</v>
      </c>
      <c r="AE1" t="s">
        <v>77</v>
      </c>
      <c r="AF1" t="s">
        <v>78</v>
      </c>
    </row>
    <row r="2" spans="1:32" x14ac:dyDescent="0.25">
      <c r="A2">
        <v>42.45</v>
      </c>
      <c r="B2">
        <v>0.25</v>
      </c>
      <c r="C2">
        <v>0.09</v>
      </c>
      <c r="D2">
        <v>0.01</v>
      </c>
      <c r="E2">
        <v>0.52</v>
      </c>
      <c r="F2">
        <v>3.5003299999999999</v>
      </c>
      <c r="G2">
        <f>$B$35+$B$36*K2</f>
        <v>3.5003518335635668</v>
      </c>
      <c r="H2">
        <v>1997</v>
      </c>
      <c r="I2">
        <v>1998</v>
      </c>
      <c r="J2" t="s">
        <v>79</v>
      </c>
      <c r="K2">
        <v>5.3327187932653697</v>
      </c>
      <c r="L2">
        <v>9.2752999999999997</v>
      </c>
      <c r="M2">
        <v>10.080979770000001</v>
      </c>
      <c r="N2">
        <v>7.4775079870000001</v>
      </c>
      <c r="O2">
        <v>8.8294728429999996</v>
      </c>
      <c r="P2">
        <v>7.588146965</v>
      </c>
      <c r="Q2">
        <v>10.29519048</v>
      </c>
      <c r="R2">
        <v>7.0071428569999998</v>
      </c>
      <c r="S2">
        <v>8.8284285709999999</v>
      </c>
      <c r="T2">
        <v>7.3024761900000001</v>
      </c>
      <c r="U2">
        <v>10.01928075</v>
      </c>
      <c r="V2">
        <v>7.3471651790000001</v>
      </c>
      <c r="W2">
        <v>8.7070405510000004</v>
      </c>
      <c r="X2">
        <v>7.404987599</v>
      </c>
      <c r="Y2">
        <v>10.47187257</v>
      </c>
      <c r="Z2">
        <v>7.9995418699999998</v>
      </c>
      <c r="AA2">
        <v>9.1980623359999996</v>
      </c>
      <c r="AB2">
        <v>7.9869633249999996</v>
      </c>
      <c r="AC2" t="s">
        <v>80</v>
      </c>
      <c r="AD2">
        <v>1E-3</v>
      </c>
      <c r="AE2" t="s">
        <v>81</v>
      </c>
      <c r="AF2">
        <v>3.7482974423584401</v>
      </c>
    </row>
    <row r="3" spans="1:32" x14ac:dyDescent="0.25">
      <c r="A3">
        <v>77.819999999999993</v>
      </c>
      <c r="B3">
        <v>0.18</v>
      </c>
      <c r="C3">
        <v>0.15</v>
      </c>
      <c r="D3">
        <v>0.01</v>
      </c>
      <c r="E3">
        <v>0.39</v>
      </c>
      <c r="F3">
        <v>4.1718000000000002</v>
      </c>
      <c r="G3">
        <f t="shared" ref="G3:G12" si="0">$B$35+$B$36*K3</f>
        <v>4.1718214890262901</v>
      </c>
      <c r="H3">
        <v>1998</v>
      </c>
      <c r="I3">
        <v>1999</v>
      </c>
      <c r="J3" t="s">
        <v>79</v>
      </c>
      <c r="K3">
        <v>7.1412451223504902</v>
      </c>
      <c r="L3">
        <v>9.3975000000000009</v>
      </c>
      <c r="M3">
        <v>9.8505005319999999</v>
      </c>
      <c r="N3">
        <v>7.8300958469999999</v>
      </c>
      <c r="O3">
        <v>8.9109744410000005</v>
      </c>
      <c r="P3">
        <v>7.8816187429999998</v>
      </c>
      <c r="Q3">
        <v>9.9670000000000005</v>
      </c>
      <c r="R3">
        <v>7.3432857140000003</v>
      </c>
      <c r="S3">
        <v>8.8470714289999997</v>
      </c>
      <c r="T3">
        <v>7.5599523810000004</v>
      </c>
      <c r="U3">
        <v>9.8928397819999994</v>
      </c>
      <c r="V3">
        <v>7.6525892860000004</v>
      </c>
      <c r="W3">
        <v>8.8466871279999992</v>
      </c>
      <c r="X3">
        <v>7.7063268850000002</v>
      </c>
      <c r="Y3">
        <v>10.360032540000001</v>
      </c>
      <c r="Z3">
        <v>8.3653098010000004</v>
      </c>
      <c r="AA3">
        <v>9.3788800230000007</v>
      </c>
      <c r="AB3">
        <v>8.3701677310000004</v>
      </c>
      <c r="AC3" t="s">
        <v>80</v>
      </c>
      <c r="AD3">
        <v>1E-3</v>
      </c>
      <c r="AE3" t="s">
        <v>82</v>
      </c>
      <c r="AF3">
        <v>4.35437411619335</v>
      </c>
    </row>
    <row r="4" spans="1:32" x14ac:dyDescent="0.25">
      <c r="A4">
        <v>20.25</v>
      </c>
      <c r="B4">
        <v>-0.39</v>
      </c>
      <c r="C4">
        <v>0.1</v>
      </c>
      <c r="D4">
        <v>0.02</v>
      </c>
      <c r="E4">
        <v>-0.81</v>
      </c>
      <c r="F4">
        <v>3.3953099999999998</v>
      </c>
      <c r="G4">
        <f t="shared" si="0"/>
        <v>3.395330538371609</v>
      </c>
      <c r="H4">
        <v>1999</v>
      </c>
      <c r="I4">
        <v>2000</v>
      </c>
      <c r="J4" t="s">
        <v>79</v>
      </c>
      <c r="K4">
        <v>5.0498560072495398</v>
      </c>
      <c r="L4">
        <v>8.5596999999999994</v>
      </c>
      <c r="M4">
        <v>8.8986368480000007</v>
      </c>
      <c r="N4">
        <v>6.8382428119999998</v>
      </c>
      <c r="O4">
        <v>8.0495127800000006</v>
      </c>
      <c r="P4">
        <v>7.1150585729999998</v>
      </c>
      <c r="Q4">
        <v>9.0845714290000004</v>
      </c>
      <c r="R4">
        <v>6.1695714290000003</v>
      </c>
      <c r="S4">
        <v>8.0234642859999994</v>
      </c>
      <c r="T4">
        <v>6.7845714289999997</v>
      </c>
      <c r="U4">
        <v>8.9289012900000007</v>
      </c>
      <c r="V4">
        <v>6.699605655</v>
      </c>
      <c r="W4">
        <v>7.984099702</v>
      </c>
      <c r="X4">
        <v>6.9482440480000003</v>
      </c>
      <c r="Y4">
        <v>9.2960182749999998</v>
      </c>
      <c r="Z4">
        <v>7.2300450620000003</v>
      </c>
      <c r="AA4">
        <v>8.4038856549999998</v>
      </c>
      <c r="AB4">
        <v>7.4319414190000002</v>
      </c>
      <c r="AC4" t="s">
        <v>80</v>
      </c>
      <c r="AD4">
        <v>1E-3</v>
      </c>
      <c r="AE4" t="s">
        <v>81</v>
      </c>
      <c r="AF4">
        <v>3.00810427375793</v>
      </c>
    </row>
    <row r="5" spans="1:32" x14ac:dyDescent="0.25">
      <c r="A5">
        <v>67.02</v>
      </c>
      <c r="B5">
        <v>0.31</v>
      </c>
      <c r="C5">
        <v>0.1</v>
      </c>
      <c r="D5">
        <v>0.01</v>
      </c>
      <c r="E5">
        <v>0.66</v>
      </c>
      <c r="F5">
        <v>3.8910900000000002</v>
      </c>
      <c r="G5">
        <f t="shared" si="0"/>
        <v>3.8911149764598774</v>
      </c>
      <c r="H5">
        <v>2000</v>
      </c>
      <c r="I5">
        <v>2001</v>
      </c>
      <c r="J5" t="s">
        <v>79</v>
      </c>
      <c r="K5">
        <v>6.3851943989977302</v>
      </c>
      <c r="L5">
        <v>8.77</v>
      </c>
      <c r="M5">
        <v>9.6976570819999992</v>
      </c>
      <c r="N5">
        <v>7.3407028749999998</v>
      </c>
      <c r="O5">
        <v>8.6230271569999992</v>
      </c>
      <c r="P5">
        <v>7.5238445150000004</v>
      </c>
      <c r="Q5">
        <v>9.9393809520000005</v>
      </c>
      <c r="R5">
        <v>7.0235714290000004</v>
      </c>
      <c r="S5">
        <v>8.6746785709999994</v>
      </c>
      <c r="T5">
        <v>7.35</v>
      </c>
      <c r="U5">
        <v>9.7047048609999997</v>
      </c>
      <c r="V5">
        <v>7.2344122019999997</v>
      </c>
      <c r="W5">
        <v>8.5671502979999996</v>
      </c>
      <c r="X5">
        <v>7.3898189480000003</v>
      </c>
      <c r="Y5">
        <v>10.02490049</v>
      </c>
      <c r="Z5">
        <v>7.7128351479999999</v>
      </c>
      <c r="AA5">
        <v>8.9468334590000005</v>
      </c>
      <c r="AB5">
        <v>7.8613493549999998</v>
      </c>
      <c r="AC5" t="s">
        <v>80</v>
      </c>
      <c r="AD5">
        <v>1E-3</v>
      </c>
      <c r="AE5" t="s">
        <v>82</v>
      </c>
      <c r="AF5">
        <v>4.2050455869413401</v>
      </c>
    </row>
    <row r="6" spans="1:32" x14ac:dyDescent="0.25">
      <c r="A6">
        <v>45.32</v>
      </c>
      <c r="B6">
        <v>0.25</v>
      </c>
      <c r="C6">
        <v>0.09</v>
      </c>
      <c r="D6">
        <v>0.01</v>
      </c>
      <c r="E6">
        <v>0.52</v>
      </c>
      <c r="F6">
        <v>3.56291</v>
      </c>
      <c r="G6">
        <f t="shared" si="0"/>
        <v>3.5629271484110476</v>
      </c>
      <c r="H6">
        <v>2001</v>
      </c>
      <c r="I6">
        <v>2002</v>
      </c>
      <c r="J6" t="s">
        <v>79</v>
      </c>
      <c r="K6">
        <v>5.5012582105447301</v>
      </c>
      <c r="L6">
        <v>9.0254999999999992</v>
      </c>
      <c r="M6">
        <v>9.1542598510000008</v>
      </c>
      <c r="N6">
        <v>6.7412460059999999</v>
      </c>
      <c r="O6">
        <v>8.1831549520000006</v>
      </c>
      <c r="P6">
        <v>7.1211075609999996</v>
      </c>
      <c r="Q6">
        <v>9.566809524</v>
      </c>
      <c r="R6">
        <v>6.4779999999999998</v>
      </c>
      <c r="S6">
        <v>8.3993571429999996</v>
      </c>
      <c r="T6">
        <v>7.0817619049999996</v>
      </c>
      <c r="U6">
        <v>9.2218005949999995</v>
      </c>
      <c r="V6">
        <v>6.6594196429999997</v>
      </c>
      <c r="W6">
        <v>8.173500744</v>
      </c>
      <c r="X6">
        <v>7.0113392860000001</v>
      </c>
      <c r="Y6">
        <v>9.5105219680000008</v>
      </c>
      <c r="Z6">
        <v>7.1014870449999998</v>
      </c>
      <c r="AA6">
        <v>8.5227544119999994</v>
      </c>
      <c r="AB6">
        <v>7.4479847289999999</v>
      </c>
      <c r="AC6" t="s">
        <v>80</v>
      </c>
      <c r="AD6">
        <v>1E-3</v>
      </c>
      <c r="AE6" t="s">
        <v>81</v>
      </c>
      <c r="AF6">
        <v>3.8136469526345298</v>
      </c>
    </row>
    <row r="7" spans="1:32" x14ac:dyDescent="0.25">
      <c r="A7">
        <v>52.47</v>
      </c>
      <c r="B7">
        <v>0.17</v>
      </c>
      <c r="C7">
        <v>0.1</v>
      </c>
      <c r="D7">
        <v>0</v>
      </c>
      <c r="E7">
        <v>0.36</v>
      </c>
      <c r="F7">
        <v>3.78864</v>
      </c>
      <c r="G7">
        <f t="shared" si="0"/>
        <v>3.7886614425287553</v>
      </c>
      <c r="H7">
        <v>2002</v>
      </c>
      <c r="I7">
        <v>2003</v>
      </c>
      <c r="J7" t="s">
        <v>79</v>
      </c>
      <c r="K7">
        <v>6.10924758276437</v>
      </c>
      <c r="L7">
        <v>8.1995000000000005</v>
      </c>
      <c r="M7">
        <v>8.9707667729999994</v>
      </c>
      <c r="N7">
        <v>6.3864856229999996</v>
      </c>
      <c r="O7">
        <v>7.8458146959999997</v>
      </c>
      <c r="P7">
        <v>6.6410649629999998</v>
      </c>
      <c r="Q7">
        <v>9.3363333330000007</v>
      </c>
      <c r="R7">
        <v>6.2635714289999997</v>
      </c>
      <c r="S7">
        <v>8.0199285709999995</v>
      </c>
      <c r="T7">
        <v>6.5982380950000001</v>
      </c>
      <c r="U7">
        <v>9.0545337299999993</v>
      </c>
      <c r="V7">
        <v>6.3929538690000003</v>
      </c>
      <c r="W7">
        <v>7.8834858629999998</v>
      </c>
      <c r="X7">
        <v>6.6144667659999996</v>
      </c>
      <c r="Y7">
        <v>9.4415095759999996</v>
      </c>
      <c r="Z7">
        <v>6.9205595190000002</v>
      </c>
      <c r="AA7">
        <v>8.3329046190000007</v>
      </c>
      <c r="AB7">
        <v>7.1394279630000002</v>
      </c>
      <c r="AC7" t="s">
        <v>80</v>
      </c>
      <c r="AD7">
        <v>1E-3</v>
      </c>
      <c r="AE7" t="s">
        <v>82</v>
      </c>
      <c r="AF7">
        <v>3.96017934972858</v>
      </c>
    </row>
    <row r="8" spans="1:32" x14ac:dyDescent="0.25">
      <c r="A8">
        <v>45.31</v>
      </c>
      <c r="B8">
        <v>0.32</v>
      </c>
      <c r="C8">
        <v>0.1</v>
      </c>
      <c r="D8">
        <v>0.01</v>
      </c>
      <c r="E8">
        <v>0.66</v>
      </c>
      <c r="F8">
        <v>3.49491</v>
      </c>
      <c r="G8">
        <f t="shared" si="0"/>
        <v>3.4949315913144821</v>
      </c>
      <c r="H8">
        <v>2003</v>
      </c>
      <c r="I8">
        <v>2004</v>
      </c>
      <c r="J8" t="s">
        <v>79</v>
      </c>
      <c r="K8">
        <v>5.3181199938442196</v>
      </c>
      <c r="L8">
        <v>9.3077000000000005</v>
      </c>
      <c r="M8">
        <v>9.9188924390000004</v>
      </c>
      <c r="N8">
        <v>7.7127156550000002</v>
      </c>
      <c r="O8">
        <v>8.9037220450000003</v>
      </c>
      <c r="P8">
        <v>7.8454419599999996</v>
      </c>
      <c r="Q8">
        <v>10.08133333</v>
      </c>
      <c r="R8">
        <v>7.2862857139999999</v>
      </c>
      <c r="S8">
        <v>8.8821785710000007</v>
      </c>
      <c r="T8">
        <v>7.5317142859999997</v>
      </c>
      <c r="U8">
        <v>9.8581101189999991</v>
      </c>
      <c r="V8">
        <v>7.5715401790000003</v>
      </c>
      <c r="W8">
        <v>8.7582626490000006</v>
      </c>
      <c r="X8">
        <v>7.6040997020000001</v>
      </c>
      <c r="Y8">
        <v>10.318872199999999</v>
      </c>
      <c r="Z8">
        <v>8.1685467519999992</v>
      </c>
      <c r="AA8">
        <v>9.2495465639999992</v>
      </c>
      <c r="AB8">
        <v>8.1636212290000003</v>
      </c>
      <c r="AC8" t="s">
        <v>80</v>
      </c>
      <c r="AD8">
        <v>1E-3</v>
      </c>
      <c r="AE8" t="s">
        <v>81</v>
      </c>
      <c r="AF8">
        <v>3.8135221086961901</v>
      </c>
    </row>
    <row r="9" spans="1:32" x14ac:dyDescent="0.25">
      <c r="A9">
        <v>59.12</v>
      </c>
      <c r="B9">
        <v>0.03</v>
      </c>
      <c r="C9">
        <v>0.13</v>
      </c>
      <c r="D9">
        <v>0</v>
      </c>
      <c r="E9">
        <v>7.0000000000000007E-2</v>
      </c>
      <c r="F9">
        <v>4.0468099999999998</v>
      </c>
      <c r="G9">
        <f t="shared" si="0"/>
        <v>4.0468372790088498</v>
      </c>
      <c r="H9">
        <v>2004</v>
      </c>
      <c r="I9">
        <v>2005</v>
      </c>
      <c r="J9" t="s">
        <v>79</v>
      </c>
      <c r="K9">
        <v>6.8046145200626196</v>
      </c>
      <c r="L9">
        <v>9.3331</v>
      </c>
      <c r="M9">
        <v>10.43404686</v>
      </c>
      <c r="N9">
        <v>7.9432907349999997</v>
      </c>
      <c r="O9">
        <v>9.2192811500000005</v>
      </c>
      <c r="P9">
        <v>7.9640468579999997</v>
      </c>
      <c r="Q9">
        <v>10.67757143</v>
      </c>
      <c r="R9">
        <v>7.5287142859999996</v>
      </c>
      <c r="S9">
        <v>9.2509285709999993</v>
      </c>
      <c r="T9">
        <v>7.6878095240000004</v>
      </c>
      <c r="U9">
        <v>10.38101438</v>
      </c>
      <c r="V9">
        <v>7.8927752980000001</v>
      </c>
      <c r="W9">
        <v>9.0901748510000004</v>
      </c>
      <c r="X9">
        <v>7.7863864090000003</v>
      </c>
      <c r="Y9">
        <v>10.97719614</v>
      </c>
      <c r="Z9">
        <v>8.5784265869999992</v>
      </c>
      <c r="AA9">
        <v>9.7426886970000002</v>
      </c>
      <c r="AB9">
        <v>8.5124596320000006</v>
      </c>
      <c r="AC9" t="s">
        <v>80</v>
      </c>
      <c r="AD9">
        <v>1E-3</v>
      </c>
      <c r="AE9" t="s">
        <v>82</v>
      </c>
      <c r="AF9">
        <v>4.0795944285563799</v>
      </c>
    </row>
    <row r="10" spans="1:32" x14ac:dyDescent="0.25">
      <c r="A10">
        <v>11.61</v>
      </c>
      <c r="B10">
        <v>-0.95</v>
      </c>
      <c r="C10">
        <v>0.1</v>
      </c>
      <c r="D10">
        <v>0.11</v>
      </c>
      <c r="E10">
        <v>-1.99</v>
      </c>
      <c r="F10">
        <v>3.4000400000000002</v>
      </c>
      <c r="G10">
        <f t="shared" si="0"/>
        <v>3.4000602838622536</v>
      </c>
      <c r="H10">
        <v>2005</v>
      </c>
      <c r="I10">
        <v>2006</v>
      </c>
      <c r="J10" t="s">
        <v>79</v>
      </c>
      <c r="K10">
        <v>5.0625950330269696</v>
      </c>
      <c r="L10">
        <v>10.2064</v>
      </c>
      <c r="M10">
        <v>10.667763580000001</v>
      </c>
      <c r="N10">
        <v>8.5138658150000008</v>
      </c>
      <c r="O10">
        <v>9.4794568689999998</v>
      </c>
      <c r="P10">
        <v>8.4435250269999997</v>
      </c>
      <c r="Q10">
        <v>11.15685714</v>
      </c>
      <c r="R10">
        <v>8.4048571429999992</v>
      </c>
      <c r="S10">
        <v>9.6408571429999999</v>
      </c>
      <c r="T10">
        <v>8.2555714289999997</v>
      </c>
      <c r="U10">
        <v>10.63086062</v>
      </c>
      <c r="V10">
        <v>8.4178199399999993</v>
      </c>
      <c r="W10">
        <v>9.3518470980000004</v>
      </c>
      <c r="X10">
        <v>8.2556820440000003</v>
      </c>
      <c r="Y10">
        <v>11.06199524</v>
      </c>
      <c r="Z10">
        <v>8.9235486290000008</v>
      </c>
      <c r="AA10">
        <v>9.8301182879999995</v>
      </c>
      <c r="AB10">
        <v>8.8230704719999995</v>
      </c>
      <c r="AC10" t="s">
        <v>80</v>
      </c>
      <c r="AD10">
        <v>1E-3</v>
      </c>
      <c r="AE10" t="s">
        <v>81</v>
      </c>
      <c r="AF10">
        <v>2.4515652860053598</v>
      </c>
    </row>
    <row r="11" spans="1:32" x14ac:dyDescent="0.25">
      <c r="A11">
        <v>44.8</v>
      </c>
      <c r="B11">
        <v>0</v>
      </c>
      <c r="C11">
        <v>0.1</v>
      </c>
      <c r="D11">
        <v>0</v>
      </c>
      <c r="E11">
        <v>0</v>
      </c>
      <c r="F11">
        <v>3.8016100000000002</v>
      </c>
      <c r="G11">
        <f t="shared" si="0"/>
        <v>3.8016332422381716</v>
      </c>
      <c r="H11">
        <v>2006</v>
      </c>
      <c r="I11">
        <v>2007</v>
      </c>
      <c r="J11" t="s">
        <v>79</v>
      </c>
      <c r="K11">
        <v>6.14418563412565</v>
      </c>
      <c r="L11">
        <v>8.7507999999999999</v>
      </c>
      <c r="M11">
        <v>9.7760489879999994</v>
      </c>
      <c r="N11">
        <v>7.159872204</v>
      </c>
      <c r="O11">
        <v>8.6756150160000001</v>
      </c>
      <c r="P11">
        <v>7.5834185300000003</v>
      </c>
      <c r="Q11">
        <v>10.19233333</v>
      </c>
      <c r="R11">
        <v>6.8385714289999999</v>
      </c>
      <c r="S11">
        <v>8.8607142860000003</v>
      </c>
      <c r="T11">
        <v>7.4878095240000002</v>
      </c>
      <c r="U11">
        <v>9.7206746030000009</v>
      </c>
      <c r="V11">
        <v>6.9797693450000002</v>
      </c>
      <c r="W11">
        <v>8.5501153270000003</v>
      </c>
      <c r="X11">
        <v>7.3633283729999999</v>
      </c>
      <c r="Y11">
        <v>10.185965700000001</v>
      </c>
      <c r="Z11">
        <v>7.6320277880000003</v>
      </c>
      <c r="AA11">
        <v>9.0690508820000009</v>
      </c>
      <c r="AB11">
        <v>7.9605545119999999</v>
      </c>
      <c r="AC11" t="s">
        <v>80</v>
      </c>
      <c r="AD11">
        <v>1E-3</v>
      </c>
      <c r="AE11" t="s">
        <v>82</v>
      </c>
      <c r="AF11">
        <v>3.8021277120796002</v>
      </c>
    </row>
    <row r="12" spans="1:32" x14ac:dyDescent="0.25">
      <c r="A12">
        <v>15.91</v>
      </c>
      <c r="B12">
        <v>-0.18</v>
      </c>
      <c r="C12">
        <v>0.19</v>
      </c>
      <c r="D12">
        <v>0.01</v>
      </c>
      <c r="E12">
        <v>-0.4</v>
      </c>
      <c r="F12">
        <v>2.9498899999999999</v>
      </c>
      <c r="G12">
        <f t="shared" si="0"/>
        <v>2.949902801562911</v>
      </c>
      <c r="H12">
        <v>2007</v>
      </c>
      <c r="I12">
        <v>2008</v>
      </c>
      <c r="J12" t="s">
        <v>79</v>
      </c>
      <c r="K12">
        <v>3.8501476017100602</v>
      </c>
      <c r="L12">
        <v>8.9359999999999999</v>
      </c>
      <c r="M12">
        <v>9.5219808310000005</v>
      </c>
      <c r="N12">
        <v>7.042204473</v>
      </c>
      <c r="O12">
        <v>8.4075718849999994</v>
      </c>
      <c r="P12">
        <v>7.2669222580000001</v>
      </c>
      <c r="Q12">
        <v>9.4948571430000008</v>
      </c>
      <c r="R12">
        <v>6.548</v>
      </c>
      <c r="S12">
        <v>8.1613214289999991</v>
      </c>
      <c r="T12">
        <v>6.8666666669999996</v>
      </c>
      <c r="U12">
        <v>9.4352554560000002</v>
      </c>
      <c r="V12">
        <v>6.8987797620000002</v>
      </c>
      <c r="W12">
        <v>8.2372414430000003</v>
      </c>
      <c r="X12">
        <v>7.0310069439999996</v>
      </c>
      <c r="Y12">
        <v>9.9920766049999994</v>
      </c>
      <c r="Z12">
        <v>7.5117348850000001</v>
      </c>
      <c r="AA12">
        <v>8.8221460759999992</v>
      </c>
      <c r="AB12">
        <v>7.6373463509999997</v>
      </c>
      <c r="AC12" t="s">
        <v>80</v>
      </c>
      <c r="AD12">
        <v>1E-3</v>
      </c>
      <c r="AE12" t="s">
        <v>81</v>
      </c>
      <c r="AF12">
        <v>2.7668802096415401</v>
      </c>
    </row>
    <row r="13" spans="1:32" x14ac:dyDescent="0.25">
      <c r="A13">
        <v>58.88</v>
      </c>
      <c r="B13">
        <v>-0.24</v>
      </c>
      <c r="C13">
        <v>0.28999999999999998</v>
      </c>
      <c r="D13">
        <v>0.03</v>
      </c>
      <c r="E13">
        <v>-0.56000000000000005</v>
      </c>
      <c r="F13">
        <v>4.3126100000000003</v>
      </c>
      <c r="G13">
        <f>$B$35+$B$36*K13+$B$38</f>
        <v>4.312639136101482</v>
      </c>
      <c r="H13">
        <v>2010</v>
      </c>
      <c r="I13">
        <v>2011</v>
      </c>
      <c r="J13" t="s">
        <v>83</v>
      </c>
      <c r="K13">
        <v>9.4319627669184491</v>
      </c>
      <c r="L13">
        <v>9.3533000000000008</v>
      </c>
      <c r="M13">
        <v>9.6454100109999992</v>
      </c>
      <c r="N13">
        <v>7.969105431</v>
      </c>
      <c r="O13">
        <v>8.6617012780000007</v>
      </c>
      <c r="P13">
        <v>7.925846645</v>
      </c>
      <c r="Q13">
        <v>9.8727619050000008</v>
      </c>
      <c r="R13">
        <v>7.7087142860000002</v>
      </c>
      <c r="S13">
        <v>8.6808928569999999</v>
      </c>
      <c r="T13">
        <v>7.8079047619999997</v>
      </c>
      <c r="U13">
        <v>9.6237227179999998</v>
      </c>
      <c r="V13">
        <v>7.7555654760000001</v>
      </c>
      <c r="W13">
        <v>8.5403999259999992</v>
      </c>
      <c r="X13">
        <v>7.7192187499999996</v>
      </c>
      <c r="Y13">
        <v>10.0920691</v>
      </c>
      <c r="Z13">
        <v>8.2834059329999992</v>
      </c>
      <c r="AA13">
        <v>9.0522324449999996</v>
      </c>
      <c r="AB13">
        <v>8.2268068589999999</v>
      </c>
      <c r="AC13" t="s">
        <v>80</v>
      </c>
      <c r="AD13">
        <v>1E-3</v>
      </c>
      <c r="AE13" t="s">
        <v>82</v>
      </c>
      <c r="AF13">
        <v>4.0755363583230402</v>
      </c>
    </row>
    <row r="14" spans="1:32" x14ac:dyDescent="0.25">
      <c r="A14">
        <v>21.28</v>
      </c>
      <c r="B14">
        <v>0.13</v>
      </c>
      <c r="C14">
        <v>0.18</v>
      </c>
      <c r="D14">
        <v>0</v>
      </c>
      <c r="E14">
        <v>0.28000000000000003</v>
      </c>
      <c r="F14">
        <v>2.9296600000000002</v>
      </c>
      <c r="H14">
        <v>2011</v>
      </c>
      <c r="I14">
        <v>2012</v>
      </c>
      <c r="J14" t="s">
        <v>83</v>
      </c>
      <c r="K14">
        <v>5.7071102647488798</v>
      </c>
      <c r="L14">
        <v>8.6532999999999998</v>
      </c>
      <c r="M14">
        <v>9.5912886050000008</v>
      </c>
      <c r="N14">
        <v>7.3124281150000003</v>
      </c>
      <c r="O14">
        <v>8.492771565</v>
      </c>
      <c r="P14">
        <v>7.5477635779999996</v>
      </c>
      <c r="Q14">
        <v>9.8437142860000009</v>
      </c>
      <c r="R14">
        <v>6.8098571430000003</v>
      </c>
      <c r="S14">
        <v>8.4745357139999999</v>
      </c>
      <c r="T14">
        <v>7.1788095240000001</v>
      </c>
      <c r="U14">
        <v>9.6650322420000006</v>
      </c>
      <c r="V14">
        <v>7.2518080359999999</v>
      </c>
      <c r="W14">
        <v>8.4370368300000003</v>
      </c>
      <c r="X14">
        <v>7.4364484129999999</v>
      </c>
      <c r="Y14">
        <v>10.051732380000001</v>
      </c>
      <c r="Z14">
        <v>7.7402966580000001</v>
      </c>
      <c r="AA14">
        <v>8.8831627859999998</v>
      </c>
      <c r="AB14">
        <v>7.9183940420000001</v>
      </c>
      <c r="AC14" t="s">
        <v>80</v>
      </c>
      <c r="AD14">
        <v>1E-3</v>
      </c>
      <c r="AE14" t="s">
        <v>81</v>
      </c>
      <c r="AF14">
        <v>3.05762752307515</v>
      </c>
    </row>
    <row r="15" spans="1:32" x14ac:dyDescent="0.25">
      <c r="A15">
        <v>94.72</v>
      </c>
      <c r="B15">
        <v>0.57999999999999996</v>
      </c>
      <c r="C15">
        <v>0.19</v>
      </c>
      <c r="D15">
        <v>0.09</v>
      </c>
      <c r="E15">
        <v>1.27</v>
      </c>
      <c r="F15">
        <v>3.9724599999999999</v>
      </c>
      <c r="H15">
        <v>2012</v>
      </c>
      <c r="I15">
        <v>2013</v>
      </c>
      <c r="J15" t="s">
        <v>83</v>
      </c>
      <c r="K15">
        <v>8.5157922105006101</v>
      </c>
      <c r="L15">
        <v>8.4766999999999992</v>
      </c>
      <c r="M15">
        <v>9.1682428120000008</v>
      </c>
      <c r="N15">
        <v>7.0715654949999998</v>
      </c>
      <c r="O15">
        <v>8.1818610219999997</v>
      </c>
      <c r="P15">
        <v>7.2241427050000002</v>
      </c>
      <c r="Q15">
        <v>9.2320476189999994</v>
      </c>
      <c r="R15">
        <v>6.9248571429999997</v>
      </c>
      <c r="S15">
        <v>8.1041785710000003</v>
      </c>
      <c r="T15">
        <v>7.0669523810000001</v>
      </c>
      <c r="U15">
        <v>9.1412822420000008</v>
      </c>
      <c r="V15">
        <v>6.9519866070000003</v>
      </c>
      <c r="W15">
        <v>8.0884858630000007</v>
      </c>
      <c r="X15">
        <v>7.1025570440000001</v>
      </c>
      <c r="Y15">
        <v>9.6794817870000003</v>
      </c>
      <c r="Z15">
        <v>7.4688509200000004</v>
      </c>
      <c r="AA15">
        <v>8.6274708970000002</v>
      </c>
      <c r="AB15">
        <v>7.606586557</v>
      </c>
      <c r="AC15" t="s">
        <v>80</v>
      </c>
      <c r="AD15">
        <v>1E-3</v>
      </c>
      <c r="AE15" t="s">
        <v>82</v>
      </c>
      <c r="AF15">
        <v>4.5509190689211296</v>
      </c>
    </row>
    <row r="16" spans="1:32" x14ac:dyDescent="0.25">
      <c r="A16">
        <v>37.17</v>
      </c>
      <c r="B16">
        <v>0.28000000000000003</v>
      </c>
      <c r="C16">
        <v>0.13</v>
      </c>
      <c r="D16">
        <v>0.01</v>
      </c>
      <c r="E16">
        <v>0.59</v>
      </c>
      <c r="F16">
        <v>3.3354900000000001</v>
      </c>
      <c r="H16">
        <v>2013</v>
      </c>
      <c r="I16">
        <v>2014</v>
      </c>
      <c r="J16" t="s">
        <v>83</v>
      </c>
      <c r="K16">
        <v>6.8001700683021999</v>
      </c>
      <c r="L16">
        <v>8.8346999999999998</v>
      </c>
      <c r="M16">
        <v>9.6562300319999999</v>
      </c>
      <c r="N16">
        <v>6.7413099040000004</v>
      </c>
      <c r="O16">
        <v>8.4417971250000008</v>
      </c>
      <c r="P16">
        <v>7.2136315230000001</v>
      </c>
      <c r="Q16">
        <v>9.8807142859999999</v>
      </c>
      <c r="R16">
        <v>6.3698571429999999</v>
      </c>
      <c r="S16">
        <v>8.4521428570000001</v>
      </c>
      <c r="T16">
        <v>6.9739523810000001</v>
      </c>
      <c r="U16">
        <v>9.6731175599999997</v>
      </c>
      <c r="V16">
        <v>6.5887351189999999</v>
      </c>
      <c r="W16">
        <v>8.3551581099999996</v>
      </c>
      <c r="X16">
        <v>7.041044147</v>
      </c>
      <c r="Y16">
        <v>10.39433346</v>
      </c>
      <c r="Z16">
        <v>7.5108599319999998</v>
      </c>
      <c r="AA16">
        <v>9.1048028540000008</v>
      </c>
      <c r="AB16">
        <v>7.8505382399999997</v>
      </c>
      <c r="AC16" t="s">
        <v>80</v>
      </c>
      <c r="AD16">
        <v>1E-3</v>
      </c>
      <c r="AE16" t="s">
        <v>81</v>
      </c>
      <c r="AF16">
        <v>3.6156059525389299</v>
      </c>
    </row>
    <row r="17" spans="1:32" x14ac:dyDescent="0.25">
      <c r="A17">
        <v>35.090000000000003</v>
      </c>
      <c r="B17">
        <v>-0.1</v>
      </c>
      <c r="C17">
        <v>0.14000000000000001</v>
      </c>
      <c r="D17">
        <v>0</v>
      </c>
      <c r="E17">
        <v>-0.22</v>
      </c>
      <c r="F17">
        <v>3.6596299999999999</v>
      </c>
      <c r="H17">
        <v>2014</v>
      </c>
      <c r="I17">
        <v>2015</v>
      </c>
      <c r="J17" t="s">
        <v>83</v>
      </c>
      <c r="K17">
        <v>7.6732231211217101</v>
      </c>
      <c r="L17">
        <v>9.1199999999999992</v>
      </c>
      <c r="M17">
        <v>9.9751757189999992</v>
      </c>
      <c r="N17">
        <v>8.1652396169999992</v>
      </c>
      <c r="O17">
        <v>8.7557987219999998</v>
      </c>
      <c r="P17">
        <v>7.7676890309999997</v>
      </c>
      <c r="Q17">
        <v>10.23414286</v>
      </c>
      <c r="R17">
        <v>7.8972857139999997</v>
      </c>
      <c r="S17">
        <v>8.8102499999999999</v>
      </c>
      <c r="T17">
        <v>7.6229523810000002</v>
      </c>
      <c r="U17">
        <v>10.028618549999999</v>
      </c>
      <c r="V17">
        <v>8.1538690480000007</v>
      </c>
      <c r="W17">
        <v>8.7010342260000009</v>
      </c>
      <c r="X17">
        <v>7.637539683</v>
      </c>
      <c r="Y17">
        <v>10.569357869999999</v>
      </c>
      <c r="Z17">
        <v>8.615362373</v>
      </c>
      <c r="AA17">
        <v>9.2643174990000006</v>
      </c>
      <c r="AB17">
        <v>8.1730091379999994</v>
      </c>
      <c r="AC17" t="s">
        <v>80</v>
      </c>
      <c r="AD17">
        <v>1E-3</v>
      </c>
      <c r="AE17" t="s">
        <v>82</v>
      </c>
      <c r="AF17">
        <v>3.5579893701604499</v>
      </c>
    </row>
    <row r="18" spans="1:32" x14ac:dyDescent="0.25">
      <c r="A18">
        <v>18.37</v>
      </c>
      <c r="B18">
        <v>-0.39</v>
      </c>
      <c r="C18">
        <v>0.13</v>
      </c>
      <c r="D18">
        <v>0.03</v>
      </c>
      <c r="E18">
        <v>-0.84</v>
      </c>
      <c r="F18">
        <v>3.3058000000000001</v>
      </c>
      <c r="H18">
        <v>2015</v>
      </c>
      <c r="I18">
        <v>2016</v>
      </c>
      <c r="J18" t="s">
        <v>83</v>
      </c>
      <c r="K18">
        <v>6.7202201551352996</v>
      </c>
      <c r="L18">
        <v>9.6067</v>
      </c>
      <c r="M18">
        <v>10.6215229</v>
      </c>
      <c r="N18">
        <v>8.8737699679999995</v>
      </c>
      <c r="O18">
        <v>9.5544888179999994</v>
      </c>
      <c r="P18">
        <v>8.73</v>
      </c>
      <c r="Q18">
        <v>10.72547619</v>
      </c>
      <c r="R18">
        <v>8.3411428569999995</v>
      </c>
      <c r="S18">
        <v>9.4307142860000006</v>
      </c>
      <c r="T18">
        <v>8.2924761900000004</v>
      </c>
      <c r="U18">
        <v>10.80536706</v>
      </c>
      <c r="V18">
        <v>8.9189360119999996</v>
      </c>
      <c r="W18">
        <v>9.5593154760000001</v>
      </c>
      <c r="X18">
        <v>8.6534176590000005</v>
      </c>
      <c r="Y18">
        <v>11.42881086</v>
      </c>
      <c r="Z18">
        <v>9.6438941039999992</v>
      </c>
      <c r="AA18">
        <v>10.213680999999999</v>
      </c>
      <c r="AB18">
        <v>9.3159969960000009</v>
      </c>
      <c r="AC18" t="s">
        <v>80</v>
      </c>
      <c r="AD18">
        <v>1E-3</v>
      </c>
      <c r="AE18" t="s">
        <v>81</v>
      </c>
      <c r="AF18">
        <v>2.9109475067361501</v>
      </c>
    </row>
    <row r="19" spans="1:32" x14ac:dyDescent="0.25">
      <c r="A19">
        <v>34.729999999999997</v>
      </c>
      <c r="B19">
        <v>-0.21</v>
      </c>
      <c r="C19">
        <v>0.15</v>
      </c>
      <c r="D19">
        <v>0.01</v>
      </c>
      <c r="E19">
        <v>-0.45</v>
      </c>
      <c r="F19">
        <v>3.7578399999999998</v>
      </c>
      <c r="H19">
        <v>2016</v>
      </c>
      <c r="I19">
        <v>2017</v>
      </c>
      <c r="J19" t="s">
        <v>83</v>
      </c>
      <c r="K19">
        <v>7.9377317752601098</v>
      </c>
      <c r="L19">
        <v>10.198499999999999</v>
      </c>
      <c r="M19">
        <v>11.037145900000001</v>
      </c>
      <c r="N19">
        <v>8.9155271569999996</v>
      </c>
      <c r="O19">
        <v>10.033690099999999</v>
      </c>
      <c r="P19">
        <v>9.0681469650000004</v>
      </c>
      <c r="Q19">
        <v>11.64580952</v>
      </c>
      <c r="R19">
        <v>8.8067142860000001</v>
      </c>
      <c r="S19">
        <v>10.37092857</v>
      </c>
      <c r="T19">
        <v>9.1376666669999995</v>
      </c>
      <c r="U19">
        <v>11.180634919999999</v>
      </c>
      <c r="V19">
        <v>8.9170684520000005</v>
      </c>
      <c r="W19">
        <v>10.053041289999999</v>
      </c>
      <c r="X19">
        <v>9.0013814480000001</v>
      </c>
      <c r="Y19">
        <v>11.670022530000001</v>
      </c>
      <c r="Z19">
        <v>9.6072174239999999</v>
      </c>
      <c r="AA19">
        <v>10.59035205</v>
      </c>
      <c r="AB19">
        <v>9.5929102519999994</v>
      </c>
      <c r="AC19" t="s">
        <v>80</v>
      </c>
      <c r="AD19">
        <v>1E-3</v>
      </c>
      <c r="AE19" t="s">
        <v>82</v>
      </c>
      <c r="AF19">
        <v>3.5477413177180299</v>
      </c>
    </row>
    <row r="20" spans="1:32" x14ac:dyDescent="0.25">
      <c r="A20">
        <v>8.07</v>
      </c>
      <c r="B20">
        <v>-0.04</v>
      </c>
      <c r="C20">
        <v>0.48</v>
      </c>
      <c r="D20">
        <v>0</v>
      </c>
      <c r="E20">
        <v>-0.12</v>
      </c>
      <c r="F20">
        <v>2.13076</v>
      </c>
      <c r="H20">
        <v>2017</v>
      </c>
      <c r="I20">
        <v>2018</v>
      </c>
      <c r="J20" t="s">
        <v>83</v>
      </c>
      <c r="K20">
        <v>3.55534806148941</v>
      </c>
      <c r="L20">
        <v>8.5604999999999993</v>
      </c>
      <c r="M20">
        <v>9.6549094780000004</v>
      </c>
      <c r="N20">
        <v>7.6529392969999996</v>
      </c>
      <c r="O20">
        <v>8.6958226839999995</v>
      </c>
      <c r="P20">
        <v>7.759669862</v>
      </c>
      <c r="Q20">
        <v>9.8199523810000002</v>
      </c>
      <c r="R20">
        <v>7.2157142859999999</v>
      </c>
      <c r="S20">
        <v>8.6625714289999998</v>
      </c>
      <c r="T20">
        <v>7.5067142860000002</v>
      </c>
      <c r="U20">
        <v>9.8214360119999995</v>
      </c>
      <c r="V20">
        <v>7.75</v>
      </c>
      <c r="W20">
        <v>8.7661365329999992</v>
      </c>
      <c r="X20">
        <v>7.7769122020000001</v>
      </c>
      <c r="Y20">
        <v>10.308907250000001</v>
      </c>
      <c r="Z20">
        <v>8.2547765680000005</v>
      </c>
      <c r="AA20">
        <v>9.282535674</v>
      </c>
      <c r="AB20">
        <v>8.2878295160000004</v>
      </c>
      <c r="AC20" t="s">
        <v>80</v>
      </c>
      <c r="AD20">
        <v>1E-3</v>
      </c>
      <c r="AE20" t="s">
        <v>81</v>
      </c>
      <c r="AF20">
        <v>2.08786843546409</v>
      </c>
    </row>
    <row r="21" spans="1:32" x14ac:dyDescent="0.25">
      <c r="A21">
        <v>21.14</v>
      </c>
      <c r="B21">
        <v>0.06</v>
      </c>
      <c r="C21">
        <v>0.17</v>
      </c>
      <c r="D21">
        <v>0</v>
      </c>
      <c r="E21">
        <v>0.13</v>
      </c>
      <c r="F21">
        <v>2.9908999999999999</v>
      </c>
      <c r="H21">
        <v>2018</v>
      </c>
      <c r="I21">
        <v>2019</v>
      </c>
      <c r="J21" t="s">
        <v>84</v>
      </c>
      <c r="K21">
        <v>3.9318256327243302</v>
      </c>
      <c r="L21">
        <v>8.9250000000000007</v>
      </c>
      <c r="M21">
        <v>9.8706709270000008</v>
      </c>
      <c r="N21">
        <v>7.4035463259999998</v>
      </c>
      <c r="O21">
        <v>8.7536821089999997</v>
      </c>
      <c r="P21">
        <v>7.6142918000000002</v>
      </c>
      <c r="Q21">
        <v>9.9863809519999993</v>
      </c>
      <c r="R21">
        <v>6.9205714289999998</v>
      </c>
      <c r="S21">
        <v>8.7390000000000008</v>
      </c>
      <c r="T21">
        <v>7.4327142860000004</v>
      </c>
      <c r="U21">
        <v>10.10597718</v>
      </c>
      <c r="V21">
        <v>7.533891369</v>
      </c>
      <c r="W21">
        <v>8.8577901790000002</v>
      </c>
      <c r="X21">
        <v>7.6262425599999997</v>
      </c>
      <c r="Y21">
        <v>10.786515209999999</v>
      </c>
      <c r="Z21">
        <v>8.2795456250000008</v>
      </c>
      <c r="AA21">
        <v>9.5379797219999993</v>
      </c>
      <c r="AB21">
        <v>8.2952935290000003</v>
      </c>
      <c r="AC21" t="s">
        <v>80</v>
      </c>
      <c r="AD21">
        <v>1E-3</v>
      </c>
      <c r="AE21" t="s">
        <v>82</v>
      </c>
      <c r="AF21">
        <v>3.0512573264080798</v>
      </c>
    </row>
    <row r="22" spans="1:32" x14ac:dyDescent="0.25">
      <c r="A22">
        <v>8.06</v>
      </c>
      <c r="B22">
        <v>-1.42</v>
      </c>
      <c r="C22">
        <v>0.2</v>
      </c>
      <c r="D22">
        <v>0.6</v>
      </c>
      <c r="E22">
        <v>-3.14</v>
      </c>
      <c r="F22">
        <v>3.5055999999999998</v>
      </c>
      <c r="H22">
        <v>2019</v>
      </c>
      <c r="I22">
        <v>2020</v>
      </c>
      <c r="J22" t="s">
        <v>84</v>
      </c>
      <c r="K22">
        <v>5.3181199938442196</v>
      </c>
      <c r="L22">
        <v>9.9111999999999991</v>
      </c>
      <c r="M22">
        <v>10.470244940000001</v>
      </c>
      <c r="N22">
        <v>8.2439936100000004</v>
      </c>
      <c r="O22">
        <v>9.4555431310000007</v>
      </c>
      <c r="P22">
        <v>8.3549307769999999</v>
      </c>
      <c r="Q22">
        <v>10.738714290000001</v>
      </c>
      <c r="R22">
        <v>7.7865714290000003</v>
      </c>
      <c r="S22">
        <v>9.5140357140000003</v>
      </c>
      <c r="T22">
        <v>8.0991428570000004</v>
      </c>
      <c r="U22">
        <v>10.871257440000001</v>
      </c>
      <c r="V22">
        <v>8.4230133929999997</v>
      </c>
      <c r="W22">
        <v>9.6499702379999999</v>
      </c>
      <c r="X22">
        <v>8.4364087300000001</v>
      </c>
      <c r="Y22">
        <v>11.463307049999999</v>
      </c>
      <c r="Z22">
        <v>9.0132031539999993</v>
      </c>
      <c r="AA22">
        <v>10.24567124</v>
      </c>
      <c r="AB22">
        <v>9.0470484419999995</v>
      </c>
      <c r="AC22" t="s">
        <v>80</v>
      </c>
      <c r="AD22">
        <v>1</v>
      </c>
      <c r="AE22" t="s">
        <v>81</v>
      </c>
      <c r="AF22">
        <v>2.0872843314454701</v>
      </c>
    </row>
    <row r="23" spans="1:32" x14ac:dyDescent="0.25">
      <c r="A23">
        <v>48.53</v>
      </c>
      <c r="B23">
        <v>0.71</v>
      </c>
      <c r="C23">
        <v>0.17</v>
      </c>
      <c r="D23">
        <v>0.12</v>
      </c>
      <c r="E23">
        <v>1.55</v>
      </c>
      <c r="F23">
        <v>3.1672199999999999</v>
      </c>
      <c r="H23">
        <v>2020</v>
      </c>
      <c r="I23">
        <v>2021</v>
      </c>
      <c r="J23" t="s">
        <v>84</v>
      </c>
      <c r="K23">
        <v>4.4067192472642498</v>
      </c>
      <c r="L23">
        <v>8.8882999999999992</v>
      </c>
      <c r="M23">
        <v>9.9938764639999995</v>
      </c>
      <c r="N23">
        <v>8.0894249200000008</v>
      </c>
      <c r="O23">
        <v>8.8353753990000001</v>
      </c>
      <c r="P23">
        <v>7.860308839</v>
      </c>
      <c r="Q23">
        <v>10.397142860000001</v>
      </c>
      <c r="R23">
        <v>7.8339999999999996</v>
      </c>
      <c r="S23">
        <v>9.0485714290000008</v>
      </c>
      <c r="T23">
        <v>7.8556190480000003</v>
      </c>
      <c r="U23">
        <v>10.22914435</v>
      </c>
      <c r="V23">
        <v>8.264471726</v>
      </c>
      <c r="W23">
        <v>8.9823586310000003</v>
      </c>
      <c r="X23">
        <v>7.9448065479999999</v>
      </c>
      <c r="Y23">
        <v>10.702761300000001</v>
      </c>
      <c r="Z23">
        <v>8.8981975220000002</v>
      </c>
      <c r="AA23">
        <v>9.5223939170000005</v>
      </c>
      <c r="AB23">
        <v>8.5283364630000005</v>
      </c>
      <c r="AC23" t="s">
        <v>80</v>
      </c>
      <c r="AD23">
        <v>1</v>
      </c>
      <c r="AE23" t="s">
        <v>82</v>
      </c>
      <c r="AF23">
        <v>3.8821449074171301</v>
      </c>
    </row>
    <row r="24" spans="1:32" x14ac:dyDescent="0.25">
      <c r="A24">
        <v>18.3</v>
      </c>
      <c r="B24">
        <v>-0.28000000000000003</v>
      </c>
      <c r="C24">
        <v>0.17</v>
      </c>
      <c r="D24">
        <v>0.02</v>
      </c>
      <c r="E24">
        <v>-0.61</v>
      </c>
      <c r="F24">
        <v>3.18797</v>
      </c>
      <c r="H24">
        <v>2021</v>
      </c>
      <c r="I24">
        <v>2022</v>
      </c>
      <c r="J24" t="s">
        <v>84</v>
      </c>
      <c r="K24">
        <v>4.4626186419547604</v>
      </c>
      <c r="L24">
        <v>8.8855000000000004</v>
      </c>
      <c r="M24">
        <v>10.06083067</v>
      </c>
      <c r="N24">
        <v>7.2485622999999997</v>
      </c>
      <c r="O24">
        <v>8.8951597440000008</v>
      </c>
      <c r="P24">
        <v>7.6291906279999999</v>
      </c>
      <c r="Q24">
        <v>10.25933333</v>
      </c>
      <c r="R24">
        <v>6.9135714290000001</v>
      </c>
      <c r="S24">
        <v>8.9066428569999996</v>
      </c>
      <c r="T24">
        <v>7.468</v>
      </c>
      <c r="U24">
        <v>10.22695437</v>
      </c>
      <c r="V24">
        <v>7.2937872019999999</v>
      </c>
      <c r="W24">
        <v>8.9576636900000004</v>
      </c>
      <c r="X24">
        <v>7.6468948409999999</v>
      </c>
      <c r="Y24">
        <v>10.81557892</v>
      </c>
      <c r="Z24">
        <v>7.9704431089999996</v>
      </c>
      <c r="AA24">
        <v>9.5849136309999992</v>
      </c>
      <c r="AB24">
        <v>8.3054512450000004</v>
      </c>
      <c r="AC24" t="s">
        <v>80</v>
      </c>
      <c r="AD24">
        <v>1</v>
      </c>
      <c r="AE24" t="s">
        <v>81</v>
      </c>
      <c r="AF24">
        <v>2.9068550478598798</v>
      </c>
    </row>
    <row r="25" spans="1:32" x14ac:dyDescent="0.25">
      <c r="A25">
        <v>47.84</v>
      </c>
      <c r="B25">
        <v>0.73</v>
      </c>
      <c r="C25">
        <v>0.17</v>
      </c>
      <c r="D25">
        <v>0.13</v>
      </c>
      <c r="E25">
        <v>1.58</v>
      </c>
      <c r="F25">
        <v>3.1389999999999998</v>
      </c>
      <c r="H25">
        <v>2022</v>
      </c>
      <c r="I25">
        <v>2023</v>
      </c>
      <c r="J25" t="s">
        <v>84</v>
      </c>
      <c r="K25">
        <v>4.3307333402863302</v>
      </c>
      <c r="L25">
        <v>8.9844000000000008</v>
      </c>
      <c r="M25">
        <v>10.174377</v>
      </c>
      <c r="N25">
        <v>7.5150798720000003</v>
      </c>
      <c r="O25">
        <v>8.9180031950000007</v>
      </c>
      <c r="P25">
        <v>7.6417145900000003</v>
      </c>
      <c r="Q25">
        <v>10.342380950000001</v>
      </c>
      <c r="R25">
        <v>7.1344285709999999</v>
      </c>
      <c r="S25">
        <v>8.8847857139999995</v>
      </c>
      <c r="T25">
        <v>7.4028571430000003</v>
      </c>
      <c r="U25">
        <v>10.52362847</v>
      </c>
      <c r="V25">
        <v>7.622693452</v>
      </c>
      <c r="W25">
        <v>9.1074125739999996</v>
      </c>
      <c r="X25">
        <v>7.7352628970000001</v>
      </c>
      <c r="Y25">
        <v>11.040672170000001</v>
      </c>
      <c r="Z25">
        <v>8.2159256480000007</v>
      </c>
      <c r="AA25">
        <v>9.6830107020000007</v>
      </c>
      <c r="AB25">
        <v>8.3773663789999997</v>
      </c>
      <c r="AC25" t="s">
        <v>80</v>
      </c>
      <c r="AD25">
        <v>1</v>
      </c>
      <c r="AE25" t="s">
        <v>82</v>
      </c>
      <c r="AF25">
        <v>3.86785188801823</v>
      </c>
    </row>
    <row r="26" spans="1:32" x14ac:dyDescent="0.25">
      <c r="A26">
        <v>19.87</v>
      </c>
      <c r="B26">
        <v>0.2</v>
      </c>
      <c r="C26">
        <v>0.19</v>
      </c>
      <c r="D26">
        <v>0.01</v>
      </c>
      <c r="E26">
        <v>0.43</v>
      </c>
      <c r="F26">
        <v>2.7938900000000002</v>
      </c>
      <c r="H26">
        <v>2023</v>
      </c>
      <c r="I26">
        <v>2024</v>
      </c>
      <c r="J26" t="s">
        <v>84</v>
      </c>
      <c r="K26">
        <v>3.4011973816621599</v>
      </c>
      <c r="L26">
        <v>8.923</v>
      </c>
      <c r="M26">
        <v>9.7985410010000003</v>
      </c>
      <c r="N26">
        <v>7.5280830669999999</v>
      </c>
      <c r="O26">
        <v>8.6063258789999999</v>
      </c>
      <c r="P26">
        <v>7.4034611290000001</v>
      </c>
      <c r="Q26">
        <v>9.7153333330000002</v>
      </c>
      <c r="R26">
        <v>7.1267142860000003</v>
      </c>
      <c r="S26">
        <v>8.4311785710000002</v>
      </c>
      <c r="T26">
        <v>7.095904762</v>
      </c>
      <c r="U26">
        <v>9.9768849209999999</v>
      </c>
      <c r="V26">
        <v>7.5311458330000001</v>
      </c>
      <c r="W26">
        <v>8.6912946430000009</v>
      </c>
      <c r="X26">
        <v>7.4057738100000003</v>
      </c>
      <c r="Y26">
        <v>10.68258606</v>
      </c>
      <c r="Z26">
        <v>8.2124821630000007</v>
      </c>
      <c r="AA26">
        <v>9.3492386409999995</v>
      </c>
      <c r="AB26">
        <v>8.0367342599999994</v>
      </c>
      <c r="AC26" t="s">
        <v>80</v>
      </c>
      <c r="AD26">
        <v>1</v>
      </c>
      <c r="AE26" t="s">
        <v>81</v>
      </c>
      <c r="AF26">
        <v>2.9891843828310298</v>
      </c>
    </row>
    <row r="28" spans="1:32" x14ac:dyDescent="0.25">
      <c r="A28" s="3"/>
    </row>
    <row r="29" spans="1:32" x14ac:dyDescent="0.25">
      <c r="A29" s="3"/>
      <c r="L29" s="3" t="s">
        <v>1</v>
      </c>
    </row>
    <row r="30" spans="1:32" x14ac:dyDescent="0.25">
      <c r="A30" s="3"/>
      <c r="L30" s="3" t="s">
        <v>2</v>
      </c>
    </row>
    <row r="31" spans="1:32" x14ac:dyDescent="0.25">
      <c r="A31" s="3"/>
      <c r="L31" s="3" t="s">
        <v>3</v>
      </c>
    </row>
    <row r="32" spans="1:32" x14ac:dyDescent="0.25">
      <c r="A32" s="3"/>
      <c r="L32" s="1"/>
    </row>
    <row r="33" spans="1:12" x14ac:dyDescent="0.25">
      <c r="A33" s="6"/>
      <c r="L33" s="3" t="s">
        <v>4</v>
      </c>
    </row>
    <row r="34" spans="1:12" x14ac:dyDescent="0.25">
      <c r="L34" s="3" t="s">
        <v>5</v>
      </c>
    </row>
    <row r="35" spans="1:12" x14ac:dyDescent="0.25">
      <c r="A35" s="3" t="s">
        <v>85</v>
      </c>
      <c r="B35">
        <v>1.5204200000000001</v>
      </c>
      <c r="L35" s="3" t="s">
        <v>6</v>
      </c>
    </row>
    <row r="36" spans="1:12" x14ac:dyDescent="0.25">
      <c r="A36" s="3" t="s">
        <v>86</v>
      </c>
      <c r="B36">
        <v>0.37128</v>
      </c>
      <c r="L36" s="1"/>
    </row>
    <row r="37" spans="1:12" x14ac:dyDescent="0.25">
      <c r="A37" s="3" t="s">
        <v>56</v>
      </c>
      <c r="B37">
        <v>1.069E-2</v>
      </c>
      <c r="C37" t="s">
        <v>84</v>
      </c>
      <c r="L37" s="3" t="s">
        <v>7</v>
      </c>
    </row>
    <row r="38" spans="1:12" x14ac:dyDescent="0.25">
      <c r="A38" s="3" t="s">
        <v>56</v>
      </c>
      <c r="B38">
        <v>-0.70967999999999998</v>
      </c>
      <c r="C38" t="s">
        <v>87</v>
      </c>
      <c r="L38" s="3" t="s">
        <v>8</v>
      </c>
    </row>
    <row r="39" spans="1:12" x14ac:dyDescent="0.25">
      <c r="L39" s="3" t="s">
        <v>9</v>
      </c>
    </row>
    <row r="40" spans="1:12" x14ac:dyDescent="0.25">
      <c r="L40" s="3" t="s">
        <v>10</v>
      </c>
    </row>
    <row r="41" spans="1:12" x14ac:dyDescent="0.25">
      <c r="L41" s="3" t="s">
        <v>11</v>
      </c>
    </row>
    <row r="42" spans="1:12" x14ac:dyDescent="0.25">
      <c r="L42" s="3" t="s">
        <v>12</v>
      </c>
    </row>
    <row r="43" spans="1:12" x14ac:dyDescent="0.25">
      <c r="L43" s="3" t="s">
        <v>13</v>
      </c>
    </row>
    <row r="44" spans="1:12" x14ac:dyDescent="0.25">
      <c r="L44" s="3" t="s">
        <v>14</v>
      </c>
    </row>
    <row r="45" spans="1:12" x14ac:dyDescent="0.25">
      <c r="L45" s="1"/>
    </row>
    <row r="46" spans="1:12" x14ac:dyDescent="0.25">
      <c r="L46" s="3" t="s">
        <v>15</v>
      </c>
    </row>
    <row r="47" spans="1:12" x14ac:dyDescent="0.25">
      <c r="L47" s="3" t="s">
        <v>16</v>
      </c>
    </row>
    <row r="48" spans="1:12" x14ac:dyDescent="0.25">
      <c r="L48" s="3" t="s">
        <v>17</v>
      </c>
    </row>
    <row r="49" spans="12:12" x14ac:dyDescent="0.25">
      <c r="L49" s="3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D1B05-4C93-405D-A6E8-896B47CF4228}">
  <dimension ref="A1:AF56"/>
  <sheetViews>
    <sheetView topLeftCell="D1" workbookViewId="0">
      <selection activeCell="F2" sqref="F2"/>
    </sheetView>
  </sheetViews>
  <sheetFormatPr defaultRowHeight="15" x14ac:dyDescent="0.25"/>
  <sheetData>
    <row r="1" spans="1:32" x14ac:dyDescent="0.25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69</v>
      </c>
      <c r="X1" t="s">
        <v>70</v>
      </c>
      <c r="Y1" t="s">
        <v>71</v>
      </c>
      <c r="Z1" t="s">
        <v>72</v>
      </c>
      <c r="AA1" t="s">
        <v>73</v>
      </c>
      <c r="AB1" t="s">
        <v>74</v>
      </c>
      <c r="AC1" t="s">
        <v>75</v>
      </c>
      <c r="AD1" t="s">
        <v>76</v>
      </c>
      <c r="AE1" t="s">
        <v>77</v>
      </c>
      <c r="AF1" t="s">
        <v>78</v>
      </c>
    </row>
    <row r="2" spans="1:32" x14ac:dyDescent="0.25">
      <c r="A2">
        <v>42.45</v>
      </c>
      <c r="B2">
        <v>0.31</v>
      </c>
      <c r="C2">
        <v>0.11</v>
      </c>
      <c r="D2">
        <v>0.01</v>
      </c>
      <c r="E2">
        <v>0.74</v>
      </c>
      <c r="F2">
        <v>3.4989400000000002</v>
      </c>
      <c r="G2">
        <f>$B$53+$B$54*K2</f>
        <v>3.4989574229389966</v>
      </c>
      <c r="H2">
        <v>1997</v>
      </c>
      <c r="I2">
        <v>1998</v>
      </c>
      <c r="J2" t="s">
        <v>79</v>
      </c>
      <c r="K2">
        <v>5.3327187932653697</v>
      </c>
      <c r="L2">
        <v>9.2752999999999997</v>
      </c>
      <c r="M2">
        <v>10.080979770000001</v>
      </c>
      <c r="N2">
        <v>7.4775079870000001</v>
      </c>
      <c r="O2">
        <v>8.8294728429999996</v>
      </c>
      <c r="P2">
        <v>7.588146965</v>
      </c>
      <c r="Q2">
        <v>10.29519048</v>
      </c>
      <c r="R2">
        <v>7.0071428569999998</v>
      </c>
      <c r="S2">
        <v>8.8284285709999999</v>
      </c>
      <c r="T2">
        <v>7.3024761900000001</v>
      </c>
      <c r="U2">
        <v>10.01928075</v>
      </c>
      <c r="V2">
        <v>7.3471651790000001</v>
      </c>
      <c r="W2">
        <v>8.7070405510000004</v>
      </c>
      <c r="X2">
        <v>7.404987599</v>
      </c>
      <c r="Y2">
        <v>10.47187257</v>
      </c>
      <c r="Z2">
        <v>7.9995418699999998</v>
      </c>
      <c r="AA2">
        <v>9.1980623359999996</v>
      </c>
      <c r="AB2">
        <v>7.9869633249999996</v>
      </c>
      <c r="AC2" t="s">
        <v>80</v>
      </c>
      <c r="AD2">
        <v>1E-3</v>
      </c>
      <c r="AE2" t="s">
        <v>81</v>
      </c>
      <c r="AF2">
        <v>3.7482974423584401</v>
      </c>
    </row>
    <row r="3" spans="1:32" x14ac:dyDescent="0.25">
      <c r="A3">
        <v>77.819999999999993</v>
      </c>
      <c r="B3">
        <v>-7.0000000000000007E-2</v>
      </c>
      <c r="C3">
        <v>0.33</v>
      </c>
      <c r="D3">
        <v>0</v>
      </c>
      <c r="E3">
        <v>-0.19</v>
      </c>
      <c r="F3">
        <v>4.2618600000000004</v>
      </c>
      <c r="G3">
        <f t="shared" ref="G3:G12" si="0">$B$53+$B$54*K3</f>
        <v>4.2618842548635545</v>
      </c>
      <c r="H3">
        <v>1998</v>
      </c>
      <c r="I3">
        <v>1999</v>
      </c>
      <c r="J3" t="s">
        <v>79</v>
      </c>
      <c r="K3">
        <v>7.1412451223504902</v>
      </c>
      <c r="L3">
        <v>9.3975000000000009</v>
      </c>
      <c r="M3">
        <v>9.8505005319999999</v>
      </c>
      <c r="N3">
        <v>7.8300958469999999</v>
      </c>
      <c r="O3">
        <v>8.9109744410000005</v>
      </c>
      <c r="P3">
        <v>7.8816187429999998</v>
      </c>
      <c r="Q3">
        <v>9.9670000000000005</v>
      </c>
      <c r="R3">
        <v>7.3432857140000003</v>
      </c>
      <c r="S3">
        <v>8.8470714289999997</v>
      </c>
      <c r="T3">
        <v>7.5599523810000004</v>
      </c>
      <c r="U3">
        <v>9.8928397819999994</v>
      </c>
      <c r="V3">
        <v>7.6525892860000004</v>
      </c>
      <c r="W3">
        <v>8.8466871279999992</v>
      </c>
      <c r="X3">
        <v>7.7063268850000002</v>
      </c>
      <c r="Y3">
        <v>10.360032540000001</v>
      </c>
      <c r="Z3">
        <v>8.3653098010000004</v>
      </c>
      <c r="AA3">
        <v>9.3788800230000007</v>
      </c>
      <c r="AB3">
        <v>8.3701677310000004</v>
      </c>
      <c r="AC3" t="s">
        <v>80</v>
      </c>
      <c r="AD3">
        <v>1E-3</v>
      </c>
      <c r="AE3" t="s">
        <v>82</v>
      </c>
      <c r="AF3">
        <v>4.35437411619335</v>
      </c>
    </row>
    <row r="4" spans="1:32" x14ac:dyDescent="0.25">
      <c r="A4">
        <v>20.25</v>
      </c>
      <c r="B4">
        <v>-0.27</v>
      </c>
      <c r="C4">
        <v>0.14000000000000001</v>
      </c>
      <c r="D4">
        <v>0.01</v>
      </c>
      <c r="E4">
        <v>-0.66</v>
      </c>
      <c r="F4">
        <v>3.3796200000000001</v>
      </c>
      <c r="G4">
        <f t="shared" si="0"/>
        <v>3.3796317566582186</v>
      </c>
      <c r="H4">
        <v>1999</v>
      </c>
      <c r="I4">
        <v>2000</v>
      </c>
      <c r="J4" t="s">
        <v>79</v>
      </c>
      <c r="K4">
        <v>5.0498560072495398</v>
      </c>
      <c r="L4">
        <v>8.5596999999999994</v>
      </c>
      <c r="M4">
        <v>8.8986368480000007</v>
      </c>
      <c r="N4">
        <v>6.8382428119999998</v>
      </c>
      <c r="O4">
        <v>8.0495127800000006</v>
      </c>
      <c r="P4">
        <v>7.1150585729999998</v>
      </c>
      <c r="Q4">
        <v>9.0845714290000004</v>
      </c>
      <c r="R4">
        <v>6.1695714290000003</v>
      </c>
      <c r="S4">
        <v>8.0234642859999994</v>
      </c>
      <c r="T4">
        <v>6.7845714289999997</v>
      </c>
      <c r="U4">
        <v>8.9289012900000007</v>
      </c>
      <c r="V4">
        <v>6.699605655</v>
      </c>
      <c r="W4">
        <v>7.984099702</v>
      </c>
      <c r="X4">
        <v>6.9482440480000003</v>
      </c>
      <c r="Y4">
        <v>9.2960182749999998</v>
      </c>
      <c r="Z4">
        <v>7.2300450620000003</v>
      </c>
      <c r="AA4">
        <v>8.4038856549999998</v>
      </c>
      <c r="AB4">
        <v>7.4319414190000002</v>
      </c>
      <c r="AC4" t="s">
        <v>80</v>
      </c>
      <c r="AD4">
        <v>1E-3</v>
      </c>
      <c r="AE4" t="s">
        <v>81</v>
      </c>
      <c r="AF4">
        <v>3.00810427375793</v>
      </c>
    </row>
    <row r="5" spans="1:32" x14ac:dyDescent="0.25">
      <c r="A5">
        <v>67.02</v>
      </c>
      <c r="B5">
        <v>0.19</v>
      </c>
      <c r="C5">
        <v>0.14000000000000001</v>
      </c>
      <c r="D5">
        <v>0.01</v>
      </c>
      <c r="E5">
        <v>0.47</v>
      </c>
      <c r="F5">
        <v>3.94292</v>
      </c>
      <c r="G5">
        <f t="shared" si="0"/>
        <v>3.9429442572171922</v>
      </c>
      <c r="H5">
        <v>2000</v>
      </c>
      <c r="I5">
        <v>2001</v>
      </c>
      <c r="J5" t="s">
        <v>79</v>
      </c>
      <c r="K5">
        <v>6.3851943989977302</v>
      </c>
      <c r="L5">
        <v>8.77</v>
      </c>
      <c r="M5">
        <v>9.6976570819999992</v>
      </c>
      <c r="N5">
        <v>7.3407028749999998</v>
      </c>
      <c r="O5">
        <v>8.6230271569999992</v>
      </c>
      <c r="P5">
        <v>7.5238445150000004</v>
      </c>
      <c r="Q5">
        <v>9.9393809520000005</v>
      </c>
      <c r="R5">
        <v>7.0235714290000004</v>
      </c>
      <c r="S5">
        <v>8.6746785709999994</v>
      </c>
      <c r="T5">
        <v>7.35</v>
      </c>
      <c r="U5">
        <v>9.7047048609999997</v>
      </c>
      <c r="V5">
        <v>7.2344122019999997</v>
      </c>
      <c r="W5">
        <v>8.5671502979999996</v>
      </c>
      <c r="X5">
        <v>7.3898189480000003</v>
      </c>
      <c r="Y5">
        <v>10.02490049</v>
      </c>
      <c r="Z5">
        <v>7.7128351479999999</v>
      </c>
      <c r="AA5">
        <v>8.9468334590000005</v>
      </c>
      <c r="AB5">
        <v>7.8613493549999998</v>
      </c>
      <c r="AC5" t="s">
        <v>80</v>
      </c>
      <c r="AD5">
        <v>1E-3</v>
      </c>
      <c r="AE5" t="s">
        <v>82</v>
      </c>
      <c r="AF5">
        <v>4.2050455869413401</v>
      </c>
    </row>
    <row r="6" spans="1:32" x14ac:dyDescent="0.25">
      <c r="A6">
        <v>45.32</v>
      </c>
      <c r="B6">
        <v>0.28999999999999998</v>
      </c>
      <c r="C6">
        <v>0.1</v>
      </c>
      <c r="D6">
        <v>0.01</v>
      </c>
      <c r="E6">
        <v>0.67</v>
      </c>
      <c r="F6">
        <v>3.5700400000000001</v>
      </c>
      <c r="G6">
        <f t="shared" si="0"/>
        <v>3.5700557761182941</v>
      </c>
      <c r="H6">
        <v>2001</v>
      </c>
      <c r="I6">
        <v>2002</v>
      </c>
      <c r="J6" t="s">
        <v>79</v>
      </c>
      <c r="K6">
        <v>5.5012582105447301</v>
      </c>
      <c r="L6">
        <v>9.0254999999999992</v>
      </c>
      <c r="M6">
        <v>9.1542598510000008</v>
      </c>
      <c r="N6">
        <v>6.7412460059999999</v>
      </c>
      <c r="O6">
        <v>8.1831549520000006</v>
      </c>
      <c r="P6">
        <v>7.1211075609999996</v>
      </c>
      <c r="Q6">
        <v>9.566809524</v>
      </c>
      <c r="R6">
        <v>6.4779999999999998</v>
      </c>
      <c r="S6">
        <v>8.3993571429999996</v>
      </c>
      <c r="T6">
        <v>7.0817619049999996</v>
      </c>
      <c r="U6">
        <v>9.2218005949999995</v>
      </c>
      <c r="V6">
        <v>6.6594196429999997</v>
      </c>
      <c r="W6">
        <v>8.173500744</v>
      </c>
      <c r="X6">
        <v>7.0113392860000001</v>
      </c>
      <c r="Y6">
        <v>9.5105219680000008</v>
      </c>
      <c r="Z6">
        <v>7.1014870449999998</v>
      </c>
      <c r="AA6">
        <v>8.5227544119999994</v>
      </c>
      <c r="AB6">
        <v>7.4479847289999999</v>
      </c>
      <c r="AC6" t="s">
        <v>80</v>
      </c>
      <c r="AD6">
        <v>1E-3</v>
      </c>
      <c r="AE6" t="s">
        <v>81</v>
      </c>
      <c r="AF6">
        <v>3.8136469526345298</v>
      </c>
    </row>
    <row r="7" spans="1:32" x14ac:dyDescent="0.25">
      <c r="A7">
        <v>52.47</v>
      </c>
      <c r="B7">
        <v>0.1</v>
      </c>
      <c r="C7">
        <v>0.11</v>
      </c>
      <c r="D7">
        <v>0</v>
      </c>
      <c r="E7">
        <v>0.24</v>
      </c>
      <c r="F7">
        <v>3.8265199999999999</v>
      </c>
      <c r="G7">
        <f t="shared" si="0"/>
        <v>3.8265360927891496</v>
      </c>
      <c r="H7">
        <v>2002</v>
      </c>
      <c r="I7">
        <v>2003</v>
      </c>
      <c r="J7" t="s">
        <v>79</v>
      </c>
      <c r="K7">
        <v>6.10924758276437</v>
      </c>
      <c r="L7">
        <v>8.1995000000000005</v>
      </c>
      <c r="M7">
        <v>8.9707667729999994</v>
      </c>
      <c r="N7">
        <v>6.3864856229999996</v>
      </c>
      <c r="O7">
        <v>7.8458146959999997</v>
      </c>
      <c r="P7">
        <v>6.6410649629999998</v>
      </c>
      <c r="Q7">
        <v>9.3363333330000007</v>
      </c>
      <c r="R7">
        <v>6.2635714289999997</v>
      </c>
      <c r="S7">
        <v>8.0199285709999995</v>
      </c>
      <c r="T7">
        <v>6.5982380950000001</v>
      </c>
      <c r="U7">
        <v>9.0545337299999993</v>
      </c>
      <c r="V7">
        <v>6.3929538690000003</v>
      </c>
      <c r="W7">
        <v>7.8834858629999998</v>
      </c>
      <c r="X7">
        <v>6.6144667659999996</v>
      </c>
      <c r="Y7">
        <v>9.4415095759999996</v>
      </c>
      <c r="Z7">
        <v>6.9205595190000002</v>
      </c>
      <c r="AA7">
        <v>8.3329046190000007</v>
      </c>
      <c r="AB7">
        <v>7.1394279630000002</v>
      </c>
      <c r="AC7" t="s">
        <v>80</v>
      </c>
      <c r="AD7">
        <v>1E-3</v>
      </c>
      <c r="AE7" t="s">
        <v>82</v>
      </c>
      <c r="AF7">
        <v>3.96017934972858</v>
      </c>
    </row>
    <row r="8" spans="1:32" x14ac:dyDescent="0.25">
      <c r="A8">
        <v>45.31</v>
      </c>
      <c r="B8">
        <v>0.39</v>
      </c>
      <c r="C8">
        <v>0.11</v>
      </c>
      <c r="D8">
        <v>0.02</v>
      </c>
      <c r="E8">
        <v>0.91</v>
      </c>
      <c r="F8">
        <v>3.4927800000000002</v>
      </c>
      <c r="G8">
        <f t="shared" si="0"/>
        <v>3.4927989194031843</v>
      </c>
      <c r="H8">
        <v>2003</v>
      </c>
      <c r="I8">
        <v>2004</v>
      </c>
      <c r="J8" t="s">
        <v>79</v>
      </c>
      <c r="K8">
        <v>5.3181199938442196</v>
      </c>
      <c r="L8">
        <v>9.3077000000000005</v>
      </c>
      <c r="M8">
        <v>9.9188924390000004</v>
      </c>
      <c r="N8">
        <v>7.7127156550000002</v>
      </c>
      <c r="O8">
        <v>8.9037220450000003</v>
      </c>
      <c r="P8">
        <v>7.8454419599999996</v>
      </c>
      <c r="Q8">
        <v>10.08133333</v>
      </c>
      <c r="R8">
        <v>7.2862857139999999</v>
      </c>
      <c r="S8">
        <v>8.8821785710000007</v>
      </c>
      <c r="T8">
        <v>7.5317142859999997</v>
      </c>
      <c r="U8">
        <v>9.8581101189999991</v>
      </c>
      <c r="V8">
        <v>7.5715401790000003</v>
      </c>
      <c r="W8">
        <v>8.7582626490000006</v>
      </c>
      <c r="X8">
        <v>7.6040997020000001</v>
      </c>
      <c r="Y8">
        <v>10.318872199999999</v>
      </c>
      <c r="Z8">
        <v>8.1685467519999992</v>
      </c>
      <c r="AA8">
        <v>9.2495465639999992</v>
      </c>
      <c r="AB8">
        <v>8.1636212290000003</v>
      </c>
      <c r="AC8" t="s">
        <v>80</v>
      </c>
      <c r="AD8">
        <v>1E-3</v>
      </c>
      <c r="AE8" t="s">
        <v>81</v>
      </c>
      <c r="AF8">
        <v>3.8135221086961901</v>
      </c>
    </row>
    <row r="9" spans="1:32" x14ac:dyDescent="0.25">
      <c r="A9">
        <v>59.12</v>
      </c>
      <c r="B9">
        <v>-0.16</v>
      </c>
      <c r="C9">
        <v>0.23</v>
      </c>
      <c r="D9">
        <v>0.01</v>
      </c>
      <c r="E9">
        <v>-0.41</v>
      </c>
      <c r="F9">
        <v>4.1198600000000001</v>
      </c>
      <c r="G9">
        <f t="shared" si="0"/>
        <v>4.1198766352884162</v>
      </c>
      <c r="H9">
        <v>2004</v>
      </c>
      <c r="I9">
        <v>2005</v>
      </c>
      <c r="J9" t="s">
        <v>79</v>
      </c>
      <c r="K9">
        <v>6.8046145200626196</v>
      </c>
      <c r="L9">
        <v>9.3331</v>
      </c>
      <c r="M9">
        <v>10.43404686</v>
      </c>
      <c r="N9">
        <v>7.9432907349999997</v>
      </c>
      <c r="O9">
        <v>9.2192811500000005</v>
      </c>
      <c r="P9">
        <v>7.9640468579999997</v>
      </c>
      <c r="Q9">
        <v>10.67757143</v>
      </c>
      <c r="R9">
        <v>7.5287142859999996</v>
      </c>
      <c r="S9">
        <v>9.2509285709999993</v>
      </c>
      <c r="T9">
        <v>7.6878095240000004</v>
      </c>
      <c r="U9">
        <v>10.38101438</v>
      </c>
      <c r="V9">
        <v>7.8927752980000001</v>
      </c>
      <c r="W9">
        <v>9.0901748510000004</v>
      </c>
      <c r="X9">
        <v>7.7863864090000003</v>
      </c>
      <c r="Y9">
        <v>10.97719614</v>
      </c>
      <c r="Z9">
        <v>8.5784265869999992</v>
      </c>
      <c r="AA9">
        <v>9.7426886970000002</v>
      </c>
      <c r="AB9">
        <v>8.5124596320000006</v>
      </c>
      <c r="AC9" t="s">
        <v>80</v>
      </c>
      <c r="AD9">
        <v>1E-3</v>
      </c>
      <c r="AE9" t="s">
        <v>82</v>
      </c>
      <c r="AF9">
        <v>4.0795944285563799</v>
      </c>
    </row>
    <row r="10" spans="1:32" x14ac:dyDescent="0.25">
      <c r="A10">
        <v>11.61</v>
      </c>
      <c r="B10">
        <v>-0.84</v>
      </c>
      <c r="C10">
        <v>0.14000000000000001</v>
      </c>
      <c r="D10">
        <v>0.11</v>
      </c>
      <c r="E10">
        <v>-2.0099999999999998</v>
      </c>
      <c r="F10">
        <v>3.3849900000000002</v>
      </c>
      <c r="G10">
        <f t="shared" si="0"/>
        <v>3.3850057146824275</v>
      </c>
      <c r="H10">
        <v>2005</v>
      </c>
      <c r="I10">
        <v>2006</v>
      </c>
      <c r="J10" t="s">
        <v>79</v>
      </c>
      <c r="K10">
        <v>5.0625950330269696</v>
      </c>
      <c r="L10">
        <v>10.2064</v>
      </c>
      <c r="M10">
        <v>10.667763580000001</v>
      </c>
      <c r="N10">
        <v>8.5138658150000008</v>
      </c>
      <c r="O10">
        <v>9.4794568689999998</v>
      </c>
      <c r="P10">
        <v>8.4435250269999997</v>
      </c>
      <c r="Q10">
        <v>11.15685714</v>
      </c>
      <c r="R10">
        <v>8.4048571429999992</v>
      </c>
      <c r="S10">
        <v>9.6408571429999999</v>
      </c>
      <c r="T10">
        <v>8.2555714289999997</v>
      </c>
      <c r="U10">
        <v>10.63086062</v>
      </c>
      <c r="V10">
        <v>8.4178199399999993</v>
      </c>
      <c r="W10">
        <v>9.3518470980000004</v>
      </c>
      <c r="X10">
        <v>8.2556820440000003</v>
      </c>
      <c r="Y10">
        <v>11.06199524</v>
      </c>
      <c r="Z10">
        <v>8.9235486290000008</v>
      </c>
      <c r="AA10">
        <v>9.8301182879999995</v>
      </c>
      <c r="AB10">
        <v>8.8230704719999995</v>
      </c>
      <c r="AC10" t="s">
        <v>80</v>
      </c>
      <c r="AD10">
        <v>1E-3</v>
      </c>
      <c r="AE10" t="s">
        <v>81</v>
      </c>
      <c r="AF10">
        <v>2.4515652860053598</v>
      </c>
    </row>
    <row r="11" spans="1:32" x14ac:dyDescent="0.25">
      <c r="A11">
        <v>44.8</v>
      </c>
      <c r="B11">
        <v>-0.08</v>
      </c>
      <c r="C11">
        <v>0.11</v>
      </c>
      <c r="D11">
        <v>0</v>
      </c>
      <c r="E11">
        <v>-0.18</v>
      </c>
      <c r="F11">
        <v>3.8412600000000001</v>
      </c>
      <c r="G11">
        <f t="shared" si="0"/>
        <v>3.841274709755905</v>
      </c>
      <c r="H11">
        <v>2006</v>
      </c>
      <c r="I11">
        <v>2007</v>
      </c>
      <c r="J11" t="s">
        <v>79</v>
      </c>
      <c r="K11">
        <v>6.14418563412565</v>
      </c>
      <c r="L11">
        <v>8.7507999999999999</v>
      </c>
      <c r="M11">
        <v>9.7760489879999994</v>
      </c>
      <c r="N11">
        <v>7.159872204</v>
      </c>
      <c r="O11">
        <v>8.6756150160000001</v>
      </c>
      <c r="P11">
        <v>7.5834185300000003</v>
      </c>
      <c r="Q11">
        <v>10.19233333</v>
      </c>
      <c r="R11">
        <v>6.8385714289999999</v>
      </c>
      <c r="S11">
        <v>8.8607142860000003</v>
      </c>
      <c r="T11">
        <v>7.4878095240000002</v>
      </c>
      <c r="U11">
        <v>9.7206746030000009</v>
      </c>
      <c r="V11">
        <v>6.9797693450000002</v>
      </c>
      <c r="W11">
        <v>8.5501153270000003</v>
      </c>
      <c r="X11">
        <v>7.3633283729999999</v>
      </c>
      <c r="Y11">
        <v>10.185965700000001</v>
      </c>
      <c r="Z11">
        <v>7.6320277880000003</v>
      </c>
      <c r="AA11">
        <v>9.0690508820000009</v>
      </c>
      <c r="AB11">
        <v>7.9605545119999999</v>
      </c>
      <c r="AC11" t="s">
        <v>80</v>
      </c>
      <c r="AD11">
        <v>1E-3</v>
      </c>
      <c r="AE11" t="s">
        <v>82</v>
      </c>
      <c r="AF11">
        <v>3.8021277120796002</v>
      </c>
    </row>
    <row r="12" spans="1:32" x14ac:dyDescent="0.25">
      <c r="A12">
        <v>15.91</v>
      </c>
      <c r="B12">
        <v>0.14000000000000001</v>
      </c>
      <c r="C12">
        <v>0.48</v>
      </c>
      <c r="D12">
        <v>0.03</v>
      </c>
      <c r="E12">
        <v>0.43</v>
      </c>
      <c r="F12">
        <v>2.8735200000000001</v>
      </c>
      <c r="G12">
        <f t="shared" si="0"/>
        <v>2.8735347657813888</v>
      </c>
      <c r="H12">
        <v>2007</v>
      </c>
      <c r="I12">
        <v>2008</v>
      </c>
      <c r="J12" t="s">
        <v>79</v>
      </c>
      <c r="K12">
        <v>3.8501476017100602</v>
      </c>
      <c r="L12">
        <v>8.9359999999999999</v>
      </c>
      <c r="M12">
        <v>9.5219808310000005</v>
      </c>
      <c r="N12">
        <v>7.042204473</v>
      </c>
      <c r="O12">
        <v>8.4075718849999994</v>
      </c>
      <c r="P12">
        <v>7.2669222580000001</v>
      </c>
      <c r="Q12">
        <v>9.4948571430000008</v>
      </c>
      <c r="R12">
        <v>6.548</v>
      </c>
      <c r="S12">
        <v>8.1613214289999991</v>
      </c>
      <c r="T12">
        <v>6.8666666669999996</v>
      </c>
      <c r="U12">
        <v>9.4352554560000002</v>
      </c>
      <c r="V12">
        <v>6.8987797620000002</v>
      </c>
      <c r="W12">
        <v>8.2372414430000003</v>
      </c>
      <c r="X12">
        <v>7.0310069439999996</v>
      </c>
      <c r="Y12">
        <v>9.9920766049999994</v>
      </c>
      <c r="Z12">
        <v>7.5117348850000001</v>
      </c>
      <c r="AA12">
        <v>8.8221460759999992</v>
      </c>
      <c r="AB12">
        <v>7.6373463509999997</v>
      </c>
      <c r="AC12" t="s">
        <v>80</v>
      </c>
      <c r="AD12">
        <v>1E-3</v>
      </c>
      <c r="AE12" t="s">
        <v>81</v>
      </c>
      <c r="AF12">
        <v>2.7668802096415401</v>
      </c>
    </row>
    <row r="13" spans="1:32" x14ac:dyDescent="0.25">
      <c r="A13">
        <v>58.88</v>
      </c>
      <c r="B13">
        <v>-0.24</v>
      </c>
      <c r="C13">
        <v>0.37</v>
      </c>
      <c r="D13">
        <v>0.05</v>
      </c>
      <c r="E13">
        <v>-0.69</v>
      </c>
      <c r="F13">
        <v>4.1978499999999999</v>
      </c>
      <c r="G13">
        <f>$B$53+(($B$54+$B$56)*K13)</f>
        <v>4.1978758805663761</v>
      </c>
      <c r="H13">
        <v>2010</v>
      </c>
      <c r="I13">
        <v>2011</v>
      </c>
      <c r="J13" t="s">
        <v>83</v>
      </c>
      <c r="K13">
        <v>9.4319627669184491</v>
      </c>
      <c r="L13">
        <v>9.3533000000000008</v>
      </c>
      <c r="M13">
        <v>9.6454100109999992</v>
      </c>
      <c r="N13">
        <v>7.969105431</v>
      </c>
      <c r="O13">
        <v>8.6617012780000007</v>
      </c>
      <c r="P13">
        <v>7.925846645</v>
      </c>
      <c r="Q13">
        <v>9.8727619050000008</v>
      </c>
      <c r="R13">
        <v>7.7087142860000002</v>
      </c>
      <c r="S13">
        <v>8.6808928569999999</v>
      </c>
      <c r="T13">
        <v>7.8079047619999997</v>
      </c>
      <c r="U13">
        <v>9.6237227179999998</v>
      </c>
      <c r="V13">
        <v>7.7555654760000001</v>
      </c>
      <c r="W13">
        <v>8.5403999259999992</v>
      </c>
      <c r="X13">
        <v>7.7192187499999996</v>
      </c>
      <c r="Y13">
        <v>10.0920691</v>
      </c>
      <c r="Z13">
        <v>8.2834059329999992</v>
      </c>
      <c r="AA13">
        <v>9.0522324449999996</v>
      </c>
      <c r="AB13">
        <v>8.2268068589999999</v>
      </c>
      <c r="AC13" t="s">
        <v>80</v>
      </c>
      <c r="AD13">
        <v>1E-3</v>
      </c>
      <c r="AE13" t="s">
        <v>82</v>
      </c>
      <c r="AF13">
        <v>4.0755363583230402</v>
      </c>
    </row>
    <row r="14" spans="1:32" x14ac:dyDescent="0.25">
      <c r="A14">
        <v>21.28</v>
      </c>
      <c r="B14">
        <v>0.13</v>
      </c>
      <c r="C14">
        <v>0.2</v>
      </c>
      <c r="D14">
        <v>0</v>
      </c>
      <c r="E14">
        <v>0.33</v>
      </c>
      <c r="F14">
        <v>3.0334300000000001</v>
      </c>
      <c r="G14">
        <f t="shared" ref="G14:G20" si="1">$B$53+(($B$54+$B$56)*K14)</f>
        <v>3.0334497398631473</v>
      </c>
      <c r="H14">
        <v>2011</v>
      </c>
      <c r="I14">
        <v>2012</v>
      </c>
      <c r="J14" t="s">
        <v>83</v>
      </c>
      <c r="K14">
        <v>5.7071102647488798</v>
      </c>
      <c r="L14">
        <v>8.6532999999999998</v>
      </c>
      <c r="M14">
        <v>9.5912886050000008</v>
      </c>
      <c r="N14">
        <v>7.3124281150000003</v>
      </c>
      <c r="O14">
        <v>8.492771565</v>
      </c>
      <c r="P14">
        <v>7.5477635779999996</v>
      </c>
      <c r="Q14">
        <v>9.8437142860000009</v>
      </c>
      <c r="R14">
        <v>6.8098571430000003</v>
      </c>
      <c r="S14">
        <v>8.4745357139999999</v>
      </c>
      <c r="T14">
        <v>7.1788095240000001</v>
      </c>
      <c r="U14">
        <v>9.6650322420000006</v>
      </c>
      <c r="V14">
        <v>7.2518080359999999</v>
      </c>
      <c r="W14">
        <v>8.4370368300000003</v>
      </c>
      <c r="X14">
        <v>7.4364484129999999</v>
      </c>
      <c r="Y14">
        <v>10.051732380000001</v>
      </c>
      <c r="Z14">
        <v>7.7402966580000001</v>
      </c>
      <c r="AA14">
        <v>8.8831627859999998</v>
      </c>
      <c r="AB14">
        <v>7.9183940420000001</v>
      </c>
      <c r="AC14" t="s">
        <v>80</v>
      </c>
      <c r="AD14">
        <v>1E-3</v>
      </c>
      <c r="AE14" t="s">
        <v>81</v>
      </c>
      <c r="AF14">
        <v>3.05762752307515</v>
      </c>
    </row>
    <row r="15" spans="1:32" x14ac:dyDescent="0.25">
      <c r="A15">
        <v>94.72</v>
      </c>
      <c r="B15">
        <v>0.56999999999999995</v>
      </c>
      <c r="C15">
        <v>0.22</v>
      </c>
      <c r="D15">
        <v>0.1</v>
      </c>
      <c r="E15">
        <v>1.45</v>
      </c>
      <c r="F15">
        <v>3.9114499999999999</v>
      </c>
      <c r="G15">
        <f t="shared" si="1"/>
        <v>3.9114718029245958</v>
      </c>
      <c r="H15">
        <v>2012</v>
      </c>
      <c r="I15">
        <v>2013</v>
      </c>
      <c r="J15" t="s">
        <v>83</v>
      </c>
      <c r="K15">
        <v>8.5157922105006101</v>
      </c>
      <c r="L15">
        <v>8.4766999999999992</v>
      </c>
      <c r="M15">
        <v>9.1682428120000008</v>
      </c>
      <c r="N15">
        <v>7.0715654949999998</v>
      </c>
      <c r="O15">
        <v>8.1818610219999997</v>
      </c>
      <c r="P15">
        <v>7.2241427050000002</v>
      </c>
      <c r="Q15">
        <v>9.2320476189999994</v>
      </c>
      <c r="R15">
        <v>6.9248571429999997</v>
      </c>
      <c r="S15">
        <v>8.1041785710000003</v>
      </c>
      <c r="T15">
        <v>7.0669523810000001</v>
      </c>
      <c r="U15">
        <v>9.1412822420000008</v>
      </c>
      <c r="V15">
        <v>6.9519866070000003</v>
      </c>
      <c r="W15">
        <v>8.0884858630000007</v>
      </c>
      <c r="X15">
        <v>7.1025570440000001</v>
      </c>
      <c r="Y15">
        <v>9.6794817870000003</v>
      </c>
      <c r="Z15">
        <v>7.4688509200000004</v>
      </c>
      <c r="AA15">
        <v>8.6274708970000002</v>
      </c>
      <c r="AB15">
        <v>7.606586557</v>
      </c>
      <c r="AC15" t="s">
        <v>80</v>
      </c>
      <c r="AD15">
        <v>1E-3</v>
      </c>
      <c r="AE15" t="s">
        <v>82</v>
      </c>
      <c r="AF15">
        <v>4.5509190689211296</v>
      </c>
    </row>
    <row r="16" spans="1:32" x14ac:dyDescent="0.25">
      <c r="A16">
        <v>37.17</v>
      </c>
      <c r="B16">
        <v>0.28000000000000003</v>
      </c>
      <c r="C16">
        <v>0.13</v>
      </c>
      <c r="D16">
        <v>0.01</v>
      </c>
      <c r="E16">
        <v>0.67</v>
      </c>
      <c r="F16">
        <v>3.37513</v>
      </c>
      <c r="G16">
        <f t="shared" si="1"/>
        <v>3.3751511650519506</v>
      </c>
      <c r="H16">
        <v>2013</v>
      </c>
      <c r="I16">
        <v>2014</v>
      </c>
      <c r="J16" t="s">
        <v>83</v>
      </c>
      <c r="K16">
        <v>6.8001700683021999</v>
      </c>
      <c r="L16">
        <v>8.8346999999999998</v>
      </c>
      <c r="M16">
        <v>9.6562300319999999</v>
      </c>
      <c r="N16">
        <v>6.7413099040000004</v>
      </c>
      <c r="O16">
        <v>8.4417971250000008</v>
      </c>
      <c r="P16">
        <v>7.2136315230000001</v>
      </c>
      <c r="Q16">
        <v>9.8807142859999999</v>
      </c>
      <c r="R16">
        <v>6.3698571429999999</v>
      </c>
      <c r="S16">
        <v>8.4521428570000001</v>
      </c>
      <c r="T16">
        <v>6.9739523810000001</v>
      </c>
      <c r="U16">
        <v>9.6731175599999997</v>
      </c>
      <c r="V16">
        <v>6.5887351189999999</v>
      </c>
      <c r="W16">
        <v>8.3551581099999996</v>
      </c>
      <c r="X16">
        <v>7.041044147</v>
      </c>
      <c r="Y16">
        <v>10.39433346</v>
      </c>
      <c r="Z16">
        <v>7.5108599319999998</v>
      </c>
      <c r="AA16">
        <v>9.1048028540000008</v>
      </c>
      <c r="AB16">
        <v>7.8505382399999997</v>
      </c>
      <c r="AC16" t="s">
        <v>80</v>
      </c>
      <c r="AD16">
        <v>1E-3</v>
      </c>
      <c r="AE16" t="s">
        <v>81</v>
      </c>
      <c r="AF16">
        <v>3.6156059525389299</v>
      </c>
    </row>
    <row r="17" spans="1:32" x14ac:dyDescent="0.25">
      <c r="A17">
        <v>35.090000000000003</v>
      </c>
      <c r="B17">
        <v>-0.1</v>
      </c>
      <c r="C17">
        <v>0.14000000000000001</v>
      </c>
      <c r="D17">
        <v>0</v>
      </c>
      <c r="E17">
        <v>-0.25</v>
      </c>
      <c r="F17">
        <v>3.64805</v>
      </c>
      <c r="G17">
        <f t="shared" si="1"/>
        <v>3.648076279893858</v>
      </c>
      <c r="H17">
        <v>2014</v>
      </c>
      <c r="I17">
        <v>2015</v>
      </c>
      <c r="J17" t="s">
        <v>83</v>
      </c>
      <c r="K17">
        <v>7.6732231211217101</v>
      </c>
      <c r="L17">
        <v>9.1199999999999992</v>
      </c>
      <c r="M17">
        <v>9.9751757189999992</v>
      </c>
      <c r="N17">
        <v>8.1652396169999992</v>
      </c>
      <c r="O17">
        <v>8.7557987219999998</v>
      </c>
      <c r="P17">
        <v>7.7676890309999997</v>
      </c>
      <c r="Q17">
        <v>10.23414286</v>
      </c>
      <c r="R17">
        <v>7.8972857139999997</v>
      </c>
      <c r="S17">
        <v>8.8102499999999999</v>
      </c>
      <c r="T17">
        <v>7.6229523810000002</v>
      </c>
      <c r="U17">
        <v>10.028618549999999</v>
      </c>
      <c r="V17">
        <v>8.1538690480000007</v>
      </c>
      <c r="W17">
        <v>8.7010342260000009</v>
      </c>
      <c r="X17">
        <v>7.637539683</v>
      </c>
      <c r="Y17">
        <v>10.569357869999999</v>
      </c>
      <c r="Z17">
        <v>8.615362373</v>
      </c>
      <c r="AA17">
        <v>9.2643174990000006</v>
      </c>
      <c r="AB17">
        <v>8.1730091379999994</v>
      </c>
      <c r="AC17" t="s">
        <v>80</v>
      </c>
      <c r="AD17">
        <v>1E-3</v>
      </c>
      <c r="AE17" t="s">
        <v>82</v>
      </c>
      <c r="AF17">
        <v>3.5579893701604499</v>
      </c>
    </row>
    <row r="18" spans="1:32" x14ac:dyDescent="0.25">
      <c r="A18">
        <v>18.37</v>
      </c>
      <c r="B18">
        <v>-0.39</v>
      </c>
      <c r="C18">
        <v>0.13</v>
      </c>
      <c r="D18">
        <v>0.02</v>
      </c>
      <c r="E18">
        <v>-0.94</v>
      </c>
      <c r="F18">
        <v>3.3501400000000001</v>
      </c>
      <c r="G18">
        <f t="shared" si="1"/>
        <v>3.3501580226968457</v>
      </c>
      <c r="H18">
        <v>2015</v>
      </c>
      <c r="I18">
        <v>2016</v>
      </c>
      <c r="J18" t="s">
        <v>83</v>
      </c>
      <c r="K18">
        <v>6.7202201551352996</v>
      </c>
      <c r="L18">
        <v>9.6067</v>
      </c>
      <c r="M18">
        <v>10.6215229</v>
      </c>
      <c r="N18">
        <v>8.8737699679999995</v>
      </c>
      <c r="O18">
        <v>9.5544888179999994</v>
      </c>
      <c r="P18">
        <v>8.73</v>
      </c>
      <c r="Q18">
        <v>10.72547619</v>
      </c>
      <c r="R18">
        <v>8.3411428569999995</v>
      </c>
      <c r="S18">
        <v>9.4307142860000006</v>
      </c>
      <c r="T18">
        <v>8.2924761900000004</v>
      </c>
      <c r="U18">
        <v>10.80536706</v>
      </c>
      <c r="V18">
        <v>8.9189360119999996</v>
      </c>
      <c r="W18">
        <v>9.5593154760000001</v>
      </c>
      <c r="X18">
        <v>8.6534176590000005</v>
      </c>
      <c r="Y18">
        <v>11.42881086</v>
      </c>
      <c r="Z18">
        <v>9.6438941039999992</v>
      </c>
      <c r="AA18">
        <v>10.213680999999999</v>
      </c>
      <c r="AB18">
        <v>9.3159969960000009</v>
      </c>
      <c r="AC18" t="s">
        <v>80</v>
      </c>
      <c r="AD18">
        <v>1E-3</v>
      </c>
      <c r="AE18" t="s">
        <v>81</v>
      </c>
      <c r="AF18">
        <v>2.9109475067361501</v>
      </c>
    </row>
    <row r="19" spans="1:32" x14ac:dyDescent="0.25">
      <c r="A19">
        <v>34.729999999999997</v>
      </c>
      <c r="B19">
        <v>-0.21</v>
      </c>
      <c r="C19">
        <v>0.16</v>
      </c>
      <c r="D19">
        <v>0.01</v>
      </c>
      <c r="E19">
        <v>-0.52</v>
      </c>
      <c r="F19">
        <v>3.7307399999999999</v>
      </c>
      <c r="G19">
        <f t="shared" si="1"/>
        <v>3.730764330264063</v>
      </c>
      <c r="H19">
        <v>2016</v>
      </c>
      <c r="I19">
        <v>2017</v>
      </c>
      <c r="J19" t="s">
        <v>83</v>
      </c>
      <c r="K19">
        <v>7.9377317752601098</v>
      </c>
      <c r="L19">
        <v>10.198499999999999</v>
      </c>
      <c r="M19">
        <v>11.037145900000001</v>
      </c>
      <c r="N19">
        <v>8.9155271569999996</v>
      </c>
      <c r="O19">
        <v>10.033690099999999</v>
      </c>
      <c r="P19">
        <v>9.0681469650000004</v>
      </c>
      <c r="Q19">
        <v>11.64580952</v>
      </c>
      <c r="R19">
        <v>8.8067142860000001</v>
      </c>
      <c r="S19">
        <v>10.37092857</v>
      </c>
      <c r="T19">
        <v>9.1376666669999995</v>
      </c>
      <c r="U19">
        <v>11.180634919999999</v>
      </c>
      <c r="V19">
        <v>8.9170684520000005</v>
      </c>
      <c r="W19">
        <v>10.053041289999999</v>
      </c>
      <c r="X19">
        <v>9.0013814480000001</v>
      </c>
      <c r="Y19">
        <v>11.670022530000001</v>
      </c>
      <c r="Z19">
        <v>9.6072174239999999</v>
      </c>
      <c r="AA19">
        <v>10.59035205</v>
      </c>
      <c r="AB19">
        <v>9.5929102519999994</v>
      </c>
      <c r="AC19" t="s">
        <v>80</v>
      </c>
      <c r="AD19">
        <v>1E-3</v>
      </c>
      <c r="AE19" t="s">
        <v>82</v>
      </c>
      <c r="AF19">
        <v>3.5477413177180299</v>
      </c>
    </row>
    <row r="20" spans="1:32" x14ac:dyDescent="0.25">
      <c r="A20">
        <v>8.07</v>
      </c>
      <c r="B20">
        <v>-0.03</v>
      </c>
      <c r="C20">
        <v>0.65</v>
      </c>
      <c r="D20">
        <v>0</v>
      </c>
      <c r="E20">
        <v>-0.12</v>
      </c>
      <c r="F20">
        <v>2.36077</v>
      </c>
      <c r="G20">
        <f t="shared" si="1"/>
        <v>2.3607873575022045</v>
      </c>
      <c r="H20">
        <v>2017</v>
      </c>
      <c r="I20">
        <v>2018</v>
      </c>
      <c r="J20" t="s">
        <v>83</v>
      </c>
      <c r="K20">
        <v>3.55534806148941</v>
      </c>
      <c r="L20">
        <v>8.5604999999999993</v>
      </c>
      <c r="M20">
        <v>9.6549094780000004</v>
      </c>
      <c r="N20">
        <v>7.6529392969999996</v>
      </c>
      <c r="O20">
        <v>8.6958226839999995</v>
      </c>
      <c r="P20">
        <v>7.759669862</v>
      </c>
      <c r="Q20">
        <v>9.8199523810000002</v>
      </c>
      <c r="R20">
        <v>7.2157142859999999</v>
      </c>
      <c r="S20">
        <v>8.6625714289999998</v>
      </c>
      <c r="T20">
        <v>7.5067142860000002</v>
      </c>
      <c r="U20">
        <v>9.8214360119999995</v>
      </c>
      <c r="V20">
        <v>7.75</v>
      </c>
      <c r="W20">
        <v>8.7661365329999992</v>
      </c>
      <c r="X20">
        <v>7.7769122020000001</v>
      </c>
      <c r="Y20">
        <v>10.308907250000001</v>
      </c>
      <c r="Z20">
        <v>8.2547765680000005</v>
      </c>
      <c r="AA20">
        <v>9.282535674</v>
      </c>
      <c r="AB20">
        <v>8.2878295160000004</v>
      </c>
      <c r="AC20" t="s">
        <v>80</v>
      </c>
      <c r="AD20">
        <v>1E-3</v>
      </c>
      <c r="AE20" t="s">
        <v>81</v>
      </c>
      <c r="AF20">
        <v>2.08786843546409</v>
      </c>
    </row>
    <row r="21" spans="1:32" x14ac:dyDescent="0.25">
      <c r="A21">
        <v>21.14</v>
      </c>
      <c r="B21">
        <v>-0.24</v>
      </c>
      <c r="C21">
        <v>0.24</v>
      </c>
      <c r="D21">
        <v>0.02</v>
      </c>
      <c r="E21">
        <v>-0.6</v>
      </c>
      <c r="F21">
        <v>2.9066000000000001</v>
      </c>
      <c r="G21">
        <f>$B$53+(($B$54+$B$55)*K21)</f>
        <v>2.9066145041933051</v>
      </c>
      <c r="H21">
        <v>2018</v>
      </c>
      <c r="I21">
        <v>2019</v>
      </c>
      <c r="J21" t="s">
        <v>84</v>
      </c>
      <c r="K21">
        <v>3.9318256327243302</v>
      </c>
      <c r="L21">
        <v>8.9250000000000007</v>
      </c>
      <c r="M21">
        <v>9.8706709270000008</v>
      </c>
      <c r="N21">
        <v>7.4035463259999998</v>
      </c>
      <c r="O21">
        <v>8.7536821089999997</v>
      </c>
      <c r="P21">
        <v>7.6142918000000002</v>
      </c>
      <c r="Q21">
        <v>9.9863809519999993</v>
      </c>
      <c r="R21">
        <v>6.9205714289999998</v>
      </c>
      <c r="S21">
        <v>8.7390000000000008</v>
      </c>
      <c r="T21">
        <v>7.4327142860000004</v>
      </c>
      <c r="U21">
        <v>10.10597718</v>
      </c>
      <c r="V21">
        <v>7.533891369</v>
      </c>
      <c r="W21">
        <v>8.8577901790000002</v>
      </c>
      <c r="X21">
        <v>7.6262425599999997</v>
      </c>
      <c r="Y21">
        <v>10.786515209999999</v>
      </c>
      <c r="Z21">
        <v>8.2795456250000008</v>
      </c>
      <c r="AA21">
        <v>9.5379797219999993</v>
      </c>
      <c r="AB21">
        <v>8.2952935290000003</v>
      </c>
      <c r="AC21" t="s">
        <v>80</v>
      </c>
      <c r="AD21">
        <v>1E-3</v>
      </c>
      <c r="AE21" t="s">
        <v>82</v>
      </c>
      <c r="AF21">
        <v>3.0512573264080798</v>
      </c>
    </row>
    <row r="22" spans="1:32" x14ac:dyDescent="0.25">
      <c r="A22">
        <v>8.06</v>
      </c>
      <c r="B22">
        <v>-0.62</v>
      </c>
      <c r="C22">
        <v>0.67</v>
      </c>
      <c r="D22">
        <v>2</v>
      </c>
      <c r="E22">
        <v>-2.42</v>
      </c>
      <c r="F22">
        <v>3.49092</v>
      </c>
      <c r="G22">
        <f t="shared" ref="G22:G26" si="2">$B$53+(($B$54+$B$55)*K22)</f>
        <v>3.4909375774053384</v>
      </c>
      <c r="H22">
        <v>2019</v>
      </c>
      <c r="I22">
        <v>2020</v>
      </c>
      <c r="J22" t="s">
        <v>84</v>
      </c>
      <c r="K22">
        <v>5.3181199938442196</v>
      </c>
      <c r="L22">
        <v>9.9111999999999991</v>
      </c>
      <c r="M22">
        <v>10.470244940000001</v>
      </c>
      <c r="N22">
        <v>8.2439936100000004</v>
      </c>
      <c r="O22">
        <v>9.4555431310000007</v>
      </c>
      <c r="P22">
        <v>8.3549307769999999</v>
      </c>
      <c r="Q22">
        <v>10.738714290000001</v>
      </c>
      <c r="R22">
        <v>7.7865714290000003</v>
      </c>
      <c r="S22">
        <v>9.5140357140000003</v>
      </c>
      <c r="T22">
        <v>8.0991428570000004</v>
      </c>
      <c r="U22">
        <v>10.871257440000001</v>
      </c>
      <c r="V22">
        <v>8.4230133929999997</v>
      </c>
      <c r="W22">
        <v>9.6499702379999999</v>
      </c>
      <c r="X22">
        <v>8.4364087300000001</v>
      </c>
      <c r="Y22">
        <v>11.463307049999999</v>
      </c>
      <c r="Z22">
        <v>9.0132031539999993</v>
      </c>
      <c r="AA22">
        <v>10.24567124</v>
      </c>
      <c r="AB22">
        <v>9.0470484419999995</v>
      </c>
      <c r="AC22" t="s">
        <v>80</v>
      </c>
      <c r="AD22">
        <v>1</v>
      </c>
      <c r="AE22" t="s">
        <v>81</v>
      </c>
      <c r="AF22">
        <v>2.0872843314454701</v>
      </c>
    </row>
    <row r="23" spans="1:32" x14ac:dyDescent="0.25">
      <c r="A23">
        <v>48.53</v>
      </c>
      <c r="B23">
        <v>0.79</v>
      </c>
      <c r="C23">
        <v>0.17</v>
      </c>
      <c r="D23">
        <v>0.13</v>
      </c>
      <c r="E23">
        <v>1.94</v>
      </c>
      <c r="F23">
        <v>3.10677</v>
      </c>
      <c r="G23">
        <f t="shared" si="2"/>
        <v>3.1067821627218812</v>
      </c>
      <c r="H23">
        <v>2020</v>
      </c>
      <c r="I23">
        <v>2021</v>
      </c>
      <c r="J23" t="s">
        <v>84</v>
      </c>
      <c r="K23">
        <v>4.4067192472642498</v>
      </c>
      <c r="L23">
        <v>8.8882999999999992</v>
      </c>
      <c r="M23">
        <v>9.9938764639999995</v>
      </c>
      <c r="N23">
        <v>8.0894249200000008</v>
      </c>
      <c r="O23">
        <v>8.8353753990000001</v>
      </c>
      <c r="P23">
        <v>7.860308839</v>
      </c>
      <c r="Q23">
        <v>10.397142860000001</v>
      </c>
      <c r="R23">
        <v>7.8339999999999996</v>
      </c>
      <c r="S23">
        <v>9.0485714290000008</v>
      </c>
      <c r="T23">
        <v>7.8556190480000003</v>
      </c>
      <c r="U23">
        <v>10.22914435</v>
      </c>
      <c r="V23">
        <v>8.264471726</v>
      </c>
      <c r="W23">
        <v>8.9823586310000003</v>
      </c>
      <c r="X23">
        <v>7.9448065479999999</v>
      </c>
      <c r="Y23">
        <v>10.702761300000001</v>
      </c>
      <c r="Z23">
        <v>8.8981975220000002</v>
      </c>
      <c r="AA23">
        <v>9.5223939170000005</v>
      </c>
      <c r="AB23">
        <v>8.5283364630000005</v>
      </c>
      <c r="AC23" t="s">
        <v>80</v>
      </c>
      <c r="AD23">
        <v>1</v>
      </c>
      <c r="AE23" t="s">
        <v>82</v>
      </c>
      <c r="AF23">
        <v>3.8821449074171301</v>
      </c>
    </row>
    <row r="24" spans="1:32" x14ac:dyDescent="0.25">
      <c r="A24">
        <v>18.3</v>
      </c>
      <c r="B24">
        <v>-0.16</v>
      </c>
      <c r="C24">
        <v>0.18</v>
      </c>
      <c r="D24">
        <v>0.01</v>
      </c>
      <c r="E24">
        <v>-0.39</v>
      </c>
      <c r="F24">
        <v>3.1303299999999998</v>
      </c>
      <c r="G24">
        <f t="shared" si="2"/>
        <v>3.1303437575839315</v>
      </c>
      <c r="H24">
        <v>2021</v>
      </c>
      <c r="I24">
        <v>2022</v>
      </c>
      <c r="J24" t="s">
        <v>84</v>
      </c>
      <c r="K24">
        <v>4.4626186419547604</v>
      </c>
      <c r="L24">
        <v>8.8855000000000004</v>
      </c>
      <c r="M24">
        <v>10.06083067</v>
      </c>
      <c r="N24">
        <v>7.2485622999999997</v>
      </c>
      <c r="O24">
        <v>8.8951597440000008</v>
      </c>
      <c r="P24">
        <v>7.6291906279999999</v>
      </c>
      <c r="Q24">
        <v>10.25933333</v>
      </c>
      <c r="R24">
        <v>6.9135714290000001</v>
      </c>
      <c r="S24">
        <v>8.9066428569999996</v>
      </c>
      <c r="T24">
        <v>7.468</v>
      </c>
      <c r="U24">
        <v>10.22695437</v>
      </c>
      <c r="V24">
        <v>7.2937872019999999</v>
      </c>
      <c r="W24">
        <v>8.9576636900000004</v>
      </c>
      <c r="X24">
        <v>7.6468948409999999</v>
      </c>
      <c r="Y24">
        <v>10.81557892</v>
      </c>
      <c r="Z24">
        <v>7.9704431089999996</v>
      </c>
      <c r="AA24">
        <v>9.5849136309999992</v>
      </c>
      <c r="AB24">
        <v>8.3054512450000004</v>
      </c>
      <c r="AC24" t="s">
        <v>80</v>
      </c>
      <c r="AD24">
        <v>1</v>
      </c>
      <c r="AE24" t="s">
        <v>81</v>
      </c>
      <c r="AF24">
        <v>2.9068550478598798</v>
      </c>
    </row>
    <row r="25" spans="1:32" x14ac:dyDescent="0.25">
      <c r="A25">
        <v>47.84</v>
      </c>
      <c r="B25">
        <v>0.75</v>
      </c>
      <c r="C25">
        <v>0.17</v>
      </c>
      <c r="D25">
        <v>0.11</v>
      </c>
      <c r="E25">
        <v>1.82</v>
      </c>
      <c r="F25">
        <v>3.0747399999999998</v>
      </c>
      <c r="G25">
        <f t="shared" si="2"/>
        <v>3.074754102930688</v>
      </c>
      <c r="H25">
        <v>2022</v>
      </c>
      <c r="I25">
        <v>2023</v>
      </c>
      <c r="J25" t="s">
        <v>84</v>
      </c>
      <c r="K25">
        <v>4.3307333402863302</v>
      </c>
      <c r="L25">
        <v>8.9844000000000008</v>
      </c>
      <c r="M25">
        <v>10.174377</v>
      </c>
      <c r="N25">
        <v>7.5150798720000003</v>
      </c>
      <c r="O25">
        <v>8.9180031950000007</v>
      </c>
      <c r="P25">
        <v>7.6417145900000003</v>
      </c>
      <c r="Q25">
        <v>10.342380950000001</v>
      </c>
      <c r="R25">
        <v>7.1344285709999999</v>
      </c>
      <c r="S25">
        <v>8.8847857139999995</v>
      </c>
      <c r="T25">
        <v>7.4028571430000003</v>
      </c>
      <c r="U25">
        <v>10.52362847</v>
      </c>
      <c r="V25">
        <v>7.622693452</v>
      </c>
      <c r="W25">
        <v>9.1074125739999996</v>
      </c>
      <c r="X25">
        <v>7.7352628970000001</v>
      </c>
      <c r="Y25">
        <v>11.040672170000001</v>
      </c>
      <c r="Z25">
        <v>8.2159256480000007</v>
      </c>
      <c r="AA25">
        <v>9.6830107020000007</v>
      </c>
      <c r="AB25">
        <v>8.3773663789999997</v>
      </c>
      <c r="AC25" t="s">
        <v>80</v>
      </c>
      <c r="AD25">
        <v>1</v>
      </c>
      <c r="AE25" t="s">
        <v>82</v>
      </c>
      <c r="AF25">
        <v>3.86785188801823</v>
      </c>
    </row>
    <row r="26" spans="1:32" x14ac:dyDescent="0.25">
      <c r="A26">
        <v>19.87</v>
      </c>
      <c r="B26">
        <v>-0.52</v>
      </c>
      <c r="C26">
        <v>0.56999999999999995</v>
      </c>
      <c r="D26">
        <v>0.71</v>
      </c>
      <c r="E26">
        <v>-1.77</v>
      </c>
      <c r="F26">
        <v>2.6829399999999999</v>
      </c>
      <c r="G26">
        <f t="shared" si="2"/>
        <v>2.6829546963706004</v>
      </c>
      <c r="H26">
        <v>2023</v>
      </c>
      <c r="I26">
        <v>2024</v>
      </c>
      <c r="J26" t="s">
        <v>84</v>
      </c>
      <c r="K26">
        <v>3.4011973816621599</v>
      </c>
      <c r="L26">
        <v>8.923</v>
      </c>
      <c r="M26">
        <v>9.7985410010000003</v>
      </c>
      <c r="N26">
        <v>7.5280830669999999</v>
      </c>
      <c r="O26">
        <v>8.6063258789999999</v>
      </c>
      <c r="P26">
        <v>7.4034611290000001</v>
      </c>
      <c r="Q26">
        <v>9.7153333330000002</v>
      </c>
      <c r="R26">
        <v>7.1267142860000003</v>
      </c>
      <c r="S26">
        <v>8.4311785710000002</v>
      </c>
      <c r="T26">
        <v>7.095904762</v>
      </c>
      <c r="U26">
        <v>9.9768849209999999</v>
      </c>
      <c r="V26">
        <v>7.5311458330000001</v>
      </c>
      <c r="W26">
        <v>8.6912946430000009</v>
      </c>
      <c r="X26">
        <v>7.4057738100000003</v>
      </c>
      <c r="Y26">
        <v>10.68258606</v>
      </c>
      <c r="Z26">
        <v>8.2124821630000007</v>
      </c>
      <c r="AA26">
        <v>9.3492386409999995</v>
      </c>
      <c r="AB26">
        <v>8.0367342599999994</v>
      </c>
      <c r="AC26" t="s">
        <v>80</v>
      </c>
      <c r="AD26">
        <v>1</v>
      </c>
      <c r="AE26" t="s">
        <v>81</v>
      </c>
      <c r="AF26">
        <v>2.9891843828310298</v>
      </c>
    </row>
    <row r="28" spans="1:32" x14ac:dyDescent="0.25">
      <c r="A28" s="7" t="s">
        <v>93</v>
      </c>
    </row>
    <row r="29" spans="1:32" x14ac:dyDescent="0.25">
      <c r="A29" s="2" t="s">
        <v>91</v>
      </c>
    </row>
    <row r="30" spans="1:32" x14ac:dyDescent="0.25">
      <c r="A30" s="1"/>
    </row>
    <row r="31" spans="1:32" x14ac:dyDescent="0.25">
      <c r="A31" s="3" t="s">
        <v>1</v>
      </c>
    </row>
    <row r="32" spans="1:32" x14ac:dyDescent="0.25">
      <c r="A32" s="3" t="s">
        <v>33</v>
      </c>
    </row>
    <row r="33" spans="1:1" x14ac:dyDescent="0.25">
      <c r="A33" s="3" t="s">
        <v>92</v>
      </c>
    </row>
    <row r="34" spans="1:1" x14ac:dyDescent="0.25">
      <c r="A34" s="1"/>
    </row>
    <row r="35" spans="1:1" x14ac:dyDescent="0.25">
      <c r="A35" s="3" t="s">
        <v>4</v>
      </c>
    </row>
    <row r="36" spans="1:1" x14ac:dyDescent="0.25">
      <c r="A36" s="3" t="s">
        <v>35</v>
      </c>
    </row>
    <row r="37" spans="1:1" x14ac:dyDescent="0.25">
      <c r="A37" s="3" t="s">
        <v>36</v>
      </c>
    </row>
    <row r="38" spans="1:1" x14ac:dyDescent="0.25">
      <c r="A38" s="1"/>
    </row>
    <row r="39" spans="1:1" x14ac:dyDescent="0.25">
      <c r="A39" s="3" t="s">
        <v>7</v>
      </c>
    </row>
    <row r="40" spans="1:1" x14ac:dyDescent="0.25">
      <c r="A40" s="3" t="s">
        <v>37</v>
      </c>
    </row>
    <row r="41" spans="1:1" x14ac:dyDescent="0.25">
      <c r="A41" s="3" t="s">
        <v>38</v>
      </c>
    </row>
    <row r="42" spans="1:1" x14ac:dyDescent="0.25">
      <c r="A42" s="3" t="s">
        <v>39</v>
      </c>
    </row>
    <row r="43" spans="1:1" x14ac:dyDescent="0.25">
      <c r="A43" s="3" t="s">
        <v>40</v>
      </c>
    </row>
    <row r="44" spans="1:1" x14ac:dyDescent="0.25">
      <c r="A44" s="3" t="s">
        <v>41</v>
      </c>
    </row>
    <row r="45" spans="1:1" x14ac:dyDescent="0.25">
      <c r="A45" s="3" t="s">
        <v>13</v>
      </c>
    </row>
    <row r="46" spans="1:1" x14ac:dyDescent="0.25">
      <c r="A46" s="3" t="s">
        <v>14</v>
      </c>
    </row>
    <row r="47" spans="1:1" x14ac:dyDescent="0.25">
      <c r="A47" s="1"/>
    </row>
    <row r="48" spans="1:1" x14ac:dyDescent="0.25">
      <c r="A48" s="3" t="s">
        <v>42</v>
      </c>
    </row>
    <row r="49" spans="1:4" x14ac:dyDescent="0.25">
      <c r="A49" s="3" t="s">
        <v>43</v>
      </c>
    </row>
    <row r="50" spans="1:4" x14ac:dyDescent="0.25">
      <c r="A50" s="3" t="s">
        <v>44</v>
      </c>
    </row>
    <row r="51" spans="1:4" x14ac:dyDescent="0.25">
      <c r="A51" s="6"/>
    </row>
    <row r="53" spans="1:4" x14ac:dyDescent="0.25">
      <c r="A53" s="3" t="s">
        <v>85</v>
      </c>
      <c r="B53">
        <v>1.24935</v>
      </c>
    </row>
    <row r="54" spans="1:4" x14ac:dyDescent="0.25">
      <c r="A54" s="3" t="s">
        <v>86</v>
      </c>
      <c r="B54">
        <v>0.42185</v>
      </c>
    </row>
    <row r="55" spans="1:4" x14ac:dyDescent="0.25">
      <c r="A55" s="3" t="s">
        <v>88</v>
      </c>
      <c r="B55">
        <v>-3.5E-4</v>
      </c>
      <c r="C55" t="s">
        <v>84</v>
      </c>
      <c r="D55" t="s">
        <v>89</v>
      </c>
    </row>
    <row r="56" spans="1:4" x14ac:dyDescent="0.25">
      <c r="A56" s="3" t="s">
        <v>88</v>
      </c>
      <c r="B56">
        <v>-0.10924</v>
      </c>
      <c r="C56" t="s">
        <v>87</v>
      </c>
      <c r="D56" t="s">
        <v>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C3835-C4CE-4BAB-9012-7C33A2C1C35E}">
  <dimension ref="A1:AF58"/>
  <sheetViews>
    <sheetView topLeftCell="D1" workbookViewId="0">
      <selection activeCell="AF24" sqref="AF24"/>
    </sheetView>
  </sheetViews>
  <sheetFormatPr defaultRowHeight="15" x14ac:dyDescent="0.25"/>
  <sheetData>
    <row r="1" spans="1:32" x14ac:dyDescent="0.25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69</v>
      </c>
      <c r="X1" t="s">
        <v>70</v>
      </c>
      <c r="Y1" t="s">
        <v>71</v>
      </c>
      <c r="Z1" t="s">
        <v>72</v>
      </c>
      <c r="AA1" t="s">
        <v>73</v>
      </c>
      <c r="AB1" t="s">
        <v>74</v>
      </c>
      <c r="AC1" t="s">
        <v>75</v>
      </c>
      <c r="AD1" t="s">
        <v>76</v>
      </c>
      <c r="AE1" t="s">
        <v>77</v>
      </c>
      <c r="AF1" t="s">
        <v>78</v>
      </c>
    </row>
    <row r="2" spans="1:32" x14ac:dyDescent="0.25">
      <c r="A2">
        <v>42.45</v>
      </c>
      <c r="B2">
        <v>0.31</v>
      </c>
      <c r="C2">
        <v>0.11</v>
      </c>
      <c r="D2">
        <v>0.01</v>
      </c>
      <c r="E2">
        <v>0.74</v>
      </c>
      <c r="F2">
        <v>3.4363199999999998</v>
      </c>
      <c r="G2">
        <f>$B$53+$B$54*K2</f>
        <v>3.4362313736055854</v>
      </c>
      <c r="H2">
        <v>1997</v>
      </c>
      <c r="I2">
        <v>1998</v>
      </c>
      <c r="J2" t="s">
        <v>79</v>
      </c>
      <c r="K2">
        <v>5.3327187932653697</v>
      </c>
      <c r="L2">
        <v>9.2752999999999997</v>
      </c>
      <c r="M2">
        <v>10.080979770000001</v>
      </c>
      <c r="N2">
        <v>7.4775079870000001</v>
      </c>
      <c r="O2">
        <v>8.8294728429999996</v>
      </c>
      <c r="P2">
        <v>7.588146965</v>
      </c>
      <c r="Q2">
        <v>10.29519048</v>
      </c>
      <c r="R2">
        <v>7.0071428569999998</v>
      </c>
      <c r="S2">
        <v>8.8284285709999999</v>
      </c>
      <c r="T2">
        <v>7.3024761900000001</v>
      </c>
      <c r="U2">
        <v>10.01928075</v>
      </c>
      <c r="V2">
        <v>7.3471651790000001</v>
      </c>
      <c r="W2">
        <v>8.7070405510000004</v>
      </c>
      <c r="X2">
        <v>7.404987599</v>
      </c>
      <c r="Y2">
        <v>10.47187257</v>
      </c>
      <c r="Z2">
        <v>7.9995418699999998</v>
      </c>
      <c r="AA2">
        <v>9.1980623359999996</v>
      </c>
      <c r="AB2">
        <v>7.9869633249999996</v>
      </c>
      <c r="AC2" t="s">
        <v>80</v>
      </c>
      <c r="AD2">
        <v>1E-3</v>
      </c>
      <c r="AE2" t="s">
        <v>81</v>
      </c>
      <c r="AF2">
        <v>3.7482974423584401</v>
      </c>
    </row>
    <row r="3" spans="1:32" x14ac:dyDescent="0.25">
      <c r="A3">
        <v>77.819999999999993</v>
      </c>
      <c r="B3">
        <v>-7.0000000000000007E-2</v>
      </c>
      <c r="C3">
        <v>0.33</v>
      </c>
      <c r="D3">
        <v>0</v>
      </c>
      <c r="E3">
        <v>-0.19</v>
      </c>
      <c r="F3">
        <v>4.4230600000000004</v>
      </c>
      <c r="G3">
        <f t="shared" ref="G3:G12" si="0">$B$53+$B$54*K3</f>
        <v>4.4229633387544274</v>
      </c>
      <c r="H3">
        <v>1998</v>
      </c>
      <c r="I3">
        <v>1999</v>
      </c>
      <c r="J3" t="s">
        <v>79</v>
      </c>
      <c r="K3">
        <v>7.1412451223504902</v>
      </c>
      <c r="L3">
        <v>9.3975000000000009</v>
      </c>
      <c r="M3">
        <v>9.8505005319999999</v>
      </c>
      <c r="N3">
        <v>7.8300958469999999</v>
      </c>
      <c r="O3">
        <v>8.9109744410000005</v>
      </c>
      <c r="P3">
        <v>7.8816187429999998</v>
      </c>
      <c r="Q3">
        <v>9.9670000000000005</v>
      </c>
      <c r="R3">
        <v>7.3432857140000003</v>
      </c>
      <c r="S3">
        <v>8.8470714289999997</v>
      </c>
      <c r="T3">
        <v>7.5599523810000004</v>
      </c>
      <c r="U3">
        <v>9.8928397819999994</v>
      </c>
      <c r="V3">
        <v>7.6525892860000004</v>
      </c>
      <c r="W3">
        <v>8.8466871279999992</v>
      </c>
      <c r="X3">
        <v>7.7063268850000002</v>
      </c>
      <c r="Y3">
        <v>10.360032540000001</v>
      </c>
      <c r="Z3">
        <v>8.3653098010000004</v>
      </c>
      <c r="AA3">
        <v>9.3788800230000007</v>
      </c>
      <c r="AB3">
        <v>8.3701677310000004</v>
      </c>
      <c r="AC3" t="s">
        <v>80</v>
      </c>
      <c r="AD3">
        <v>1E-3</v>
      </c>
      <c r="AE3" t="s">
        <v>82</v>
      </c>
      <c r="AF3">
        <v>4.35437411619335</v>
      </c>
    </row>
    <row r="4" spans="1:32" x14ac:dyDescent="0.25">
      <c r="A4">
        <v>20.25</v>
      </c>
      <c r="B4">
        <v>-0.27</v>
      </c>
      <c r="C4">
        <v>0.14000000000000001</v>
      </c>
      <c r="D4">
        <v>0.01</v>
      </c>
      <c r="E4">
        <v>-0.66</v>
      </c>
      <c r="F4">
        <v>3.2819799999999999</v>
      </c>
      <c r="G4">
        <f t="shared" si="0"/>
        <v>3.2819014375553488</v>
      </c>
      <c r="H4">
        <v>1999</v>
      </c>
      <c r="I4">
        <v>2000</v>
      </c>
      <c r="J4" t="s">
        <v>79</v>
      </c>
      <c r="K4">
        <v>5.0498560072495398</v>
      </c>
      <c r="L4">
        <v>8.5596999999999994</v>
      </c>
      <c r="M4">
        <v>8.8986368480000007</v>
      </c>
      <c r="N4">
        <v>6.8382428119999998</v>
      </c>
      <c r="O4">
        <v>8.0495127800000006</v>
      </c>
      <c r="P4">
        <v>7.1150585729999998</v>
      </c>
      <c r="Q4">
        <v>9.0845714290000004</v>
      </c>
      <c r="R4">
        <v>6.1695714290000003</v>
      </c>
      <c r="S4">
        <v>8.0234642859999994</v>
      </c>
      <c r="T4">
        <v>6.7845714289999997</v>
      </c>
      <c r="U4">
        <v>8.9289012900000007</v>
      </c>
      <c r="V4">
        <v>6.699605655</v>
      </c>
      <c r="W4">
        <v>7.984099702</v>
      </c>
      <c r="X4">
        <v>6.9482440480000003</v>
      </c>
      <c r="Y4">
        <v>9.2960182749999998</v>
      </c>
      <c r="Z4">
        <v>7.2300450620000003</v>
      </c>
      <c r="AA4">
        <v>8.4038856549999998</v>
      </c>
      <c r="AB4">
        <v>7.4319414190000002</v>
      </c>
      <c r="AC4" t="s">
        <v>80</v>
      </c>
      <c r="AD4">
        <v>1E-3</v>
      </c>
      <c r="AE4" t="s">
        <v>81</v>
      </c>
      <c r="AF4">
        <v>3.00810427375793</v>
      </c>
    </row>
    <row r="5" spans="1:32" x14ac:dyDescent="0.25">
      <c r="A5">
        <v>67.02</v>
      </c>
      <c r="B5">
        <v>0.19</v>
      </c>
      <c r="C5">
        <v>0.14000000000000001</v>
      </c>
      <c r="D5">
        <v>0.01</v>
      </c>
      <c r="E5">
        <v>0.47</v>
      </c>
      <c r="F5">
        <v>4.0105599999999999</v>
      </c>
      <c r="G5">
        <f t="shared" si="0"/>
        <v>4.0104620640931614</v>
      </c>
      <c r="H5">
        <v>2000</v>
      </c>
      <c r="I5">
        <v>2001</v>
      </c>
      <c r="J5" t="s">
        <v>79</v>
      </c>
      <c r="K5">
        <v>6.3851943989977302</v>
      </c>
      <c r="L5">
        <v>8.77</v>
      </c>
      <c r="M5">
        <v>9.6976570819999992</v>
      </c>
      <c r="N5">
        <v>7.3407028749999998</v>
      </c>
      <c r="O5">
        <v>8.6230271569999992</v>
      </c>
      <c r="P5">
        <v>7.5238445150000004</v>
      </c>
      <c r="Q5">
        <v>9.9393809520000005</v>
      </c>
      <c r="R5">
        <v>7.0235714290000004</v>
      </c>
      <c r="S5">
        <v>8.6746785709999994</v>
      </c>
      <c r="T5">
        <v>7.35</v>
      </c>
      <c r="U5">
        <v>9.7047048609999997</v>
      </c>
      <c r="V5">
        <v>7.2344122019999997</v>
      </c>
      <c r="W5">
        <v>8.5671502979999996</v>
      </c>
      <c r="X5">
        <v>7.3898189480000003</v>
      </c>
      <c r="Y5">
        <v>10.02490049</v>
      </c>
      <c r="Z5">
        <v>7.7128351479999999</v>
      </c>
      <c r="AA5">
        <v>8.9468334590000005</v>
      </c>
      <c r="AB5">
        <v>7.8613493549999998</v>
      </c>
      <c r="AC5" t="s">
        <v>80</v>
      </c>
      <c r="AD5">
        <v>1E-3</v>
      </c>
      <c r="AE5" t="s">
        <v>82</v>
      </c>
      <c r="AF5">
        <v>4.2050455869413401</v>
      </c>
    </row>
    <row r="6" spans="1:32" x14ac:dyDescent="0.25">
      <c r="A6">
        <v>45.32</v>
      </c>
      <c r="B6">
        <v>0.28999999999999998</v>
      </c>
      <c r="C6">
        <v>0.1</v>
      </c>
      <c r="D6">
        <v>0.01</v>
      </c>
      <c r="E6">
        <v>0.67</v>
      </c>
      <c r="F6">
        <v>3.52827</v>
      </c>
      <c r="G6">
        <f t="shared" si="0"/>
        <v>3.5281864796732045</v>
      </c>
      <c r="H6">
        <v>2001</v>
      </c>
      <c r="I6">
        <v>2002</v>
      </c>
      <c r="J6" t="s">
        <v>79</v>
      </c>
      <c r="K6">
        <v>5.5012582105447301</v>
      </c>
      <c r="L6">
        <v>9.0254999999999992</v>
      </c>
      <c r="M6">
        <v>9.1542598510000008</v>
      </c>
      <c r="N6">
        <v>6.7412460059999999</v>
      </c>
      <c r="O6">
        <v>8.1831549520000006</v>
      </c>
      <c r="P6">
        <v>7.1211075609999996</v>
      </c>
      <c r="Q6">
        <v>9.566809524</v>
      </c>
      <c r="R6">
        <v>6.4779999999999998</v>
      </c>
      <c r="S6">
        <v>8.3993571429999996</v>
      </c>
      <c r="T6">
        <v>7.0817619049999996</v>
      </c>
      <c r="U6">
        <v>9.2218005949999995</v>
      </c>
      <c r="V6">
        <v>6.6594196429999997</v>
      </c>
      <c r="W6">
        <v>8.173500744</v>
      </c>
      <c r="X6">
        <v>7.0113392860000001</v>
      </c>
      <c r="Y6">
        <v>9.5105219680000008</v>
      </c>
      <c r="Z6">
        <v>7.1014870449999998</v>
      </c>
      <c r="AA6">
        <v>8.5227544119999994</v>
      </c>
      <c r="AB6">
        <v>7.4479847289999999</v>
      </c>
      <c r="AC6" t="s">
        <v>80</v>
      </c>
      <c r="AD6">
        <v>1E-3</v>
      </c>
      <c r="AE6" t="s">
        <v>81</v>
      </c>
      <c r="AF6">
        <v>3.8136469526345298</v>
      </c>
    </row>
    <row r="7" spans="1:32" x14ac:dyDescent="0.25">
      <c r="A7">
        <v>52.47</v>
      </c>
      <c r="B7">
        <v>0.1</v>
      </c>
      <c r="C7">
        <v>0.11</v>
      </c>
      <c r="D7">
        <v>0</v>
      </c>
      <c r="E7">
        <v>0.24</v>
      </c>
      <c r="F7">
        <v>3.86</v>
      </c>
      <c r="G7">
        <f t="shared" si="0"/>
        <v>3.8599054811562401</v>
      </c>
      <c r="H7">
        <v>2002</v>
      </c>
      <c r="I7">
        <v>2003</v>
      </c>
      <c r="J7" t="s">
        <v>79</v>
      </c>
      <c r="K7">
        <v>6.10924758276437</v>
      </c>
      <c r="L7">
        <v>8.1995000000000005</v>
      </c>
      <c r="M7">
        <v>8.9707667729999994</v>
      </c>
      <c r="N7">
        <v>6.3864856229999996</v>
      </c>
      <c r="O7">
        <v>7.8458146959999997</v>
      </c>
      <c r="P7">
        <v>6.6410649629999998</v>
      </c>
      <c r="Q7">
        <v>9.3363333330000007</v>
      </c>
      <c r="R7">
        <v>6.2635714289999997</v>
      </c>
      <c r="S7">
        <v>8.0199285709999995</v>
      </c>
      <c r="T7">
        <v>6.5982380950000001</v>
      </c>
      <c r="U7">
        <v>9.0545337299999993</v>
      </c>
      <c r="V7">
        <v>6.3929538690000003</v>
      </c>
      <c r="W7">
        <v>7.8834858629999998</v>
      </c>
      <c r="X7">
        <v>6.6144667659999996</v>
      </c>
      <c r="Y7">
        <v>9.4415095759999996</v>
      </c>
      <c r="Z7">
        <v>6.9205595190000002</v>
      </c>
      <c r="AA7">
        <v>8.3329046190000007</v>
      </c>
      <c r="AB7">
        <v>7.1394279630000002</v>
      </c>
      <c r="AC7" t="s">
        <v>80</v>
      </c>
      <c r="AD7">
        <v>1E-3</v>
      </c>
      <c r="AE7" t="s">
        <v>82</v>
      </c>
      <c r="AF7">
        <v>3.96017934972858</v>
      </c>
    </row>
    <row r="8" spans="1:32" x14ac:dyDescent="0.25">
      <c r="A8">
        <v>45.31</v>
      </c>
      <c r="B8">
        <v>0.39</v>
      </c>
      <c r="C8">
        <v>0.11</v>
      </c>
      <c r="D8">
        <v>0.02</v>
      </c>
      <c r="E8">
        <v>0.91</v>
      </c>
      <c r="F8">
        <v>3.42835</v>
      </c>
      <c r="G8">
        <f t="shared" si="0"/>
        <v>3.4282662686414058</v>
      </c>
      <c r="H8">
        <v>2003</v>
      </c>
      <c r="I8">
        <v>2004</v>
      </c>
      <c r="J8" t="s">
        <v>79</v>
      </c>
      <c r="K8">
        <v>5.3181199938442196</v>
      </c>
      <c r="L8">
        <v>9.3077000000000005</v>
      </c>
      <c r="M8">
        <v>9.9188924390000004</v>
      </c>
      <c r="N8">
        <v>7.7127156550000002</v>
      </c>
      <c r="O8">
        <v>8.9037220450000003</v>
      </c>
      <c r="P8">
        <v>7.8454419599999996</v>
      </c>
      <c r="Q8">
        <v>10.08133333</v>
      </c>
      <c r="R8">
        <v>7.2862857139999999</v>
      </c>
      <c r="S8">
        <v>8.8821785710000007</v>
      </c>
      <c r="T8">
        <v>7.5317142859999997</v>
      </c>
      <c r="U8">
        <v>9.8581101189999991</v>
      </c>
      <c r="V8">
        <v>7.5715401790000003</v>
      </c>
      <c r="W8">
        <v>8.7582626490000006</v>
      </c>
      <c r="X8">
        <v>7.6040997020000001</v>
      </c>
      <c r="Y8">
        <v>10.318872199999999</v>
      </c>
      <c r="Z8">
        <v>8.1685467519999992</v>
      </c>
      <c r="AA8">
        <v>9.2495465639999992</v>
      </c>
      <c r="AB8">
        <v>8.1636212290000003</v>
      </c>
      <c r="AC8" t="s">
        <v>80</v>
      </c>
      <c r="AD8">
        <v>1E-3</v>
      </c>
      <c r="AE8" t="s">
        <v>81</v>
      </c>
      <c r="AF8">
        <v>3.8135221086961901</v>
      </c>
    </row>
    <row r="9" spans="1:32" x14ac:dyDescent="0.25">
      <c r="A9">
        <v>59.12</v>
      </c>
      <c r="B9">
        <v>-0.16</v>
      </c>
      <c r="C9">
        <v>0.23</v>
      </c>
      <c r="D9">
        <v>0.01</v>
      </c>
      <c r="E9">
        <v>-0.41</v>
      </c>
      <c r="F9">
        <v>4.2393900000000002</v>
      </c>
      <c r="G9">
        <f t="shared" si="0"/>
        <v>4.239297682146165</v>
      </c>
      <c r="H9">
        <v>2004</v>
      </c>
      <c r="I9">
        <v>2005</v>
      </c>
      <c r="J9" t="s">
        <v>79</v>
      </c>
      <c r="K9">
        <v>6.8046145200626196</v>
      </c>
      <c r="L9">
        <v>9.3331</v>
      </c>
      <c r="M9">
        <v>10.43404686</v>
      </c>
      <c r="N9">
        <v>7.9432907349999997</v>
      </c>
      <c r="O9">
        <v>9.2192811500000005</v>
      </c>
      <c r="P9">
        <v>7.9640468579999997</v>
      </c>
      <c r="Q9">
        <v>10.67757143</v>
      </c>
      <c r="R9">
        <v>7.5287142859999996</v>
      </c>
      <c r="S9">
        <v>9.2509285709999993</v>
      </c>
      <c r="T9">
        <v>7.6878095240000004</v>
      </c>
      <c r="U9">
        <v>10.38101438</v>
      </c>
      <c r="V9">
        <v>7.8927752980000001</v>
      </c>
      <c r="W9">
        <v>9.0901748510000004</v>
      </c>
      <c r="X9">
        <v>7.7863864090000003</v>
      </c>
      <c r="Y9">
        <v>10.97719614</v>
      </c>
      <c r="Z9">
        <v>8.5784265869999992</v>
      </c>
      <c r="AA9">
        <v>9.7426886970000002</v>
      </c>
      <c r="AB9">
        <v>8.5124596320000006</v>
      </c>
      <c r="AC9" t="s">
        <v>80</v>
      </c>
      <c r="AD9">
        <v>1E-3</v>
      </c>
      <c r="AE9" t="s">
        <v>82</v>
      </c>
      <c r="AF9">
        <v>4.0795944285563799</v>
      </c>
    </row>
    <row r="10" spans="1:32" x14ac:dyDescent="0.25">
      <c r="A10">
        <v>11.61</v>
      </c>
      <c r="B10">
        <v>-0.84</v>
      </c>
      <c r="C10">
        <v>0.14000000000000001</v>
      </c>
      <c r="D10">
        <v>0.11</v>
      </c>
      <c r="E10">
        <v>-2.0099999999999998</v>
      </c>
      <c r="F10">
        <v>3.2889300000000001</v>
      </c>
      <c r="G10">
        <f t="shared" si="0"/>
        <v>3.2888518500195145</v>
      </c>
      <c r="H10">
        <v>2005</v>
      </c>
      <c r="I10">
        <v>2006</v>
      </c>
      <c r="J10" t="s">
        <v>79</v>
      </c>
      <c r="K10">
        <v>5.0625950330269696</v>
      </c>
      <c r="L10">
        <v>10.2064</v>
      </c>
      <c r="M10">
        <v>10.667763580000001</v>
      </c>
      <c r="N10">
        <v>8.5138658150000008</v>
      </c>
      <c r="O10">
        <v>9.4794568689999998</v>
      </c>
      <c r="P10">
        <v>8.4435250269999997</v>
      </c>
      <c r="Q10">
        <v>11.15685714</v>
      </c>
      <c r="R10">
        <v>8.4048571429999992</v>
      </c>
      <c r="S10">
        <v>9.6408571429999999</v>
      </c>
      <c r="T10">
        <v>8.2555714289999997</v>
      </c>
      <c r="U10">
        <v>10.63086062</v>
      </c>
      <c r="V10">
        <v>8.4178199399999993</v>
      </c>
      <c r="W10">
        <v>9.3518470980000004</v>
      </c>
      <c r="X10">
        <v>8.2556820440000003</v>
      </c>
      <c r="Y10">
        <v>11.06199524</v>
      </c>
      <c r="Z10">
        <v>8.9235486290000008</v>
      </c>
      <c r="AA10">
        <v>9.8301182879999995</v>
      </c>
      <c r="AB10">
        <v>8.8230704719999995</v>
      </c>
      <c r="AC10" t="s">
        <v>80</v>
      </c>
      <c r="AD10">
        <v>1E-3</v>
      </c>
      <c r="AE10" t="s">
        <v>81</v>
      </c>
      <c r="AF10">
        <v>2.4515652860053598</v>
      </c>
    </row>
    <row r="11" spans="1:32" x14ac:dyDescent="0.25">
      <c r="A11">
        <v>44.8</v>
      </c>
      <c r="B11">
        <v>-0.08</v>
      </c>
      <c r="C11">
        <v>0.11</v>
      </c>
      <c r="D11">
        <v>0</v>
      </c>
      <c r="E11">
        <v>-0.18</v>
      </c>
      <c r="F11">
        <v>3.87906</v>
      </c>
      <c r="G11">
        <f t="shared" si="0"/>
        <v>3.8789676819789545</v>
      </c>
      <c r="H11">
        <v>2006</v>
      </c>
      <c r="I11">
        <v>2007</v>
      </c>
      <c r="J11" t="s">
        <v>79</v>
      </c>
      <c r="K11">
        <v>6.14418563412565</v>
      </c>
      <c r="L11">
        <v>8.7507999999999999</v>
      </c>
      <c r="M11">
        <v>9.7760489879999994</v>
      </c>
      <c r="N11">
        <v>7.159872204</v>
      </c>
      <c r="O11">
        <v>8.6756150160000001</v>
      </c>
      <c r="P11">
        <v>7.5834185300000003</v>
      </c>
      <c r="Q11">
        <v>10.19233333</v>
      </c>
      <c r="R11">
        <v>6.8385714289999999</v>
      </c>
      <c r="S11">
        <v>8.8607142860000003</v>
      </c>
      <c r="T11">
        <v>7.4878095240000002</v>
      </c>
      <c r="U11">
        <v>9.7206746030000009</v>
      </c>
      <c r="V11">
        <v>6.9797693450000002</v>
      </c>
      <c r="W11">
        <v>8.5501153270000003</v>
      </c>
      <c r="X11">
        <v>7.3633283729999999</v>
      </c>
      <c r="Y11">
        <v>10.185965700000001</v>
      </c>
      <c r="Z11">
        <v>7.6320277880000003</v>
      </c>
      <c r="AA11">
        <v>9.0690508820000009</v>
      </c>
      <c r="AB11">
        <v>7.9605545119999999</v>
      </c>
      <c r="AC11" t="s">
        <v>80</v>
      </c>
      <c r="AD11">
        <v>1E-3</v>
      </c>
      <c r="AE11" t="s">
        <v>82</v>
      </c>
      <c r="AF11">
        <v>3.8021277120796002</v>
      </c>
    </row>
    <row r="12" spans="1:32" x14ac:dyDescent="0.25">
      <c r="A12">
        <v>15.91</v>
      </c>
      <c r="B12">
        <v>0.14000000000000001</v>
      </c>
      <c r="C12">
        <v>0.48</v>
      </c>
      <c r="D12">
        <v>0.03</v>
      </c>
      <c r="E12">
        <v>0.43</v>
      </c>
      <c r="F12">
        <v>2.6274099999999998</v>
      </c>
      <c r="G12">
        <f t="shared" si="0"/>
        <v>2.6273405314930085</v>
      </c>
      <c r="H12">
        <v>2007</v>
      </c>
      <c r="I12">
        <v>2008</v>
      </c>
      <c r="J12" t="s">
        <v>79</v>
      </c>
      <c r="K12">
        <v>3.8501476017100602</v>
      </c>
      <c r="L12">
        <v>8.9359999999999999</v>
      </c>
      <c r="M12">
        <v>9.5219808310000005</v>
      </c>
      <c r="N12">
        <v>7.042204473</v>
      </c>
      <c r="O12">
        <v>8.4075718849999994</v>
      </c>
      <c r="P12">
        <v>7.2669222580000001</v>
      </c>
      <c r="Q12">
        <v>9.4948571430000008</v>
      </c>
      <c r="R12">
        <v>6.548</v>
      </c>
      <c r="S12">
        <v>8.1613214289999991</v>
      </c>
      <c r="T12">
        <v>6.8666666669999996</v>
      </c>
      <c r="U12">
        <v>9.4352554560000002</v>
      </c>
      <c r="V12">
        <v>6.8987797620000002</v>
      </c>
      <c r="W12">
        <v>8.2372414430000003</v>
      </c>
      <c r="X12">
        <v>7.0310069439999996</v>
      </c>
      <c r="Y12">
        <v>9.9920766049999994</v>
      </c>
      <c r="Z12">
        <v>7.5117348850000001</v>
      </c>
      <c r="AA12">
        <v>8.8221460759999992</v>
      </c>
      <c r="AB12">
        <v>7.6373463509999997</v>
      </c>
      <c r="AC12" t="s">
        <v>80</v>
      </c>
      <c r="AD12">
        <v>1E-3</v>
      </c>
      <c r="AE12" t="s">
        <v>81</v>
      </c>
      <c r="AF12">
        <v>2.7668802096415401</v>
      </c>
    </row>
    <row r="13" spans="1:32" x14ac:dyDescent="0.25">
      <c r="A13">
        <v>58.88</v>
      </c>
      <c r="B13">
        <v>-0.24</v>
      </c>
      <c r="C13">
        <v>0.37</v>
      </c>
      <c r="D13">
        <v>0.05</v>
      </c>
      <c r="E13">
        <v>-0.69</v>
      </c>
      <c r="F13">
        <v>4.3199899999999998</v>
      </c>
      <c r="G13">
        <f>$B$53+(($B$54+$B$58)*K13)+$B$56</f>
        <v>4.3202268599342668</v>
      </c>
      <c r="H13">
        <v>2010</v>
      </c>
      <c r="I13">
        <v>2011</v>
      </c>
      <c r="J13" t="s">
        <v>83</v>
      </c>
      <c r="K13">
        <v>9.4319627669184491</v>
      </c>
      <c r="L13">
        <v>9.3533000000000008</v>
      </c>
      <c r="M13">
        <v>9.6454100109999992</v>
      </c>
      <c r="N13">
        <v>7.969105431</v>
      </c>
      <c r="O13">
        <v>8.6617012780000007</v>
      </c>
      <c r="P13">
        <v>7.925846645</v>
      </c>
      <c r="Q13">
        <v>9.8727619050000008</v>
      </c>
      <c r="R13">
        <v>7.7087142860000002</v>
      </c>
      <c r="S13">
        <v>8.6808928569999999</v>
      </c>
      <c r="T13">
        <v>7.8079047619999997</v>
      </c>
      <c r="U13">
        <v>9.6237227179999998</v>
      </c>
      <c r="V13">
        <v>7.7555654760000001</v>
      </c>
      <c r="W13">
        <v>8.5403999259999992</v>
      </c>
      <c r="X13">
        <v>7.7192187499999996</v>
      </c>
      <c r="Y13">
        <v>10.0920691</v>
      </c>
      <c r="Z13">
        <v>8.2834059329999992</v>
      </c>
      <c r="AA13">
        <v>9.0522324449999996</v>
      </c>
      <c r="AB13">
        <v>8.2268068589999999</v>
      </c>
      <c r="AC13" t="s">
        <v>80</v>
      </c>
      <c r="AD13">
        <v>1E-3</v>
      </c>
      <c r="AE13" t="s">
        <v>82</v>
      </c>
      <c r="AF13">
        <v>4.0755363583230402</v>
      </c>
    </row>
    <row r="14" spans="1:32" x14ac:dyDescent="0.25">
      <c r="A14">
        <v>21.28</v>
      </c>
      <c r="B14">
        <v>0.13</v>
      </c>
      <c r="C14">
        <v>0.2</v>
      </c>
      <c r="D14">
        <v>0</v>
      </c>
      <c r="E14">
        <v>0.33</v>
      </c>
      <c r="F14">
        <v>2.9255300000000002</v>
      </c>
      <c r="G14">
        <f t="shared" ref="G14:G20" si="1">$B$53+(($B$54+$B$58)*K14)+$B$56</f>
        <v>2.9256420831219803</v>
      </c>
      <c r="H14">
        <v>2011</v>
      </c>
      <c r="I14">
        <v>2012</v>
      </c>
      <c r="J14" t="s">
        <v>83</v>
      </c>
      <c r="K14">
        <v>5.7071102647488798</v>
      </c>
      <c r="L14">
        <v>8.6532999999999998</v>
      </c>
      <c r="M14">
        <v>9.5912886050000008</v>
      </c>
      <c r="N14">
        <v>7.3124281150000003</v>
      </c>
      <c r="O14">
        <v>8.492771565</v>
      </c>
      <c r="P14">
        <v>7.5477635779999996</v>
      </c>
      <c r="Q14">
        <v>9.8437142860000009</v>
      </c>
      <c r="R14">
        <v>6.8098571430000003</v>
      </c>
      <c r="S14">
        <v>8.4745357139999999</v>
      </c>
      <c r="T14">
        <v>7.1788095240000001</v>
      </c>
      <c r="U14">
        <v>9.6650322420000006</v>
      </c>
      <c r="V14">
        <v>7.2518080359999999</v>
      </c>
      <c r="W14">
        <v>8.4370368300000003</v>
      </c>
      <c r="X14">
        <v>7.4364484129999999</v>
      </c>
      <c r="Y14">
        <v>10.051732380000001</v>
      </c>
      <c r="Z14">
        <v>7.7402966580000001</v>
      </c>
      <c r="AA14">
        <v>8.8831627859999998</v>
      </c>
      <c r="AB14">
        <v>7.9183940420000001</v>
      </c>
      <c r="AC14" t="s">
        <v>80</v>
      </c>
      <c r="AD14">
        <v>1E-3</v>
      </c>
      <c r="AE14" t="s">
        <v>81</v>
      </c>
      <c r="AF14">
        <v>3.05762752307515</v>
      </c>
    </row>
    <row r="15" spans="1:32" x14ac:dyDescent="0.25">
      <c r="A15">
        <v>94.72</v>
      </c>
      <c r="B15">
        <v>0.56999999999999995</v>
      </c>
      <c r="C15">
        <v>0.22</v>
      </c>
      <c r="D15">
        <v>0.1</v>
      </c>
      <c r="E15">
        <v>1.45</v>
      </c>
      <c r="F15">
        <v>3.9770099999999999</v>
      </c>
      <c r="G15">
        <f t="shared" si="1"/>
        <v>3.9772126036114281</v>
      </c>
      <c r="H15">
        <v>2012</v>
      </c>
      <c r="I15">
        <v>2013</v>
      </c>
      <c r="J15" t="s">
        <v>83</v>
      </c>
      <c r="K15">
        <v>8.5157922105006101</v>
      </c>
      <c r="L15">
        <v>8.4766999999999992</v>
      </c>
      <c r="M15">
        <v>9.1682428120000008</v>
      </c>
      <c r="N15">
        <v>7.0715654949999998</v>
      </c>
      <c r="O15">
        <v>8.1818610219999997</v>
      </c>
      <c r="P15">
        <v>7.2241427050000002</v>
      </c>
      <c r="Q15">
        <v>9.2320476189999994</v>
      </c>
      <c r="R15">
        <v>6.9248571429999997</v>
      </c>
      <c r="S15">
        <v>8.1041785710000003</v>
      </c>
      <c r="T15">
        <v>7.0669523810000001</v>
      </c>
      <c r="U15">
        <v>9.1412822420000008</v>
      </c>
      <c r="V15">
        <v>6.9519866070000003</v>
      </c>
      <c r="W15">
        <v>8.0884858630000007</v>
      </c>
      <c r="X15">
        <v>7.1025570440000001</v>
      </c>
      <c r="Y15">
        <v>9.6794817870000003</v>
      </c>
      <c r="Z15">
        <v>7.4688509200000004</v>
      </c>
      <c r="AA15">
        <v>8.6274708970000002</v>
      </c>
      <c r="AB15">
        <v>7.606586557</v>
      </c>
      <c r="AC15" t="s">
        <v>80</v>
      </c>
      <c r="AD15">
        <v>1E-3</v>
      </c>
      <c r="AE15" t="s">
        <v>82</v>
      </c>
      <c r="AF15">
        <v>4.5509190689211296</v>
      </c>
    </row>
    <row r="16" spans="1:32" x14ac:dyDescent="0.25">
      <c r="A16">
        <v>37.17</v>
      </c>
      <c r="B16">
        <v>0.28000000000000003</v>
      </c>
      <c r="C16">
        <v>0.13</v>
      </c>
      <c r="D16">
        <v>0.01</v>
      </c>
      <c r="E16">
        <v>0.67</v>
      </c>
      <c r="F16">
        <v>3.33474</v>
      </c>
      <c r="G16">
        <f t="shared" si="1"/>
        <v>3.3348836735723433</v>
      </c>
      <c r="H16">
        <v>2013</v>
      </c>
      <c r="I16">
        <v>2014</v>
      </c>
      <c r="J16" t="s">
        <v>83</v>
      </c>
      <c r="K16">
        <v>6.8001700683021999</v>
      </c>
      <c r="L16">
        <v>8.8346999999999998</v>
      </c>
      <c r="M16">
        <v>9.6562300319999999</v>
      </c>
      <c r="N16">
        <v>6.7413099040000004</v>
      </c>
      <c r="O16">
        <v>8.4417971250000008</v>
      </c>
      <c r="P16">
        <v>7.2136315230000001</v>
      </c>
      <c r="Q16">
        <v>9.8807142859999999</v>
      </c>
      <c r="R16">
        <v>6.3698571429999999</v>
      </c>
      <c r="S16">
        <v>8.4521428570000001</v>
      </c>
      <c r="T16">
        <v>6.9739523810000001</v>
      </c>
      <c r="U16">
        <v>9.6731175599999997</v>
      </c>
      <c r="V16">
        <v>6.5887351189999999</v>
      </c>
      <c r="W16">
        <v>8.3551581099999996</v>
      </c>
      <c r="X16">
        <v>7.041044147</v>
      </c>
      <c r="Y16">
        <v>10.39433346</v>
      </c>
      <c r="Z16">
        <v>7.5108599319999998</v>
      </c>
      <c r="AA16">
        <v>9.1048028540000008</v>
      </c>
      <c r="AB16">
        <v>7.8505382399999997</v>
      </c>
      <c r="AC16" t="s">
        <v>80</v>
      </c>
      <c r="AD16">
        <v>1E-3</v>
      </c>
      <c r="AE16" t="s">
        <v>81</v>
      </c>
      <c r="AF16">
        <v>3.6156059525389299</v>
      </c>
    </row>
    <row r="17" spans="1:32" x14ac:dyDescent="0.25">
      <c r="A17">
        <v>35.090000000000003</v>
      </c>
      <c r="B17">
        <v>-0.1</v>
      </c>
      <c r="C17">
        <v>0.14000000000000001</v>
      </c>
      <c r="D17">
        <v>0</v>
      </c>
      <c r="E17">
        <v>-0.25</v>
      </c>
      <c r="F17">
        <v>3.6615799999999998</v>
      </c>
      <c r="G17">
        <f t="shared" si="1"/>
        <v>3.6617547365479677</v>
      </c>
      <c r="H17">
        <v>2014</v>
      </c>
      <c r="I17">
        <v>2015</v>
      </c>
      <c r="J17" t="s">
        <v>83</v>
      </c>
      <c r="K17">
        <v>7.6732231211217101</v>
      </c>
      <c r="L17">
        <v>9.1199999999999992</v>
      </c>
      <c r="M17">
        <v>9.9751757189999992</v>
      </c>
      <c r="N17">
        <v>8.1652396169999992</v>
      </c>
      <c r="O17">
        <v>8.7557987219999998</v>
      </c>
      <c r="P17">
        <v>7.7676890309999997</v>
      </c>
      <c r="Q17">
        <v>10.23414286</v>
      </c>
      <c r="R17">
        <v>7.8972857139999997</v>
      </c>
      <c r="S17">
        <v>8.8102499999999999</v>
      </c>
      <c r="T17">
        <v>7.6229523810000002</v>
      </c>
      <c r="U17">
        <v>10.028618549999999</v>
      </c>
      <c r="V17">
        <v>8.1538690480000007</v>
      </c>
      <c r="W17">
        <v>8.7010342260000009</v>
      </c>
      <c r="X17">
        <v>7.637539683</v>
      </c>
      <c r="Y17">
        <v>10.569357869999999</v>
      </c>
      <c r="Z17">
        <v>8.615362373</v>
      </c>
      <c r="AA17">
        <v>9.2643174990000006</v>
      </c>
      <c r="AB17">
        <v>8.1730091379999994</v>
      </c>
      <c r="AC17" t="s">
        <v>80</v>
      </c>
      <c r="AD17">
        <v>1E-3</v>
      </c>
      <c r="AE17" t="s">
        <v>82</v>
      </c>
      <c r="AF17">
        <v>3.5579893701604499</v>
      </c>
    </row>
    <row r="18" spans="1:32" x14ac:dyDescent="0.25">
      <c r="A18">
        <v>18.37</v>
      </c>
      <c r="B18">
        <v>-0.39</v>
      </c>
      <c r="C18">
        <v>0.13</v>
      </c>
      <c r="D18">
        <v>0.02</v>
      </c>
      <c r="E18">
        <v>-0.94</v>
      </c>
      <c r="F18">
        <v>3.3048099999999998</v>
      </c>
      <c r="G18">
        <f t="shared" si="1"/>
        <v>3.3049504260826557</v>
      </c>
      <c r="H18">
        <v>2015</v>
      </c>
      <c r="I18">
        <v>2016</v>
      </c>
      <c r="J18" t="s">
        <v>83</v>
      </c>
      <c r="K18">
        <v>6.7202201551352996</v>
      </c>
      <c r="L18">
        <v>9.6067</v>
      </c>
      <c r="M18">
        <v>10.6215229</v>
      </c>
      <c r="N18">
        <v>8.8737699679999995</v>
      </c>
      <c r="O18">
        <v>9.5544888179999994</v>
      </c>
      <c r="P18">
        <v>8.73</v>
      </c>
      <c r="Q18">
        <v>10.72547619</v>
      </c>
      <c r="R18">
        <v>8.3411428569999995</v>
      </c>
      <c r="S18">
        <v>9.4307142860000006</v>
      </c>
      <c r="T18">
        <v>8.2924761900000004</v>
      </c>
      <c r="U18">
        <v>10.80536706</v>
      </c>
      <c r="V18">
        <v>8.9189360119999996</v>
      </c>
      <c r="W18">
        <v>9.5593154760000001</v>
      </c>
      <c r="X18">
        <v>8.6534176590000005</v>
      </c>
      <c r="Y18">
        <v>11.42881086</v>
      </c>
      <c r="Z18">
        <v>9.6438941039999992</v>
      </c>
      <c r="AA18">
        <v>10.213680999999999</v>
      </c>
      <c r="AB18">
        <v>9.3159969960000009</v>
      </c>
      <c r="AC18" t="s">
        <v>80</v>
      </c>
      <c r="AD18">
        <v>1E-3</v>
      </c>
      <c r="AE18" t="s">
        <v>81</v>
      </c>
      <c r="AF18">
        <v>2.9109475067361501</v>
      </c>
    </row>
    <row r="19" spans="1:32" x14ac:dyDescent="0.25">
      <c r="A19">
        <v>34.729999999999997</v>
      </c>
      <c r="B19">
        <v>-0.21</v>
      </c>
      <c r="C19">
        <v>0.16</v>
      </c>
      <c r="D19">
        <v>0.01</v>
      </c>
      <c r="E19">
        <v>-0.52</v>
      </c>
      <c r="F19">
        <v>3.7606000000000002</v>
      </c>
      <c r="G19">
        <f t="shared" si="1"/>
        <v>3.7607867766573846</v>
      </c>
      <c r="H19">
        <v>2016</v>
      </c>
      <c r="I19">
        <v>2017</v>
      </c>
      <c r="J19" t="s">
        <v>83</v>
      </c>
      <c r="K19">
        <v>7.9377317752601098</v>
      </c>
      <c r="L19">
        <v>10.198499999999999</v>
      </c>
      <c r="M19">
        <v>11.037145900000001</v>
      </c>
      <c r="N19">
        <v>8.9155271569999996</v>
      </c>
      <c r="O19">
        <v>10.033690099999999</v>
      </c>
      <c r="P19">
        <v>9.0681469650000004</v>
      </c>
      <c r="Q19">
        <v>11.64580952</v>
      </c>
      <c r="R19">
        <v>8.8067142860000001</v>
      </c>
      <c r="S19">
        <v>10.37092857</v>
      </c>
      <c r="T19">
        <v>9.1376666669999995</v>
      </c>
      <c r="U19">
        <v>11.180634919999999</v>
      </c>
      <c r="V19">
        <v>8.9170684520000005</v>
      </c>
      <c r="W19">
        <v>10.053041289999999</v>
      </c>
      <c r="X19">
        <v>9.0013814480000001</v>
      </c>
      <c r="Y19">
        <v>11.670022530000001</v>
      </c>
      <c r="Z19">
        <v>9.6072174239999999</v>
      </c>
      <c r="AA19">
        <v>10.59035205</v>
      </c>
      <c r="AB19">
        <v>9.5929102519999994</v>
      </c>
      <c r="AC19" t="s">
        <v>80</v>
      </c>
      <c r="AD19">
        <v>1E-3</v>
      </c>
      <c r="AE19" t="s">
        <v>82</v>
      </c>
      <c r="AF19">
        <v>3.5477413177180299</v>
      </c>
    </row>
    <row r="20" spans="1:32" x14ac:dyDescent="0.25">
      <c r="A20">
        <v>8.07</v>
      </c>
      <c r="B20">
        <v>-0.03</v>
      </c>
      <c r="C20">
        <v>0.65</v>
      </c>
      <c r="D20">
        <v>0</v>
      </c>
      <c r="E20">
        <v>-0.12</v>
      </c>
      <c r="F20">
        <v>2.11999</v>
      </c>
      <c r="G20">
        <f t="shared" si="1"/>
        <v>2.120022314221635</v>
      </c>
      <c r="H20">
        <v>2017</v>
      </c>
      <c r="I20">
        <v>2018</v>
      </c>
      <c r="J20" t="s">
        <v>83</v>
      </c>
      <c r="K20">
        <v>3.55534806148941</v>
      </c>
      <c r="L20">
        <v>8.5604999999999993</v>
      </c>
      <c r="M20">
        <v>9.6549094780000004</v>
      </c>
      <c r="N20">
        <v>7.6529392969999996</v>
      </c>
      <c r="O20">
        <v>8.6958226839999995</v>
      </c>
      <c r="P20">
        <v>7.759669862</v>
      </c>
      <c r="Q20">
        <v>9.8199523810000002</v>
      </c>
      <c r="R20">
        <v>7.2157142859999999</v>
      </c>
      <c r="S20">
        <v>8.6625714289999998</v>
      </c>
      <c r="T20">
        <v>7.5067142860000002</v>
      </c>
      <c r="U20">
        <v>9.8214360119999995</v>
      </c>
      <c r="V20">
        <v>7.75</v>
      </c>
      <c r="W20">
        <v>8.7661365329999992</v>
      </c>
      <c r="X20">
        <v>7.7769122020000001</v>
      </c>
      <c r="Y20">
        <v>10.308907250000001</v>
      </c>
      <c r="Z20">
        <v>8.2547765680000005</v>
      </c>
      <c r="AA20">
        <v>9.282535674</v>
      </c>
      <c r="AB20">
        <v>8.2878295160000004</v>
      </c>
      <c r="AC20" t="s">
        <v>80</v>
      </c>
      <c r="AD20">
        <v>1E-3</v>
      </c>
      <c r="AE20" t="s">
        <v>81</v>
      </c>
      <c r="AF20">
        <v>2.08786843546409</v>
      </c>
    </row>
    <row r="21" spans="1:32" x14ac:dyDescent="0.25">
      <c r="A21">
        <v>21.14</v>
      </c>
      <c r="B21">
        <v>-0.24</v>
      </c>
      <c r="C21">
        <v>0.24</v>
      </c>
      <c r="D21">
        <v>0.02</v>
      </c>
      <c r="E21">
        <v>-0.6</v>
      </c>
      <c r="F21">
        <v>3.2874400000000001</v>
      </c>
      <c r="G21">
        <f>$B$53+(($B$54+$B$57)*K21)+$B$55</f>
        <v>3.2874537193499505</v>
      </c>
      <c r="H21">
        <v>2018</v>
      </c>
      <c r="I21">
        <v>2019</v>
      </c>
      <c r="J21" t="s">
        <v>84</v>
      </c>
      <c r="K21">
        <v>3.9318256327243302</v>
      </c>
      <c r="L21">
        <v>8.9250000000000007</v>
      </c>
      <c r="M21">
        <v>9.8706709270000008</v>
      </c>
      <c r="N21">
        <v>7.4035463259999998</v>
      </c>
      <c r="O21">
        <v>8.7536821089999997</v>
      </c>
      <c r="P21">
        <v>7.6142918000000002</v>
      </c>
      <c r="Q21">
        <v>9.9863809519999993</v>
      </c>
      <c r="R21">
        <v>6.9205714289999998</v>
      </c>
      <c r="S21">
        <v>8.7390000000000008</v>
      </c>
      <c r="T21">
        <v>7.4327142860000004</v>
      </c>
      <c r="U21">
        <v>10.10597718</v>
      </c>
      <c r="V21">
        <v>7.533891369</v>
      </c>
      <c r="W21">
        <v>8.8577901790000002</v>
      </c>
      <c r="X21">
        <v>7.6262425599999997</v>
      </c>
      <c r="Y21">
        <v>10.786515209999999</v>
      </c>
      <c r="Z21">
        <v>8.2795456250000008</v>
      </c>
      <c r="AA21">
        <v>9.5379797219999993</v>
      </c>
      <c r="AB21">
        <v>8.2952935290000003</v>
      </c>
      <c r="AC21" t="s">
        <v>80</v>
      </c>
      <c r="AD21">
        <v>1E-3</v>
      </c>
      <c r="AE21" t="s">
        <v>82</v>
      </c>
      <c r="AF21">
        <v>3.0512573264080798</v>
      </c>
    </row>
    <row r="22" spans="1:32" x14ac:dyDescent="0.25">
      <c r="A22">
        <v>8.06</v>
      </c>
      <c r="B22">
        <v>-0.62</v>
      </c>
      <c r="C22">
        <v>0.67</v>
      </c>
      <c r="D22">
        <v>2</v>
      </c>
      <c r="E22">
        <v>-2.42</v>
      </c>
      <c r="F22">
        <v>2.7108699999999999</v>
      </c>
      <c r="G22">
        <f t="shared" ref="G22:G26" si="2">$B$53+(($B$54+$B$57)*K22)+$B$55</f>
        <v>2.7108938945601886</v>
      </c>
      <c r="H22">
        <v>2019</v>
      </c>
      <c r="I22">
        <v>2020</v>
      </c>
      <c r="J22" t="s">
        <v>84</v>
      </c>
      <c r="K22">
        <v>5.3181199938442196</v>
      </c>
      <c r="L22">
        <v>9.9111999999999991</v>
      </c>
      <c r="M22">
        <v>10.470244940000001</v>
      </c>
      <c r="N22">
        <v>8.2439936100000004</v>
      </c>
      <c r="O22">
        <v>9.4555431310000007</v>
      </c>
      <c r="P22">
        <v>8.3549307769999999</v>
      </c>
      <c r="Q22">
        <v>10.738714290000001</v>
      </c>
      <c r="R22">
        <v>7.7865714290000003</v>
      </c>
      <c r="S22">
        <v>9.5140357140000003</v>
      </c>
      <c r="T22">
        <v>8.0991428570000004</v>
      </c>
      <c r="U22">
        <v>10.871257440000001</v>
      </c>
      <c r="V22">
        <v>8.4230133929999997</v>
      </c>
      <c r="W22">
        <v>9.6499702379999999</v>
      </c>
      <c r="X22">
        <v>8.4364087300000001</v>
      </c>
      <c r="Y22">
        <v>11.463307049999999</v>
      </c>
      <c r="Z22">
        <v>9.0132031539999993</v>
      </c>
      <c r="AA22">
        <v>10.24567124</v>
      </c>
      <c r="AB22">
        <v>9.0470484419999995</v>
      </c>
      <c r="AC22" t="s">
        <v>80</v>
      </c>
      <c r="AD22">
        <v>1</v>
      </c>
      <c r="AE22" t="s">
        <v>81</v>
      </c>
      <c r="AF22">
        <v>2.0872843314454701</v>
      </c>
    </row>
    <row r="23" spans="1:32" x14ac:dyDescent="0.25">
      <c r="A23">
        <v>48.53</v>
      </c>
      <c r="B23">
        <v>0.79</v>
      </c>
      <c r="C23">
        <v>0.17</v>
      </c>
      <c r="D23">
        <v>0.13</v>
      </c>
      <c r="E23">
        <v>1.94</v>
      </c>
      <c r="F23">
        <v>3.0899299999999998</v>
      </c>
      <c r="G23">
        <f t="shared" si="2"/>
        <v>3.0899454650627982</v>
      </c>
      <c r="H23">
        <v>2020</v>
      </c>
      <c r="I23">
        <v>2021</v>
      </c>
      <c r="J23" t="s">
        <v>84</v>
      </c>
      <c r="K23">
        <v>4.4067192472642498</v>
      </c>
      <c r="L23">
        <v>8.8882999999999992</v>
      </c>
      <c r="M23">
        <v>9.9938764639999995</v>
      </c>
      <c r="N23">
        <v>8.0894249200000008</v>
      </c>
      <c r="O23">
        <v>8.8353753990000001</v>
      </c>
      <c r="P23">
        <v>7.860308839</v>
      </c>
      <c r="Q23">
        <v>10.397142860000001</v>
      </c>
      <c r="R23">
        <v>7.8339999999999996</v>
      </c>
      <c r="S23">
        <v>9.0485714290000008</v>
      </c>
      <c r="T23">
        <v>7.8556190480000003</v>
      </c>
      <c r="U23">
        <v>10.22914435</v>
      </c>
      <c r="V23">
        <v>8.264471726</v>
      </c>
      <c r="W23">
        <v>8.9823586310000003</v>
      </c>
      <c r="X23">
        <v>7.9448065479999999</v>
      </c>
      <c r="Y23">
        <v>10.702761300000001</v>
      </c>
      <c r="Z23">
        <v>8.8981975220000002</v>
      </c>
      <c r="AA23">
        <v>9.5223939170000005</v>
      </c>
      <c r="AB23">
        <v>8.5283364630000005</v>
      </c>
      <c r="AC23" t="s">
        <v>80</v>
      </c>
      <c r="AD23">
        <v>1</v>
      </c>
      <c r="AE23" t="s">
        <v>82</v>
      </c>
      <c r="AF23">
        <v>3.8821449074171301</v>
      </c>
    </row>
    <row r="24" spans="1:32" x14ac:dyDescent="0.25">
      <c r="A24">
        <v>18.3</v>
      </c>
      <c r="B24">
        <v>-0.16</v>
      </c>
      <c r="C24">
        <v>0.18</v>
      </c>
      <c r="D24">
        <v>0.01</v>
      </c>
      <c r="E24">
        <v>-0.39</v>
      </c>
      <c r="F24">
        <v>3.0666799999999999</v>
      </c>
      <c r="G24">
        <f t="shared" si="2"/>
        <v>3.066696906811015</v>
      </c>
      <c r="H24">
        <v>2021</v>
      </c>
      <c r="I24">
        <v>2022</v>
      </c>
      <c r="J24" t="s">
        <v>84</v>
      </c>
      <c r="K24">
        <v>4.4626186419547604</v>
      </c>
      <c r="L24">
        <v>8.8855000000000004</v>
      </c>
      <c r="M24">
        <v>10.06083067</v>
      </c>
      <c r="N24">
        <v>7.2485622999999997</v>
      </c>
      <c r="O24">
        <v>8.8951597440000008</v>
      </c>
      <c r="P24">
        <v>7.6291906279999999</v>
      </c>
      <c r="Q24">
        <v>10.25933333</v>
      </c>
      <c r="R24">
        <v>6.9135714290000001</v>
      </c>
      <c r="S24">
        <v>8.9066428569999996</v>
      </c>
      <c r="T24">
        <v>7.468</v>
      </c>
      <c r="U24">
        <v>10.22695437</v>
      </c>
      <c r="V24">
        <v>7.2937872019999999</v>
      </c>
      <c r="W24">
        <v>8.9576636900000004</v>
      </c>
      <c r="X24">
        <v>7.6468948409999999</v>
      </c>
      <c r="Y24">
        <v>10.81557892</v>
      </c>
      <c r="Z24">
        <v>7.9704431089999996</v>
      </c>
      <c r="AA24">
        <v>9.5849136309999992</v>
      </c>
      <c r="AB24">
        <v>8.3054512450000004</v>
      </c>
      <c r="AC24" t="s">
        <v>80</v>
      </c>
      <c r="AD24">
        <v>1</v>
      </c>
      <c r="AE24" t="s">
        <v>81</v>
      </c>
      <c r="AF24">
        <v>2.9068550478598798</v>
      </c>
    </row>
    <row r="25" spans="1:32" x14ac:dyDescent="0.25">
      <c r="A25">
        <v>47.84</v>
      </c>
      <c r="B25">
        <v>0.75</v>
      </c>
      <c r="C25">
        <v>0.17</v>
      </c>
      <c r="D25">
        <v>0.11</v>
      </c>
      <c r="E25">
        <v>1.82</v>
      </c>
      <c r="F25">
        <v>3.1215299999999999</v>
      </c>
      <c r="G25">
        <f t="shared" si="2"/>
        <v>3.1215480037749153</v>
      </c>
      <c r="H25">
        <v>2022</v>
      </c>
      <c r="I25">
        <v>2023</v>
      </c>
      <c r="J25" t="s">
        <v>84</v>
      </c>
      <c r="K25">
        <v>4.3307333402863302</v>
      </c>
      <c r="L25">
        <v>8.9844000000000008</v>
      </c>
      <c r="M25">
        <v>10.174377</v>
      </c>
      <c r="N25">
        <v>7.5150798720000003</v>
      </c>
      <c r="O25">
        <v>8.9180031950000007</v>
      </c>
      <c r="P25">
        <v>7.6417145900000003</v>
      </c>
      <c r="Q25">
        <v>10.342380950000001</v>
      </c>
      <c r="R25">
        <v>7.1344285709999999</v>
      </c>
      <c r="S25">
        <v>8.8847857139999995</v>
      </c>
      <c r="T25">
        <v>7.4028571430000003</v>
      </c>
      <c r="U25">
        <v>10.52362847</v>
      </c>
      <c r="V25">
        <v>7.622693452</v>
      </c>
      <c r="W25">
        <v>9.1074125739999996</v>
      </c>
      <c r="X25">
        <v>7.7352628970000001</v>
      </c>
      <c r="Y25">
        <v>11.040672170000001</v>
      </c>
      <c r="Z25">
        <v>8.2159256480000007</v>
      </c>
      <c r="AA25">
        <v>9.6830107020000007</v>
      </c>
      <c r="AB25">
        <v>8.3773663789999997</v>
      </c>
      <c r="AC25" t="s">
        <v>80</v>
      </c>
      <c r="AD25">
        <v>1</v>
      </c>
      <c r="AE25" t="s">
        <v>82</v>
      </c>
      <c r="AF25">
        <v>3.86785188801823</v>
      </c>
    </row>
    <row r="26" spans="1:32" x14ac:dyDescent="0.25">
      <c r="A26">
        <v>19.87</v>
      </c>
      <c r="B26">
        <v>-0.52</v>
      </c>
      <c r="C26">
        <v>0.56999999999999995</v>
      </c>
      <c r="D26">
        <v>0.71</v>
      </c>
      <c r="E26">
        <v>-1.77</v>
      </c>
      <c r="F26">
        <v>3.50813</v>
      </c>
      <c r="G26">
        <f t="shared" si="2"/>
        <v>3.5081420089667077</v>
      </c>
      <c r="H26">
        <v>2023</v>
      </c>
      <c r="I26">
        <v>2024</v>
      </c>
      <c r="J26" t="s">
        <v>84</v>
      </c>
      <c r="K26">
        <v>3.4011973816621599</v>
      </c>
      <c r="L26">
        <v>8.923</v>
      </c>
      <c r="M26">
        <v>9.7985410010000003</v>
      </c>
      <c r="N26">
        <v>7.5280830669999999</v>
      </c>
      <c r="O26">
        <v>8.6063258789999999</v>
      </c>
      <c r="P26">
        <v>7.4034611290000001</v>
      </c>
      <c r="Q26">
        <v>9.7153333330000002</v>
      </c>
      <c r="R26">
        <v>7.1267142860000003</v>
      </c>
      <c r="S26">
        <v>8.4311785710000002</v>
      </c>
      <c r="T26">
        <v>7.095904762</v>
      </c>
      <c r="U26">
        <v>9.9768849209999999</v>
      </c>
      <c r="V26">
        <v>7.5311458330000001</v>
      </c>
      <c r="W26">
        <v>8.6912946430000009</v>
      </c>
      <c r="X26">
        <v>7.4057738100000003</v>
      </c>
      <c r="Y26">
        <v>10.68258606</v>
      </c>
      <c r="Z26">
        <v>8.2124821630000007</v>
      </c>
      <c r="AA26">
        <v>9.3492386409999995</v>
      </c>
      <c r="AB26">
        <v>8.0367342599999994</v>
      </c>
      <c r="AC26" t="s">
        <v>80</v>
      </c>
      <c r="AD26">
        <v>1</v>
      </c>
      <c r="AE26" t="s">
        <v>81</v>
      </c>
      <c r="AF26">
        <v>2.9891843828310298</v>
      </c>
    </row>
    <row r="28" spans="1:32" x14ac:dyDescent="0.25">
      <c r="A28" s="7" t="s">
        <v>90</v>
      </c>
    </row>
    <row r="29" spans="1:32" x14ac:dyDescent="0.25">
      <c r="A29" s="6" t="s">
        <v>1</v>
      </c>
    </row>
    <row r="30" spans="1:32" x14ac:dyDescent="0.25">
      <c r="A30" s="6" t="s">
        <v>20</v>
      </c>
    </row>
    <row r="31" spans="1:32" x14ac:dyDescent="0.25">
      <c r="A31" s="6" t="s">
        <v>3</v>
      </c>
    </row>
    <row r="32" spans="1:32" x14ac:dyDescent="0.25">
      <c r="A32" s="4"/>
    </row>
    <row r="33" spans="1:1" x14ac:dyDescent="0.25">
      <c r="A33" s="6" t="s">
        <v>4</v>
      </c>
    </row>
    <row r="34" spans="1:1" x14ac:dyDescent="0.25">
      <c r="A34" s="6" t="s">
        <v>5</v>
      </c>
    </row>
    <row r="35" spans="1:1" x14ac:dyDescent="0.25">
      <c r="A35" s="6" t="s">
        <v>21</v>
      </c>
    </row>
    <row r="36" spans="1:1" x14ac:dyDescent="0.25">
      <c r="A36" s="4"/>
    </row>
    <row r="37" spans="1:1" x14ac:dyDescent="0.25">
      <c r="A37" s="6" t="s">
        <v>7</v>
      </c>
    </row>
    <row r="38" spans="1:1" x14ac:dyDescent="0.25">
      <c r="A38" s="6" t="s">
        <v>22</v>
      </c>
    </row>
    <row r="39" spans="1:1" x14ac:dyDescent="0.25">
      <c r="A39" s="6" t="s">
        <v>23</v>
      </c>
    </row>
    <row r="40" spans="1:1" x14ac:dyDescent="0.25">
      <c r="A40" s="6" t="s">
        <v>24</v>
      </c>
    </row>
    <row r="41" spans="1:1" x14ac:dyDescent="0.25">
      <c r="A41" s="6" t="s">
        <v>25</v>
      </c>
    </row>
    <row r="42" spans="1:1" x14ac:dyDescent="0.25">
      <c r="A42" s="6" t="s">
        <v>26</v>
      </c>
    </row>
    <row r="43" spans="1:1" x14ac:dyDescent="0.25">
      <c r="A43" s="6" t="s">
        <v>27</v>
      </c>
    </row>
    <row r="44" spans="1:1" x14ac:dyDescent="0.25">
      <c r="A44" s="6" t="s">
        <v>28</v>
      </c>
    </row>
    <row r="45" spans="1:1" x14ac:dyDescent="0.25">
      <c r="A45" s="6" t="s">
        <v>13</v>
      </c>
    </row>
    <row r="46" spans="1:1" x14ac:dyDescent="0.25">
      <c r="A46" s="6" t="s">
        <v>14</v>
      </c>
    </row>
    <row r="47" spans="1:1" x14ac:dyDescent="0.25">
      <c r="A47" s="4"/>
    </row>
    <row r="48" spans="1:1" x14ac:dyDescent="0.25">
      <c r="A48" s="6" t="s">
        <v>29</v>
      </c>
    </row>
    <row r="49" spans="1:4" x14ac:dyDescent="0.25">
      <c r="A49" s="6" t="s">
        <v>16</v>
      </c>
    </row>
    <row r="50" spans="1:4" x14ac:dyDescent="0.25">
      <c r="A50" s="6" t="s">
        <v>30</v>
      </c>
    </row>
    <row r="51" spans="1:4" x14ac:dyDescent="0.25">
      <c r="A51" s="6" t="s">
        <v>31</v>
      </c>
    </row>
    <row r="53" spans="1:4" x14ac:dyDescent="0.25">
      <c r="A53" s="3" t="s">
        <v>85</v>
      </c>
      <c r="B53">
        <v>0.52669999999999995</v>
      </c>
    </row>
    <row r="54" spans="1:4" x14ac:dyDescent="0.25">
      <c r="A54" s="3" t="s">
        <v>86</v>
      </c>
      <c r="B54">
        <v>0.54559999999999997</v>
      </c>
    </row>
    <row r="55" spans="1:4" x14ac:dyDescent="0.25">
      <c r="A55" s="3" t="s">
        <v>56</v>
      </c>
      <c r="B55">
        <v>4.3959999999999999</v>
      </c>
      <c r="C55" t="s">
        <v>84</v>
      </c>
      <c r="D55" t="s">
        <v>85</v>
      </c>
    </row>
    <row r="56" spans="1:4" x14ac:dyDescent="0.25">
      <c r="A56" s="3" t="s">
        <v>56</v>
      </c>
      <c r="B56">
        <v>0.26219999999999999</v>
      </c>
      <c r="C56" t="s">
        <v>87</v>
      </c>
      <c r="D56" t="s">
        <v>85</v>
      </c>
    </row>
    <row r="57" spans="1:4" x14ac:dyDescent="0.25">
      <c r="A57" s="3" t="s">
        <v>88</v>
      </c>
      <c r="B57">
        <v>-0.96150000000000002</v>
      </c>
      <c r="C57" t="s">
        <v>84</v>
      </c>
      <c r="D57" t="s">
        <v>89</v>
      </c>
    </row>
    <row r="58" spans="1:4" x14ac:dyDescent="0.25">
      <c r="A58" s="3" t="s">
        <v>88</v>
      </c>
      <c r="B58">
        <v>-0.17119999999999999</v>
      </c>
      <c r="C58" t="s">
        <v>87</v>
      </c>
      <c r="D58" t="s">
        <v>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B6B7-6290-4337-BC9E-0C79E89D01EF}">
  <dimension ref="A1:Z53"/>
  <sheetViews>
    <sheetView workbookViewId="0">
      <selection activeCell="V33" sqref="V33"/>
    </sheetView>
  </sheetViews>
  <sheetFormatPr defaultRowHeight="15" x14ac:dyDescent="0.25"/>
  <cols>
    <col min="3" max="3" width="11" bestFit="1" customWidth="1"/>
  </cols>
  <sheetData>
    <row r="1" spans="1:25" x14ac:dyDescent="0.25">
      <c r="A1" t="s">
        <v>54</v>
      </c>
      <c r="B1" t="s">
        <v>55</v>
      </c>
      <c r="C1" t="s">
        <v>105</v>
      </c>
      <c r="D1" t="s">
        <v>58</v>
      </c>
      <c r="E1" t="s">
        <v>86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73</v>
      </c>
      <c r="U1" t="s">
        <v>74</v>
      </c>
      <c r="V1" t="s">
        <v>75</v>
      </c>
      <c r="W1" t="s">
        <v>76</v>
      </c>
    </row>
    <row r="2" spans="1:25" x14ac:dyDescent="0.25">
      <c r="A2">
        <v>1997</v>
      </c>
      <c r="B2">
        <v>1998</v>
      </c>
      <c r="C2">
        <v>42.448748999999999</v>
      </c>
      <c r="D2">
        <v>9.2752999999999997</v>
      </c>
      <c r="E2">
        <v>2.4777443940000001</v>
      </c>
      <c r="F2">
        <v>10.080979770000001</v>
      </c>
      <c r="G2">
        <v>7.4775079870000001</v>
      </c>
      <c r="H2">
        <v>8.8294728429999996</v>
      </c>
      <c r="I2">
        <v>7.588146965</v>
      </c>
      <c r="J2">
        <v>10.29519048</v>
      </c>
      <c r="K2">
        <v>7.0071428569999998</v>
      </c>
      <c r="L2">
        <v>8.8284285709999999</v>
      </c>
      <c r="M2">
        <v>7.3024761900000001</v>
      </c>
      <c r="N2">
        <v>10.01928075</v>
      </c>
      <c r="O2">
        <v>7.3471651790000001</v>
      </c>
      <c r="P2">
        <v>8.7070405510000004</v>
      </c>
      <c r="Q2">
        <v>7.404987599</v>
      </c>
      <c r="R2">
        <v>10.47187257</v>
      </c>
      <c r="S2">
        <v>7.9995418699999998</v>
      </c>
      <c r="T2">
        <v>9.1980623359999996</v>
      </c>
      <c r="U2">
        <v>7.9869633249999996</v>
      </c>
      <c r="V2" t="s">
        <v>80</v>
      </c>
      <c r="W2">
        <v>1E-3</v>
      </c>
      <c r="X2">
        <f>$L$34+$L$35*E2+$L$36*D2+$L$37*Y2</f>
        <v>3.2406058909272808</v>
      </c>
      <c r="Y2">
        <v>0</v>
      </c>
    </row>
    <row r="3" spans="1:25" x14ac:dyDescent="0.25">
      <c r="A3">
        <v>1998</v>
      </c>
      <c r="B3">
        <v>1999</v>
      </c>
      <c r="C3">
        <v>77.818105000000003</v>
      </c>
      <c r="D3">
        <v>9.3975000000000009</v>
      </c>
      <c r="E3">
        <v>5.6223799840000002</v>
      </c>
      <c r="F3">
        <v>9.8505005319999999</v>
      </c>
      <c r="G3">
        <v>7.8300958469999999</v>
      </c>
      <c r="H3">
        <v>8.9109744410000005</v>
      </c>
      <c r="I3">
        <v>7.8816187429999998</v>
      </c>
      <c r="J3">
        <v>9.9670000000000005</v>
      </c>
      <c r="K3">
        <v>7.3432857140000003</v>
      </c>
      <c r="L3">
        <v>8.8470714289999997</v>
      </c>
      <c r="M3">
        <v>7.5599523810000004</v>
      </c>
      <c r="N3">
        <v>9.8928397819999994</v>
      </c>
      <c r="O3">
        <v>7.6525892860000004</v>
      </c>
      <c r="P3">
        <v>8.8466871279999992</v>
      </c>
      <c r="Q3">
        <v>7.7063268850000002</v>
      </c>
      <c r="R3">
        <v>10.360032540000001</v>
      </c>
      <c r="S3">
        <v>8.3653098010000004</v>
      </c>
      <c r="T3">
        <v>9.3788800230000007</v>
      </c>
      <c r="U3">
        <v>8.3701677310000004</v>
      </c>
      <c r="V3" t="s">
        <v>80</v>
      </c>
      <c r="W3">
        <v>1E-3</v>
      </c>
      <c r="X3">
        <f t="shared" ref="X3:X29" si="0">$L$34+$L$35*E3+$L$36*D3+$L$37*Y3</f>
        <v>4.6430169791980793</v>
      </c>
      <c r="Y3">
        <v>1</v>
      </c>
    </row>
    <row r="4" spans="1:25" x14ac:dyDescent="0.25">
      <c r="A4">
        <v>1999</v>
      </c>
      <c r="B4">
        <v>2000</v>
      </c>
      <c r="C4">
        <v>20.248977</v>
      </c>
      <c r="D4">
        <v>8.5596999999999994</v>
      </c>
      <c r="E4">
        <v>1.597723341</v>
      </c>
      <c r="F4">
        <v>8.8986368480000007</v>
      </c>
      <c r="G4">
        <v>6.8382428119999998</v>
      </c>
      <c r="H4">
        <v>8.0495127800000006</v>
      </c>
      <c r="I4">
        <v>7.1150585729999998</v>
      </c>
      <c r="J4">
        <v>9.0845714290000004</v>
      </c>
      <c r="K4">
        <v>6.1695714290000003</v>
      </c>
      <c r="L4">
        <v>8.0234642859999994</v>
      </c>
      <c r="M4">
        <v>6.7845714289999997</v>
      </c>
      <c r="N4">
        <v>8.9289012900000007</v>
      </c>
      <c r="O4">
        <v>6.699605655</v>
      </c>
      <c r="P4">
        <v>7.984099702</v>
      </c>
      <c r="Q4">
        <v>6.9482440480000003</v>
      </c>
      <c r="R4">
        <v>9.2960182749999998</v>
      </c>
      <c r="S4">
        <v>7.2300450620000003</v>
      </c>
      <c r="T4">
        <v>8.4038856549999998</v>
      </c>
      <c r="U4">
        <v>7.4319414190000002</v>
      </c>
      <c r="V4" t="s">
        <v>80</v>
      </c>
      <c r="W4">
        <v>1E-3</v>
      </c>
      <c r="X4">
        <f t="shared" si="0"/>
        <v>3.2372180592009201</v>
      </c>
      <c r="Y4">
        <v>0</v>
      </c>
    </row>
    <row r="5" spans="1:25" x14ac:dyDescent="0.25">
      <c r="A5">
        <v>2000</v>
      </c>
      <c r="B5">
        <v>2001</v>
      </c>
      <c r="C5">
        <v>67.023652999999996</v>
      </c>
      <c r="D5">
        <v>8.77</v>
      </c>
      <c r="E5">
        <v>3.7299846680000002</v>
      </c>
      <c r="F5">
        <v>9.6976570819999992</v>
      </c>
      <c r="G5">
        <v>7.3407028749999998</v>
      </c>
      <c r="H5">
        <v>8.6230271569999992</v>
      </c>
      <c r="I5">
        <v>7.5238445150000004</v>
      </c>
      <c r="J5">
        <v>9.9393809520000005</v>
      </c>
      <c r="K5">
        <v>7.0235714290000004</v>
      </c>
      <c r="L5">
        <v>8.6746785709999994</v>
      </c>
      <c r="M5">
        <v>7.35</v>
      </c>
      <c r="N5">
        <v>9.7047048609999997</v>
      </c>
      <c r="O5">
        <v>7.2344122019999997</v>
      </c>
      <c r="P5">
        <v>8.5671502979999996</v>
      </c>
      <c r="Q5">
        <v>7.3898189480000003</v>
      </c>
      <c r="R5">
        <v>10.02490049</v>
      </c>
      <c r="S5">
        <v>7.7128351479999999</v>
      </c>
      <c r="T5">
        <v>8.9468334590000005</v>
      </c>
      <c r="U5">
        <v>7.8613493549999998</v>
      </c>
      <c r="V5" t="s">
        <v>80</v>
      </c>
      <c r="W5">
        <v>1E-3</v>
      </c>
      <c r="X5">
        <f t="shared" si="0"/>
        <v>4.191625065360161</v>
      </c>
      <c r="Y5">
        <v>1</v>
      </c>
    </row>
    <row r="6" spans="1:25" x14ac:dyDescent="0.25">
      <c r="A6">
        <v>2001</v>
      </c>
      <c r="B6">
        <v>2002</v>
      </c>
      <c r="C6">
        <v>45.315401000000001</v>
      </c>
      <c r="D6">
        <v>9.0254999999999992</v>
      </c>
      <c r="E6">
        <v>2.8688260429999999</v>
      </c>
      <c r="F6">
        <v>9.1542598510000008</v>
      </c>
      <c r="G6">
        <v>6.7412460059999999</v>
      </c>
      <c r="H6">
        <v>8.1831549520000006</v>
      </c>
      <c r="I6">
        <v>7.1211075609999996</v>
      </c>
      <c r="J6">
        <v>9.566809524</v>
      </c>
      <c r="K6">
        <v>6.4779999999999998</v>
      </c>
      <c r="L6">
        <v>8.3993571429999996</v>
      </c>
      <c r="M6">
        <v>7.0817619049999996</v>
      </c>
      <c r="N6">
        <v>9.2218005949999995</v>
      </c>
      <c r="O6">
        <v>6.6594196429999997</v>
      </c>
      <c r="P6">
        <v>8.173500744</v>
      </c>
      <c r="Q6">
        <v>7.0113392860000001</v>
      </c>
      <c r="R6">
        <v>9.5105219680000008</v>
      </c>
      <c r="S6">
        <v>7.1014870449999998</v>
      </c>
      <c r="T6">
        <v>8.5227544119999994</v>
      </c>
      <c r="U6">
        <v>7.4479847289999999</v>
      </c>
      <c r="V6" t="s">
        <v>80</v>
      </c>
      <c r="W6">
        <v>1E-3</v>
      </c>
      <c r="X6">
        <f t="shared" si="0"/>
        <v>3.5188180163251612</v>
      </c>
      <c r="Y6">
        <v>0</v>
      </c>
    </row>
    <row r="7" spans="1:25" x14ac:dyDescent="0.25">
      <c r="A7">
        <v>2002</v>
      </c>
      <c r="B7">
        <v>2003</v>
      </c>
      <c r="C7">
        <v>52.466735</v>
      </c>
      <c r="D7">
        <v>8.1995000000000005</v>
      </c>
      <c r="E7">
        <v>2.7846640640000002</v>
      </c>
      <c r="F7">
        <v>8.9707667729999994</v>
      </c>
      <c r="G7">
        <v>6.3864856229999996</v>
      </c>
      <c r="H7">
        <v>7.8458146959999997</v>
      </c>
      <c r="I7">
        <v>6.6410649629999998</v>
      </c>
      <c r="J7">
        <v>9.3363333330000007</v>
      </c>
      <c r="K7">
        <v>6.2635714289999997</v>
      </c>
      <c r="L7">
        <v>8.0199285709999995</v>
      </c>
      <c r="M7">
        <v>6.5982380950000001</v>
      </c>
      <c r="N7">
        <v>9.0545337299999993</v>
      </c>
      <c r="O7">
        <v>6.3929538690000003</v>
      </c>
      <c r="P7">
        <v>7.8834858629999998</v>
      </c>
      <c r="Q7">
        <v>6.6144667659999996</v>
      </c>
      <c r="R7">
        <v>9.4415095759999996</v>
      </c>
      <c r="S7">
        <v>6.9205595190000002</v>
      </c>
      <c r="T7">
        <v>8.3329046190000007</v>
      </c>
      <c r="U7">
        <v>7.1394279630000002</v>
      </c>
      <c r="V7" t="s">
        <v>80</v>
      </c>
      <c r="W7">
        <v>1E-3</v>
      </c>
      <c r="X7">
        <f t="shared" si="0"/>
        <v>4.0913994452876805</v>
      </c>
      <c r="Y7">
        <v>1</v>
      </c>
    </row>
    <row r="8" spans="1:25" x14ac:dyDescent="0.25">
      <c r="A8">
        <v>2003</v>
      </c>
      <c r="B8">
        <v>2004</v>
      </c>
      <c r="C8">
        <v>45.309744000000002</v>
      </c>
      <c r="D8">
        <v>9.3077000000000005</v>
      </c>
      <c r="E8">
        <v>3.0778203620000002</v>
      </c>
      <c r="F8">
        <v>9.9188924390000004</v>
      </c>
      <c r="G8">
        <v>7.7127156550000002</v>
      </c>
      <c r="H8">
        <v>8.9037220450000003</v>
      </c>
      <c r="I8">
        <v>7.8454419599999996</v>
      </c>
      <c r="J8">
        <v>10.08133333</v>
      </c>
      <c r="K8">
        <v>7.2862857139999999</v>
      </c>
      <c r="L8">
        <v>8.8821785710000007</v>
      </c>
      <c r="M8">
        <v>7.5317142859999997</v>
      </c>
      <c r="N8">
        <v>9.8581101189999991</v>
      </c>
      <c r="O8">
        <v>7.5715401790000003</v>
      </c>
      <c r="P8">
        <v>8.7582626490000006</v>
      </c>
      <c r="Q8">
        <v>7.6040997020000001</v>
      </c>
      <c r="R8">
        <v>10.318872199999999</v>
      </c>
      <c r="S8">
        <v>8.1685467519999992</v>
      </c>
      <c r="T8">
        <v>9.2495465639999992</v>
      </c>
      <c r="U8">
        <v>8.1636212290000003</v>
      </c>
      <c r="V8" t="s">
        <v>80</v>
      </c>
      <c r="W8">
        <v>1E-3</v>
      </c>
      <c r="X8">
        <f t="shared" si="0"/>
        <v>3.4649191192434401</v>
      </c>
      <c r="Y8">
        <v>0</v>
      </c>
    </row>
    <row r="9" spans="1:25" x14ac:dyDescent="0.25">
      <c r="A9">
        <v>2004</v>
      </c>
      <c r="B9">
        <v>2005</v>
      </c>
      <c r="C9">
        <v>59.121487000000002</v>
      </c>
      <c r="D9">
        <v>9.3331</v>
      </c>
      <c r="E9">
        <v>3.8994067399999999</v>
      </c>
      <c r="F9">
        <v>10.43404686</v>
      </c>
      <c r="G9">
        <v>7.9432907349999997</v>
      </c>
      <c r="H9">
        <v>9.2192811500000005</v>
      </c>
      <c r="I9">
        <v>7.9640468579999997</v>
      </c>
      <c r="J9">
        <v>10.67757143</v>
      </c>
      <c r="K9">
        <v>7.5287142859999996</v>
      </c>
      <c r="L9">
        <v>9.2509285709999993</v>
      </c>
      <c r="M9">
        <v>7.6878095240000004</v>
      </c>
      <c r="N9">
        <v>10.38101438</v>
      </c>
      <c r="O9">
        <v>7.8927752980000001</v>
      </c>
      <c r="P9">
        <v>9.0901748510000004</v>
      </c>
      <c r="Q9">
        <v>7.7863864090000003</v>
      </c>
      <c r="R9">
        <v>10.97719614</v>
      </c>
      <c r="S9">
        <v>8.5784265869999992</v>
      </c>
      <c r="T9">
        <v>9.7426886970000002</v>
      </c>
      <c r="U9">
        <v>8.5124596320000006</v>
      </c>
      <c r="V9" t="s">
        <v>80</v>
      </c>
      <c r="W9">
        <v>1E-3</v>
      </c>
      <c r="X9">
        <f t="shared" si="0"/>
        <v>3.985004332808801</v>
      </c>
      <c r="Y9">
        <v>1</v>
      </c>
    </row>
    <row r="10" spans="1:25" x14ac:dyDescent="0.25">
      <c r="A10">
        <v>2005</v>
      </c>
      <c r="B10">
        <v>2006</v>
      </c>
      <c r="C10">
        <v>11.6065</v>
      </c>
      <c r="D10">
        <v>10.2064</v>
      </c>
      <c r="E10">
        <v>2.0403453630000001</v>
      </c>
      <c r="F10">
        <v>10.667763580000001</v>
      </c>
      <c r="G10">
        <v>8.5138658150000008</v>
      </c>
      <c r="H10">
        <v>9.4794568689999998</v>
      </c>
      <c r="I10">
        <v>8.4435250269999997</v>
      </c>
      <c r="J10">
        <v>11.15685714</v>
      </c>
      <c r="K10">
        <v>8.4048571429999992</v>
      </c>
      <c r="L10">
        <v>9.6408571429999999</v>
      </c>
      <c r="M10">
        <v>8.2555714289999997</v>
      </c>
      <c r="N10">
        <v>10.63086062</v>
      </c>
      <c r="O10">
        <v>8.4178199399999993</v>
      </c>
      <c r="P10">
        <v>9.3518470980000004</v>
      </c>
      <c r="Q10">
        <v>8.2556820440000003</v>
      </c>
      <c r="R10">
        <v>11.06199524</v>
      </c>
      <c r="S10">
        <v>8.9235486290000008</v>
      </c>
      <c r="T10">
        <v>9.8301182879999995</v>
      </c>
      <c r="U10">
        <v>8.8230704719999995</v>
      </c>
      <c r="V10" t="s">
        <v>80</v>
      </c>
      <c r="W10">
        <v>1E-3</v>
      </c>
      <c r="X10">
        <f t="shared" si="0"/>
        <v>2.6118501386435602</v>
      </c>
      <c r="Y10">
        <v>0</v>
      </c>
    </row>
    <row r="11" spans="1:25" x14ac:dyDescent="0.25">
      <c r="A11">
        <v>2006</v>
      </c>
      <c r="B11">
        <v>2007</v>
      </c>
      <c r="C11">
        <v>44.796396999999999</v>
      </c>
      <c r="D11">
        <v>8.7507999999999999</v>
      </c>
      <c r="E11">
        <v>2.5727806869999998</v>
      </c>
      <c r="F11">
        <v>9.7760489879999994</v>
      </c>
      <c r="G11">
        <v>7.159872204</v>
      </c>
      <c r="H11">
        <v>8.6756150160000001</v>
      </c>
      <c r="I11">
        <v>7.5834185300000003</v>
      </c>
      <c r="J11">
        <v>10.19233333</v>
      </c>
      <c r="K11">
        <v>6.8385714289999999</v>
      </c>
      <c r="L11">
        <v>8.8607142860000003</v>
      </c>
      <c r="M11">
        <v>7.4878095240000002</v>
      </c>
      <c r="N11">
        <v>9.7206746030000009</v>
      </c>
      <c r="O11">
        <v>6.9797693450000002</v>
      </c>
      <c r="P11">
        <v>8.5501153270000003</v>
      </c>
      <c r="Q11">
        <v>7.3633283729999999</v>
      </c>
      <c r="R11">
        <v>10.185965700000001</v>
      </c>
      <c r="S11">
        <v>7.6320277880000003</v>
      </c>
      <c r="T11">
        <v>9.0690508820000009</v>
      </c>
      <c r="U11">
        <v>7.9605545119999999</v>
      </c>
      <c r="V11" t="s">
        <v>80</v>
      </c>
      <c r="W11">
        <v>1E-3</v>
      </c>
      <c r="X11">
        <f t="shared" si="0"/>
        <v>3.7379611524824403</v>
      </c>
      <c r="Y11">
        <v>1</v>
      </c>
    </row>
    <row r="12" spans="1:25" x14ac:dyDescent="0.25">
      <c r="A12">
        <v>2007</v>
      </c>
      <c r="B12">
        <v>2008</v>
      </c>
      <c r="C12">
        <v>15.908924000000001</v>
      </c>
      <c r="D12">
        <v>8.9359999999999999</v>
      </c>
      <c r="E12">
        <v>1.1676385929999999</v>
      </c>
      <c r="F12">
        <v>9.5219808310000005</v>
      </c>
      <c r="G12">
        <v>7.042204473</v>
      </c>
      <c r="H12">
        <v>8.4075718849999994</v>
      </c>
      <c r="I12">
        <v>7.2669222580000001</v>
      </c>
      <c r="J12">
        <v>9.4948571430000008</v>
      </c>
      <c r="K12">
        <v>6.548</v>
      </c>
      <c r="L12">
        <v>8.1613214289999991</v>
      </c>
      <c r="M12">
        <v>6.8666666669999996</v>
      </c>
      <c r="N12">
        <v>9.4352554560000002</v>
      </c>
      <c r="O12">
        <v>6.8987797620000002</v>
      </c>
      <c r="P12">
        <v>8.2372414430000003</v>
      </c>
      <c r="Q12">
        <v>7.0310069439999996</v>
      </c>
      <c r="R12">
        <v>9.9920766049999994</v>
      </c>
      <c r="S12">
        <v>7.5117348850000001</v>
      </c>
      <c r="T12">
        <v>8.8221460759999992</v>
      </c>
      <c r="U12">
        <v>7.6373463509999997</v>
      </c>
      <c r="V12" t="s">
        <v>80</v>
      </c>
      <c r="W12">
        <v>1E-3</v>
      </c>
      <c r="X12">
        <f t="shared" si="0"/>
        <v>2.8817540338311609</v>
      </c>
      <c r="Y12">
        <v>0</v>
      </c>
    </row>
    <row r="13" spans="1:25" x14ac:dyDescent="0.25">
      <c r="A13">
        <v>2008</v>
      </c>
      <c r="B13">
        <v>2009</v>
      </c>
      <c r="C13">
        <v>38.024357000000002</v>
      </c>
      <c r="D13">
        <v>7.9118000000000004</v>
      </c>
      <c r="E13">
        <v>2.3234730520000002</v>
      </c>
      <c r="F13">
        <v>8.6458572950000008</v>
      </c>
      <c r="G13">
        <v>6.7742172519999997</v>
      </c>
      <c r="H13">
        <v>7.6883226840000001</v>
      </c>
      <c r="I13">
        <v>6.8307774229999998</v>
      </c>
      <c r="J13">
        <v>8.8496666669999993</v>
      </c>
      <c r="K13">
        <v>6.4277142859999996</v>
      </c>
      <c r="L13">
        <v>7.7236428569999998</v>
      </c>
      <c r="M13">
        <v>6.6798571430000004</v>
      </c>
      <c r="N13">
        <v>8.6450892859999993</v>
      </c>
      <c r="O13">
        <v>6.6372544639999997</v>
      </c>
      <c r="P13">
        <v>7.6270740330000004</v>
      </c>
      <c r="Q13">
        <v>6.7375223210000001</v>
      </c>
      <c r="R13">
        <v>9.1849931159999993</v>
      </c>
      <c r="S13">
        <v>7.2161134059999998</v>
      </c>
      <c r="T13">
        <v>8.1653323320000002</v>
      </c>
      <c r="U13">
        <v>7.2812316939999997</v>
      </c>
      <c r="V13" t="s">
        <v>80</v>
      </c>
      <c r="W13">
        <v>1E-3</v>
      </c>
      <c r="X13">
        <f t="shared" si="0"/>
        <v>4.0470696615662405</v>
      </c>
      <c r="Y13">
        <v>1</v>
      </c>
    </row>
    <row r="14" spans="1:25" x14ac:dyDescent="0.25">
      <c r="A14">
        <v>2009</v>
      </c>
      <c r="B14">
        <v>2010</v>
      </c>
      <c r="C14">
        <v>24.141670999999999</v>
      </c>
      <c r="D14">
        <v>9.3567</v>
      </c>
      <c r="E14">
        <v>2.3330030709999998</v>
      </c>
      <c r="F14">
        <v>9.7478807239999998</v>
      </c>
      <c r="G14">
        <v>7.2979872200000004</v>
      </c>
      <c r="H14">
        <v>8.4572763579999997</v>
      </c>
      <c r="I14">
        <v>7.3495846650000001</v>
      </c>
      <c r="J14">
        <v>9.9364285710000004</v>
      </c>
      <c r="K14">
        <v>7.1868571430000001</v>
      </c>
      <c r="L14">
        <v>8.4659999999999993</v>
      </c>
      <c r="M14">
        <v>7.2197619050000004</v>
      </c>
      <c r="N14">
        <v>9.7736656750000002</v>
      </c>
      <c r="O14">
        <v>7.320751488</v>
      </c>
      <c r="P14">
        <v>8.3962834819999994</v>
      </c>
      <c r="Q14">
        <v>7.2383754959999997</v>
      </c>
      <c r="R14">
        <v>10.20194893</v>
      </c>
      <c r="S14">
        <v>7.7613894099999996</v>
      </c>
      <c r="T14">
        <v>8.8528839650000002</v>
      </c>
      <c r="U14">
        <v>7.732964076</v>
      </c>
      <c r="V14" t="s">
        <v>80</v>
      </c>
      <c r="W14">
        <v>1E-3</v>
      </c>
      <c r="X14">
        <f t="shared" si="0"/>
        <v>3.1430241447685203</v>
      </c>
      <c r="Y14">
        <v>0</v>
      </c>
    </row>
    <row r="15" spans="1:25" x14ac:dyDescent="0.25">
      <c r="A15">
        <v>2010</v>
      </c>
      <c r="B15">
        <v>2011</v>
      </c>
      <c r="C15">
        <v>58.882053999999997</v>
      </c>
      <c r="D15">
        <v>9.3533000000000008</v>
      </c>
      <c r="E15">
        <v>4.1083180600000002</v>
      </c>
      <c r="F15">
        <v>9.6454100109999992</v>
      </c>
      <c r="G15">
        <v>7.969105431</v>
      </c>
      <c r="H15">
        <v>8.6617012780000007</v>
      </c>
      <c r="I15">
        <v>7.925846645</v>
      </c>
      <c r="J15">
        <v>9.8727619050000008</v>
      </c>
      <c r="K15">
        <v>7.7087142860000002</v>
      </c>
      <c r="L15">
        <v>8.6808928569999999</v>
      </c>
      <c r="M15">
        <v>7.8079047619999997</v>
      </c>
      <c r="N15">
        <v>9.6237227179999998</v>
      </c>
      <c r="O15">
        <v>7.7555654760000001</v>
      </c>
      <c r="P15">
        <v>8.5403999259999992</v>
      </c>
      <c r="Q15">
        <v>7.7192187499999996</v>
      </c>
      <c r="R15">
        <v>10.0920691</v>
      </c>
      <c r="S15">
        <v>8.2834059329999992</v>
      </c>
      <c r="T15">
        <v>9.0522324449999996</v>
      </c>
      <c r="U15">
        <v>8.2268068589999999</v>
      </c>
      <c r="V15" t="s">
        <v>80</v>
      </c>
      <c r="W15">
        <v>1E-3</v>
      </c>
      <c r="X15">
        <f t="shared" si="0"/>
        <v>4.0587500661671996</v>
      </c>
      <c r="Y15">
        <v>1</v>
      </c>
    </row>
    <row r="16" spans="1:25" x14ac:dyDescent="0.25">
      <c r="A16">
        <v>2011</v>
      </c>
      <c r="B16">
        <v>2012</v>
      </c>
      <c r="C16">
        <v>21.277018000000002</v>
      </c>
      <c r="D16">
        <v>8.6532999999999998</v>
      </c>
      <c r="E16">
        <v>1.454838125</v>
      </c>
      <c r="F16">
        <v>9.5912886050000008</v>
      </c>
      <c r="G16">
        <v>7.3124281150000003</v>
      </c>
      <c r="H16">
        <v>8.492771565</v>
      </c>
      <c r="I16">
        <v>7.5477635779999996</v>
      </c>
      <c r="J16">
        <v>9.8437142860000009</v>
      </c>
      <c r="K16">
        <v>6.8098571430000003</v>
      </c>
      <c r="L16">
        <v>8.4745357139999999</v>
      </c>
      <c r="M16">
        <v>7.1788095240000001</v>
      </c>
      <c r="N16">
        <v>9.6650322420000006</v>
      </c>
      <c r="O16">
        <v>7.2518080359999999</v>
      </c>
      <c r="P16">
        <v>8.4370368300000003</v>
      </c>
      <c r="Q16">
        <v>7.4364484129999999</v>
      </c>
      <c r="R16">
        <v>10.051732380000001</v>
      </c>
      <c r="S16">
        <v>7.7402966580000001</v>
      </c>
      <c r="T16">
        <v>8.8831627859999998</v>
      </c>
      <c r="U16">
        <v>7.9183940420000001</v>
      </c>
      <c r="V16" t="s">
        <v>80</v>
      </c>
      <c r="W16">
        <v>1E-3</v>
      </c>
      <c r="X16">
        <f t="shared" si="0"/>
        <v>3.1344336745750008</v>
      </c>
      <c r="Y16">
        <v>0</v>
      </c>
    </row>
    <row r="17" spans="1:26" x14ac:dyDescent="0.25">
      <c r="A17">
        <v>2012</v>
      </c>
      <c r="B17">
        <v>2013</v>
      </c>
      <c r="C17">
        <v>94.719421999999994</v>
      </c>
      <c r="D17">
        <v>8.4766999999999992</v>
      </c>
      <c r="E17">
        <v>3.5215051819999998</v>
      </c>
      <c r="F17">
        <v>9.1682428120000008</v>
      </c>
      <c r="G17">
        <v>7.0715654949999998</v>
      </c>
      <c r="H17">
        <v>8.1818610219999997</v>
      </c>
      <c r="I17">
        <v>7.2241427050000002</v>
      </c>
      <c r="J17">
        <v>9.2320476189999994</v>
      </c>
      <c r="K17">
        <v>6.9248571429999997</v>
      </c>
      <c r="L17">
        <v>8.1041785710000003</v>
      </c>
      <c r="M17">
        <v>7.0669523810000001</v>
      </c>
      <c r="N17">
        <v>9.1412822420000008</v>
      </c>
      <c r="O17">
        <v>6.9519866070000003</v>
      </c>
      <c r="P17">
        <v>8.0884858630000007</v>
      </c>
      <c r="Q17">
        <v>7.1025570440000001</v>
      </c>
      <c r="R17">
        <v>9.6794817870000003</v>
      </c>
      <c r="S17">
        <v>7.4688509200000004</v>
      </c>
      <c r="T17">
        <v>8.6274708970000002</v>
      </c>
      <c r="U17">
        <v>7.606586557</v>
      </c>
      <c r="V17" t="s">
        <v>80</v>
      </c>
      <c r="W17">
        <v>1E-3</v>
      </c>
      <c r="X17">
        <f t="shared" si="0"/>
        <v>4.2511392094218419</v>
      </c>
      <c r="Y17">
        <v>1</v>
      </c>
    </row>
    <row r="18" spans="1:26" x14ac:dyDescent="0.25">
      <c r="A18">
        <v>2013</v>
      </c>
      <c r="B18">
        <v>2014</v>
      </c>
      <c r="C18">
        <v>37.173864700000003</v>
      </c>
      <c r="D18">
        <v>8.8346999999999998</v>
      </c>
      <c r="E18">
        <v>2.1427677090000001</v>
      </c>
      <c r="F18">
        <v>9.6562300319999999</v>
      </c>
      <c r="G18">
        <v>6.7413099040000004</v>
      </c>
      <c r="H18">
        <v>8.4417971250000008</v>
      </c>
      <c r="I18">
        <v>7.2136315230000001</v>
      </c>
      <c r="J18">
        <v>9.8807142859999999</v>
      </c>
      <c r="K18">
        <v>6.3698571429999999</v>
      </c>
      <c r="L18">
        <v>8.4521428570000001</v>
      </c>
      <c r="M18">
        <v>6.9739523810000001</v>
      </c>
      <c r="N18">
        <v>9.6731175599999997</v>
      </c>
      <c r="O18">
        <v>6.5887351189999999</v>
      </c>
      <c r="P18">
        <v>8.3551581099999996</v>
      </c>
      <c r="Q18">
        <v>7.041044147</v>
      </c>
      <c r="R18">
        <v>10.39433346</v>
      </c>
      <c r="S18">
        <v>7.5108599319999998</v>
      </c>
      <c r="T18">
        <v>9.1048028540000008</v>
      </c>
      <c r="U18">
        <v>7.8505382399999997</v>
      </c>
      <c r="V18" t="s">
        <v>80</v>
      </c>
      <c r="W18">
        <v>1E-3</v>
      </c>
      <c r="X18">
        <f t="shared" si="0"/>
        <v>3.321288211725081</v>
      </c>
      <c r="Y18">
        <v>0</v>
      </c>
    </row>
    <row r="19" spans="1:26" x14ac:dyDescent="0.25">
      <c r="A19">
        <v>2014</v>
      </c>
      <c r="B19">
        <v>2015</v>
      </c>
      <c r="C19">
        <v>35.092568</v>
      </c>
      <c r="D19">
        <v>9.1199999999999992</v>
      </c>
      <c r="E19">
        <v>3.8173732970000001</v>
      </c>
      <c r="F19">
        <v>9.9751757189999992</v>
      </c>
      <c r="G19">
        <v>8.1652396169999992</v>
      </c>
      <c r="H19">
        <v>8.7557987219999998</v>
      </c>
      <c r="I19">
        <v>7.7676890309999997</v>
      </c>
      <c r="J19">
        <v>10.23414286</v>
      </c>
      <c r="K19">
        <v>7.8972857139999997</v>
      </c>
      <c r="L19">
        <v>8.8102499999999999</v>
      </c>
      <c r="M19">
        <v>7.6229523810000002</v>
      </c>
      <c r="N19">
        <v>10.028618549999999</v>
      </c>
      <c r="O19">
        <v>8.1538690480000007</v>
      </c>
      <c r="P19">
        <v>8.7010342260000009</v>
      </c>
      <c r="Q19">
        <v>7.637539683</v>
      </c>
      <c r="R19">
        <v>10.569357869999999</v>
      </c>
      <c r="S19">
        <v>8.615362373</v>
      </c>
      <c r="T19">
        <v>9.2643174990000006</v>
      </c>
      <c r="U19">
        <v>8.1730091379999994</v>
      </c>
      <c r="V19" t="s">
        <v>80</v>
      </c>
      <c r="W19">
        <v>1E-3</v>
      </c>
      <c r="X19">
        <f t="shared" si="0"/>
        <v>4.0560290035956408</v>
      </c>
      <c r="Y19">
        <v>1</v>
      </c>
    </row>
    <row r="20" spans="1:26" x14ac:dyDescent="0.25">
      <c r="A20">
        <v>2015</v>
      </c>
      <c r="B20">
        <v>2016</v>
      </c>
      <c r="C20">
        <v>18.374199999999998</v>
      </c>
      <c r="D20">
        <v>9.6067</v>
      </c>
      <c r="E20">
        <v>2.4526465470000001</v>
      </c>
      <c r="F20">
        <v>10.6215229</v>
      </c>
      <c r="G20">
        <v>8.8737699679999995</v>
      </c>
      <c r="H20">
        <v>9.5544888179999994</v>
      </c>
      <c r="I20">
        <v>8.73</v>
      </c>
      <c r="J20">
        <v>10.72547619</v>
      </c>
      <c r="K20">
        <v>8.3411428569999995</v>
      </c>
      <c r="L20">
        <v>9.4307142860000006</v>
      </c>
      <c r="M20">
        <v>8.2924761900000004</v>
      </c>
      <c r="N20">
        <v>10.80536706</v>
      </c>
      <c r="O20">
        <v>8.9189360119999996</v>
      </c>
      <c r="P20">
        <v>9.5593154760000001</v>
      </c>
      <c r="Q20">
        <v>8.6534176590000005</v>
      </c>
      <c r="R20">
        <v>11.42881086</v>
      </c>
      <c r="S20">
        <v>9.6438941039999992</v>
      </c>
      <c r="T20">
        <v>10.213680999999999</v>
      </c>
      <c r="U20">
        <v>9.3159969960000009</v>
      </c>
      <c r="V20" t="s">
        <v>80</v>
      </c>
      <c r="W20">
        <v>1E-3</v>
      </c>
      <c r="X20">
        <f t="shared" si="0"/>
        <v>3.0690658923856402</v>
      </c>
      <c r="Y20">
        <v>0</v>
      </c>
    </row>
    <row r="21" spans="1:26" x14ac:dyDescent="0.25">
      <c r="A21">
        <v>2016</v>
      </c>
      <c r="B21">
        <v>2017</v>
      </c>
      <c r="C21">
        <v>34.734774000000002</v>
      </c>
      <c r="D21">
        <v>10.198499999999999</v>
      </c>
      <c r="E21">
        <v>4.3510925150000004</v>
      </c>
      <c r="F21">
        <v>11.037145900000001</v>
      </c>
      <c r="G21">
        <v>8.9155271569999996</v>
      </c>
      <c r="H21">
        <v>10.033690099999999</v>
      </c>
      <c r="I21">
        <v>9.0681469650000004</v>
      </c>
      <c r="J21">
        <v>11.64580952</v>
      </c>
      <c r="K21">
        <v>8.8067142860000001</v>
      </c>
      <c r="L21">
        <v>10.37092857</v>
      </c>
      <c r="M21">
        <v>9.1376666669999995</v>
      </c>
      <c r="N21">
        <v>11.180634919999999</v>
      </c>
      <c r="O21">
        <v>8.9170684520000005</v>
      </c>
      <c r="P21">
        <v>10.053041289999999</v>
      </c>
      <c r="Q21">
        <v>9.0013814480000001</v>
      </c>
      <c r="R21">
        <v>11.670022530000001</v>
      </c>
      <c r="S21">
        <v>9.6072174239999999</v>
      </c>
      <c r="T21">
        <v>10.59035205</v>
      </c>
      <c r="U21">
        <v>9.5929102519999994</v>
      </c>
      <c r="V21" t="s">
        <v>80</v>
      </c>
      <c r="W21">
        <v>1E-3</v>
      </c>
      <c r="X21">
        <f t="shared" si="0"/>
        <v>3.7440061171018009</v>
      </c>
      <c r="Y21">
        <v>1</v>
      </c>
    </row>
    <row r="22" spans="1:26" x14ac:dyDescent="0.25">
      <c r="A22">
        <v>2017</v>
      </c>
      <c r="B22">
        <v>2018</v>
      </c>
      <c r="C22">
        <v>8.0677000000000003</v>
      </c>
      <c r="D22">
        <v>8.5604999999999993</v>
      </c>
      <c r="E22">
        <v>0.34583663999999997</v>
      </c>
      <c r="F22">
        <v>9.6549094780000004</v>
      </c>
      <c r="G22">
        <v>7.6529392969999996</v>
      </c>
      <c r="H22">
        <v>8.6958226839999995</v>
      </c>
      <c r="I22">
        <v>7.759669862</v>
      </c>
      <c r="J22">
        <v>9.8199523810000002</v>
      </c>
      <c r="K22">
        <v>7.2157142859999999</v>
      </c>
      <c r="L22">
        <v>8.6625714289999998</v>
      </c>
      <c r="M22">
        <v>7.5067142860000002</v>
      </c>
      <c r="N22">
        <v>9.8214360119999995</v>
      </c>
      <c r="O22">
        <v>7.75</v>
      </c>
      <c r="P22">
        <v>8.7661365329999992</v>
      </c>
      <c r="Q22">
        <v>7.7769122020000001</v>
      </c>
      <c r="R22">
        <v>10.308907250000001</v>
      </c>
      <c r="S22">
        <v>8.2547765680000005</v>
      </c>
      <c r="T22">
        <v>9.282535674</v>
      </c>
      <c r="U22">
        <v>8.2878295160000004</v>
      </c>
      <c r="V22" t="s">
        <v>80</v>
      </c>
      <c r="W22">
        <v>1E-3</v>
      </c>
      <c r="X22">
        <f t="shared" si="0"/>
        <v>2.7359232963968001</v>
      </c>
      <c r="Y22">
        <v>0</v>
      </c>
    </row>
    <row r="23" spans="1:26" x14ac:dyDescent="0.25">
      <c r="A23">
        <v>2018</v>
      </c>
      <c r="B23">
        <v>2019</v>
      </c>
      <c r="C23">
        <v>21.141909999999999</v>
      </c>
      <c r="D23">
        <v>8.9250000000000007</v>
      </c>
      <c r="E23">
        <v>1.17155842</v>
      </c>
      <c r="F23">
        <v>9.8706709270000008</v>
      </c>
      <c r="G23">
        <v>7.4035463259999998</v>
      </c>
      <c r="H23">
        <v>8.7536821089999997</v>
      </c>
      <c r="I23">
        <v>7.6142918000000002</v>
      </c>
      <c r="J23">
        <v>9.9863809519999993</v>
      </c>
      <c r="K23">
        <v>6.9205714289999998</v>
      </c>
      <c r="L23">
        <v>8.7390000000000008</v>
      </c>
      <c r="M23">
        <v>7.4327142860000004</v>
      </c>
      <c r="N23">
        <v>10.10597718</v>
      </c>
      <c r="O23">
        <v>7.533891369</v>
      </c>
      <c r="P23">
        <v>8.8577901790000002</v>
      </c>
      <c r="Q23">
        <v>7.6262425599999997</v>
      </c>
      <c r="R23">
        <v>10.786515209999999</v>
      </c>
      <c r="S23">
        <v>8.2795456250000008</v>
      </c>
      <c r="T23">
        <v>9.5379797219999993</v>
      </c>
      <c r="U23">
        <v>8.2952935290000003</v>
      </c>
      <c r="V23" t="s">
        <v>80</v>
      </c>
      <c r="W23">
        <v>1E-3</v>
      </c>
      <c r="X23">
        <f t="shared" si="0"/>
        <v>3.0924129550104</v>
      </c>
      <c r="Y23">
        <v>1</v>
      </c>
    </row>
    <row r="24" spans="1:26" x14ac:dyDescent="0.25">
      <c r="A24">
        <v>2019</v>
      </c>
      <c r="B24">
        <v>2020</v>
      </c>
      <c r="C24">
        <v>8.062989</v>
      </c>
      <c r="D24">
        <v>9.9111999999999991</v>
      </c>
      <c r="E24">
        <v>1.141970892</v>
      </c>
      <c r="F24">
        <v>10.470244940000001</v>
      </c>
      <c r="G24">
        <v>8.2439936100000004</v>
      </c>
      <c r="H24">
        <v>9.4555431310000007</v>
      </c>
      <c r="I24">
        <v>8.3549307769999999</v>
      </c>
      <c r="J24">
        <v>10.738714290000001</v>
      </c>
      <c r="K24">
        <v>7.7865714290000003</v>
      </c>
      <c r="L24">
        <v>9.5140357140000003</v>
      </c>
      <c r="M24">
        <v>8.0991428570000004</v>
      </c>
      <c r="N24">
        <v>10.871257440000001</v>
      </c>
      <c r="O24">
        <v>8.4230133929999997</v>
      </c>
      <c r="P24">
        <v>9.6499702379999999</v>
      </c>
      <c r="Q24">
        <v>8.4364087300000001</v>
      </c>
      <c r="R24">
        <v>11.463307049999999</v>
      </c>
      <c r="S24">
        <v>9.0132031539999993</v>
      </c>
      <c r="T24">
        <v>10.24567124</v>
      </c>
      <c r="U24">
        <v>9.0470484419999995</v>
      </c>
      <c r="V24" t="s">
        <v>80</v>
      </c>
      <c r="W24">
        <v>1</v>
      </c>
      <c r="X24">
        <f t="shared" si="0"/>
        <v>2.3962494093070417</v>
      </c>
      <c r="Y24">
        <v>0</v>
      </c>
    </row>
    <row r="25" spans="1:26" x14ac:dyDescent="0.25">
      <c r="A25">
        <v>2020</v>
      </c>
      <c r="B25">
        <v>2021</v>
      </c>
      <c r="C25">
        <v>48.528191999999997</v>
      </c>
      <c r="D25">
        <v>8.8882999999999992</v>
      </c>
      <c r="E25">
        <v>2.1475022560000001</v>
      </c>
      <c r="F25">
        <v>9.9938764639999995</v>
      </c>
      <c r="G25">
        <v>8.0894249200000008</v>
      </c>
      <c r="H25">
        <v>8.8353753990000001</v>
      </c>
      <c r="I25">
        <v>7.860308839</v>
      </c>
      <c r="J25">
        <v>10.397142860000001</v>
      </c>
      <c r="K25">
        <v>7.8339999999999996</v>
      </c>
      <c r="L25">
        <v>9.0485714290000008</v>
      </c>
      <c r="M25">
        <v>7.8556190480000003</v>
      </c>
      <c r="N25">
        <v>10.22914435</v>
      </c>
      <c r="O25">
        <v>8.264471726</v>
      </c>
      <c r="P25">
        <v>8.9823586310000003</v>
      </c>
      <c r="Q25">
        <v>7.9448065479999999</v>
      </c>
      <c r="R25">
        <v>10.702761300000001</v>
      </c>
      <c r="S25">
        <v>8.8981975220000002</v>
      </c>
      <c r="T25">
        <v>9.5223939170000005</v>
      </c>
      <c r="U25">
        <v>8.5283364630000005</v>
      </c>
      <c r="V25" t="s">
        <v>80</v>
      </c>
      <c r="W25">
        <v>1</v>
      </c>
      <c r="X25">
        <f t="shared" si="0"/>
        <v>3.5007922466707209</v>
      </c>
      <c r="Y25">
        <v>1</v>
      </c>
    </row>
    <row r="26" spans="1:26" x14ac:dyDescent="0.25">
      <c r="A26">
        <v>2021</v>
      </c>
      <c r="B26">
        <v>2022</v>
      </c>
      <c r="C26">
        <v>18.299157999999998</v>
      </c>
      <c r="D26">
        <v>8.8855000000000004</v>
      </c>
      <c r="E26">
        <v>0.87073615199999999</v>
      </c>
      <c r="F26">
        <v>10.06083067</v>
      </c>
      <c r="G26">
        <v>7.2485622999999997</v>
      </c>
      <c r="H26">
        <v>8.8951597440000008</v>
      </c>
      <c r="I26">
        <v>7.6291906279999999</v>
      </c>
      <c r="J26">
        <v>10.25933333</v>
      </c>
      <c r="K26">
        <v>6.9135714290000001</v>
      </c>
      <c r="L26">
        <v>8.9066428569999996</v>
      </c>
      <c r="M26">
        <v>7.468</v>
      </c>
      <c r="N26">
        <v>10.22695437</v>
      </c>
      <c r="O26">
        <v>7.2937872019999999</v>
      </c>
      <c r="P26">
        <v>8.9576636900000004</v>
      </c>
      <c r="Q26">
        <v>7.6468948409999999</v>
      </c>
      <c r="R26">
        <v>10.81557892</v>
      </c>
      <c r="S26">
        <v>7.9704431089999996</v>
      </c>
      <c r="T26">
        <v>9.5849136309999992</v>
      </c>
      <c r="U26">
        <v>8.3054512450000004</v>
      </c>
      <c r="V26" t="s">
        <v>80</v>
      </c>
      <c r="W26">
        <v>1</v>
      </c>
      <c r="X26">
        <f t="shared" si="0"/>
        <v>2.7875670891382409</v>
      </c>
      <c r="Y26">
        <v>0</v>
      </c>
    </row>
    <row r="27" spans="1:26" x14ac:dyDescent="0.25">
      <c r="A27">
        <v>2022</v>
      </c>
      <c r="B27">
        <v>2023</v>
      </c>
      <c r="C27">
        <v>47.839511000000002</v>
      </c>
      <c r="D27">
        <v>8.9844000000000008</v>
      </c>
      <c r="E27">
        <v>1.446381208</v>
      </c>
      <c r="F27">
        <v>10.174377</v>
      </c>
      <c r="G27">
        <v>7.5150798720000003</v>
      </c>
      <c r="H27">
        <v>8.9180031950000007</v>
      </c>
      <c r="I27">
        <v>7.6417145900000003</v>
      </c>
      <c r="J27">
        <v>10.342380950000001</v>
      </c>
      <c r="K27">
        <v>7.1344285709999999</v>
      </c>
      <c r="L27">
        <v>8.8847857139999995</v>
      </c>
      <c r="M27">
        <v>7.4028571430000003</v>
      </c>
      <c r="N27">
        <v>10.52362847</v>
      </c>
      <c r="O27">
        <v>7.622693452</v>
      </c>
      <c r="P27">
        <v>9.1074125739999996</v>
      </c>
      <c r="Q27">
        <v>7.7352628970000001</v>
      </c>
      <c r="R27">
        <v>11.040672170000001</v>
      </c>
      <c r="S27">
        <v>8.2159256480000007</v>
      </c>
      <c r="T27">
        <v>9.6830107020000007</v>
      </c>
      <c r="U27">
        <v>8.3773663789999997</v>
      </c>
      <c r="V27" t="s">
        <v>80</v>
      </c>
      <c r="W27">
        <v>1</v>
      </c>
      <c r="X27">
        <f t="shared" si="0"/>
        <v>3.1734282409449603</v>
      </c>
      <c r="Y27">
        <v>1</v>
      </c>
    </row>
    <row r="28" spans="1:26" x14ac:dyDescent="0.25">
      <c r="A28">
        <v>2023</v>
      </c>
      <c r="B28">
        <v>2024</v>
      </c>
      <c r="C28">
        <v>19.86947</v>
      </c>
      <c r="D28">
        <v>8.923</v>
      </c>
      <c r="E28">
        <v>1.193241169</v>
      </c>
      <c r="F28">
        <v>9.7985410010000003</v>
      </c>
      <c r="G28">
        <v>7.5280830669999999</v>
      </c>
      <c r="H28">
        <v>8.6063258789999999</v>
      </c>
      <c r="I28">
        <v>7.4034611290000001</v>
      </c>
      <c r="J28">
        <v>9.7153333330000002</v>
      </c>
      <c r="K28">
        <v>7.1267142860000003</v>
      </c>
      <c r="L28">
        <v>8.4311785710000002</v>
      </c>
      <c r="M28">
        <v>7.095904762</v>
      </c>
      <c r="N28">
        <v>9.9768849209999999</v>
      </c>
      <c r="O28">
        <v>7.5311458330000001</v>
      </c>
      <c r="P28">
        <v>8.6912946430000009</v>
      </c>
      <c r="Q28">
        <v>7.4057738100000003</v>
      </c>
      <c r="R28">
        <v>10.68258606</v>
      </c>
      <c r="S28">
        <v>8.2124821630000007</v>
      </c>
      <c r="T28">
        <v>9.3492386409999995</v>
      </c>
      <c r="U28">
        <v>8.0367342599999994</v>
      </c>
      <c r="V28" t="s">
        <v>80</v>
      </c>
      <c r="W28">
        <v>1</v>
      </c>
      <c r="X28">
        <f t="shared" si="0"/>
        <v>2.8983332965402813</v>
      </c>
      <c r="Y28">
        <v>0</v>
      </c>
    </row>
    <row r="29" spans="1:26" x14ac:dyDescent="0.25">
      <c r="A29">
        <v>2024</v>
      </c>
      <c r="B29">
        <v>2025</v>
      </c>
      <c r="D29">
        <v>9.34</v>
      </c>
      <c r="E29">
        <v>1.6601689639999999</v>
      </c>
      <c r="F29">
        <v>9.7114909479999998</v>
      </c>
      <c r="G29">
        <v>7.7647284350000003</v>
      </c>
      <c r="H29">
        <v>8.8216293930000003</v>
      </c>
      <c r="I29">
        <v>7.915111821</v>
      </c>
      <c r="J29">
        <v>9.8605238100000001</v>
      </c>
      <c r="K29">
        <v>7.4074285709999996</v>
      </c>
      <c r="L29">
        <v>8.7976785710000005</v>
      </c>
      <c r="M29">
        <v>7.6458095239999997</v>
      </c>
      <c r="N29">
        <v>9.9495362099999998</v>
      </c>
      <c r="O29">
        <v>7.809858631</v>
      </c>
      <c r="P29">
        <v>8.9255915179999992</v>
      </c>
      <c r="Q29">
        <v>7.9167559519999999</v>
      </c>
      <c r="R29">
        <v>10.487754410000001</v>
      </c>
      <c r="S29">
        <v>8.4563912880000007</v>
      </c>
      <c r="T29">
        <v>9.5132040930000006</v>
      </c>
      <c r="U29">
        <v>8.5202328200000004</v>
      </c>
      <c r="V29" t="s">
        <v>80</v>
      </c>
      <c r="W29">
        <v>1</v>
      </c>
      <c r="X29">
        <f t="shared" si="0"/>
        <v>3.0856780058756801</v>
      </c>
      <c r="Y29">
        <v>1</v>
      </c>
      <c r="Z29">
        <f>EXP(X29)</f>
        <v>21.882298140365965</v>
      </c>
    </row>
    <row r="32" spans="1:26" x14ac:dyDescent="0.25">
      <c r="A32" s="2" t="s">
        <v>131</v>
      </c>
    </row>
    <row r="33" spans="1:12" x14ac:dyDescent="0.25">
      <c r="A33" s="1"/>
    </row>
    <row r="34" spans="1:12" x14ac:dyDescent="0.25">
      <c r="A34" s="3" t="s">
        <v>1</v>
      </c>
      <c r="K34" t="s">
        <v>85</v>
      </c>
      <c r="L34">
        <v>6.7692500000000004</v>
      </c>
    </row>
    <row r="35" spans="1:12" x14ac:dyDescent="0.25">
      <c r="A35" s="3" t="s">
        <v>132</v>
      </c>
      <c r="K35" t="s">
        <v>86</v>
      </c>
      <c r="L35">
        <v>0.40011999999999998</v>
      </c>
    </row>
    <row r="36" spans="1:12" x14ac:dyDescent="0.25">
      <c r="A36" s="3" t="s">
        <v>133</v>
      </c>
      <c r="K36" t="s">
        <v>104</v>
      </c>
      <c r="L36">
        <v>-0.48731999999999998</v>
      </c>
    </row>
    <row r="37" spans="1:12" x14ac:dyDescent="0.25">
      <c r="A37" s="1"/>
      <c r="K37" t="s">
        <v>81</v>
      </c>
      <c r="L37">
        <v>0.20372999999999999</v>
      </c>
    </row>
    <row r="38" spans="1:12" x14ac:dyDescent="0.25">
      <c r="A38" s="3" t="s">
        <v>4</v>
      </c>
    </row>
    <row r="39" spans="1:12" x14ac:dyDescent="0.25">
      <c r="A39" s="3" t="s">
        <v>5</v>
      </c>
    </row>
    <row r="40" spans="1:12" x14ac:dyDescent="0.25">
      <c r="A40" s="3" t="s">
        <v>134</v>
      </c>
    </row>
    <row r="41" spans="1:12" x14ac:dyDescent="0.25">
      <c r="A41" s="1"/>
    </row>
    <row r="42" spans="1:12" x14ac:dyDescent="0.25">
      <c r="A42" s="3" t="s">
        <v>7</v>
      </c>
    </row>
    <row r="43" spans="1:12" x14ac:dyDescent="0.25">
      <c r="A43" s="3" t="s">
        <v>135</v>
      </c>
    </row>
    <row r="44" spans="1:12" x14ac:dyDescent="0.25">
      <c r="A44" s="3" t="s">
        <v>136</v>
      </c>
    </row>
    <row r="45" spans="1:12" x14ac:dyDescent="0.25">
      <c r="A45" s="3" t="s">
        <v>137</v>
      </c>
    </row>
    <row r="46" spans="1:12" x14ac:dyDescent="0.25">
      <c r="A46" s="3" t="s">
        <v>138</v>
      </c>
    </row>
    <row r="47" spans="1:12" x14ac:dyDescent="0.25">
      <c r="A47" s="3" t="s">
        <v>139</v>
      </c>
    </row>
    <row r="48" spans="1:12" x14ac:dyDescent="0.25">
      <c r="A48" s="3" t="s">
        <v>13</v>
      </c>
    </row>
    <row r="49" spans="1:1" x14ac:dyDescent="0.25">
      <c r="A49" s="3" t="s">
        <v>14</v>
      </c>
    </row>
    <row r="50" spans="1:1" x14ac:dyDescent="0.25">
      <c r="A50" s="1"/>
    </row>
    <row r="51" spans="1:1" x14ac:dyDescent="0.25">
      <c r="A51" s="3" t="s">
        <v>140</v>
      </c>
    </row>
    <row r="52" spans="1:1" x14ac:dyDescent="0.25">
      <c r="A52" s="3" t="s">
        <v>141</v>
      </c>
    </row>
    <row r="53" spans="1:1" x14ac:dyDescent="0.25">
      <c r="A53" s="6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m11d</vt:lpstr>
      <vt:lpstr>Sheet1</vt:lpstr>
      <vt:lpstr>m15b</vt:lpstr>
      <vt:lpstr>m1a</vt:lpstr>
      <vt:lpstr>m3a</vt:lpstr>
      <vt:lpstr>m2a</vt:lpstr>
      <vt:lpstr>Sheet4</vt:lpstr>
    </vt:vector>
  </TitlesOfParts>
  <Company>State of Alaska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Sara E (DFG)</dc:creator>
  <cp:lastModifiedBy>Miller, Sara E (DFG)</cp:lastModifiedBy>
  <dcterms:created xsi:type="dcterms:W3CDTF">2024-10-31T18:15:10Z</dcterms:created>
  <dcterms:modified xsi:type="dcterms:W3CDTF">2024-11-09T01:13:26Z</dcterms:modified>
</cp:coreProperties>
</file>