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FMS_writeup\code\model_averaging_process\"/>
    </mc:Choice>
  </mc:AlternateContent>
  <xr:revisionPtr revIDLastSave="0" documentId="8_{5D40DBDC-A3B7-4AB7-AEE3-6B47E05B7F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verse varian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2" l="1"/>
  <c r="P4" i="2"/>
  <c r="Q4" i="2" a="1"/>
  <c r="Q4" i="2" s="1"/>
  <c r="Z4" i="2" s="1"/>
  <c r="H30" i="2"/>
  <c r="G30" i="2"/>
  <c r="M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4" i="2"/>
  <c r="L30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I30" i="2" l="1"/>
  <c r="K30" i="2" s="1"/>
  <c r="M21" i="2"/>
  <c r="J21" i="2"/>
  <c r="M20" i="2"/>
  <c r="J20" i="2"/>
  <c r="M19" i="2"/>
  <c r="J19" i="2"/>
  <c r="M18" i="2"/>
  <c r="J18" i="2"/>
  <c r="M17" i="2"/>
  <c r="J17" i="2"/>
  <c r="M16" i="2"/>
  <c r="J16" i="2"/>
  <c r="M15" i="2"/>
  <c r="J15" i="2"/>
  <c r="M14" i="2"/>
  <c r="J14" i="2"/>
  <c r="R14" i="2" s="1"/>
  <c r="M13" i="2"/>
  <c r="J13" i="2"/>
  <c r="M12" i="2"/>
  <c r="J12" i="2"/>
  <c r="R12" i="2" s="1"/>
  <c r="M11" i="2"/>
  <c r="J11" i="2"/>
  <c r="M10" i="2"/>
  <c r="J10" i="2"/>
  <c r="R10" i="2" s="1"/>
  <c r="M9" i="2"/>
  <c r="J9" i="2"/>
  <c r="R9" i="2" s="1"/>
  <c r="R8" i="2"/>
  <c r="M8" i="2"/>
  <c r="J8" i="2"/>
  <c r="M7" i="2"/>
  <c r="J7" i="2"/>
  <c r="R7" i="2" s="1"/>
  <c r="M6" i="2"/>
  <c r="J6" i="2"/>
  <c r="R6" i="2" s="1"/>
  <c r="M5" i="2"/>
  <c r="J5" i="2"/>
  <c r="J4" i="2"/>
  <c r="L10" i="2" l="1"/>
  <c r="K12" i="2"/>
  <c r="Q14" i="2" a="1"/>
  <c r="Q14" i="2" s="1"/>
  <c r="S14" i="2" s="1"/>
  <c r="T14" i="2" s="1"/>
  <c r="K8" i="2"/>
  <c r="L6" i="2"/>
  <c r="L16" i="2"/>
  <c r="L18" i="2"/>
  <c r="L20" i="2"/>
  <c r="L14" i="2"/>
  <c r="L8" i="2"/>
  <c r="K10" i="2"/>
  <c r="R16" i="2"/>
  <c r="R18" i="2"/>
  <c r="R20" i="2"/>
  <c r="K5" i="2"/>
  <c r="K6" i="2"/>
  <c r="L12" i="2"/>
  <c r="J30" i="2"/>
  <c r="K14" i="2"/>
  <c r="K16" i="2"/>
  <c r="K18" i="2"/>
  <c r="K20" i="2"/>
  <c r="L11" i="2"/>
  <c r="L15" i="2"/>
  <c r="L19" i="2"/>
  <c r="R15" i="2"/>
  <c r="K15" i="2"/>
  <c r="L5" i="2"/>
  <c r="L9" i="2"/>
  <c r="R13" i="2"/>
  <c r="K13" i="2"/>
  <c r="R17" i="2"/>
  <c r="K17" i="2"/>
  <c r="R21" i="2"/>
  <c r="K21" i="2"/>
  <c r="Q16" i="2" a="1"/>
  <c r="Q16" i="2" s="1"/>
  <c r="S16" i="2" s="1"/>
  <c r="T16" i="2" s="1"/>
  <c r="Q8" i="2" a="1"/>
  <c r="Q8" i="2" s="1"/>
  <c r="S8" i="2" s="1"/>
  <c r="T8" i="2" s="1"/>
  <c r="Q21" i="2" a="1"/>
  <c r="Q21" i="2" s="1"/>
  <c r="Q9" i="2" a="1"/>
  <c r="Q9" i="2" s="1"/>
  <c r="R5" i="2"/>
  <c r="L7" i="2"/>
  <c r="K7" i="2"/>
  <c r="R11" i="2"/>
  <c r="K11" i="2"/>
  <c r="R19" i="2"/>
  <c r="K19" i="2"/>
  <c r="K4" i="2"/>
  <c r="L4" i="2"/>
  <c r="L13" i="2"/>
  <c r="L17" i="2"/>
  <c r="L21" i="2"/>
  <c r="K9" i="2"/>
  <c r="Q6" i="2" l="1" a="1"/>
  <c r="Q6" i="2" s="1"/>
  <c r="S6" i="2" s="1"/>
  <c r="T6" i="2" s="1"/>
  <c r="Q13" i="2" a="1"/>
  <c r="Q13" i="2" s="1"/>
  <c r="Z13" i="2" s="1"/>
  <c r="Q7" i="2" a="1"/>
  <c r="Q7" i="2" s="1"/>
  <c r="Z7" i="2" s="1"/>
  <c r="Q10" i="2" a="1"/>
  <c r="Q10" i="2" s="1"/>
  <c r="Z10" i="2" s="1"/>
  <c r="Q18" i="2" a="1"/>
  <c r="Q18" i="2" s="1"/>
  <c r="Q17" i="2" a="1"/>
  <c r="Q17" i="2" s="1"/>
  <c r="Z17" i="2" s="1"/>
  <c r="Q11" i="2" a="1"/>
  <c r="Q11" i="2" s="1"/>
  <c r="S11" i="2" s="1"/>
  <c r="T11" i="2" s="1"/>
  <c r="Q12" i="2" a="1"/>
  <c r="Q12" i="2" s="1"/>
  <c r="S12" i="2" s="1"/>
  <c r="T12" i="2" s="1"/>
  <c r="Q20" i="2" a="1"/>
  <c r="Q20" i="2" s="1"/>
  <c r="Z20" i="2" s="1"/>
  <c r="Q5" i="2" a="1"/>
  <c r="Q5" i="2" s="1"/>
  <c r="S5" i="2" s="1"/>
  <c r="T5" i="2" s="1"/>
  <c r="Q19" i="2" a="1"/>
  <c r="Q19" i="2" s="1"/>
  <c r="Z19" i="2" s="1"/>
  <c r="Q15" i="2" a="1"/>
  <c r="Q15" i="2" s="1"/>
  <c r="S15" i="2" s="1"/>
  <c r="T15" i="2" s="1"/>
  <c r="Z18" i="2"/>
  <c r="Z14" i="2"/>
  <c r="Z6" i="2"/>
  <c r="Z9" i="2"/>
  <c r="S9" i="2"/>
  <c r="T9" i="2" s="1"/>
  <c r="Z21" i="2"/>
  <c r="Z8" i="2"/>
  <c r="Z16" i="2"/>
  <c r="S21" i="2"/>
  <c r="T21" i="2" s="1"/>
  <c r="S18" i="2"/>
  <c r="T18" i="2" s="1"/>
  <c r="Z12" i="2" l="1"/>
  <c r="Z15" i="2"/>
  <c r="S7" i="2"/>
  <c r="T7" i="2" s="1"/>
  <c r="Z5" i="2"/>
  <c r="S13" i="2"/>
  <c r="T13" i="2" s="1"/>
  <c r="S20" i="2"/>
  <c r="T20" i="2" s="1"/>
  <c r="Z11" i="2"/>
  <c r="S19" i="2"/>
  <c r="T19" i="2" s="1"/>
  <c r="S10" i="2"/>
  <c r="T10" i="2" s="1"/>
  <c r="S17" i="2"/>
  <c r="T17" i="2" s="1"/>
  <c r="S4" i="2"/>
  <c r="T4" i="2" s="1"/>
  <c r="U9" i="2" l="1"/>
  <c r="U13" i="2"/>
  <c r="U6" i="2"/>
  <c r="V6" i="2" s="1"/>
  <c r="W6" i="2" s="1"/>
  <c r="U21" i="2"/>
  <c r="V21" i="2" s="1"/>
  <c r="W21" i="2" s="1"/>
  <c r="U7" i="2"/>
  <c r="U5" i="2"/>
  <c r="V5" i="2" s="1"/>
  <c r="W5" i="2" s="1"/>
  <c r="U11" i="2"/>
  <c r="V11" i="2" s="1"/>
  <c r="W11" i="2" s="1"/>
  <c r="U20" i="2"/>
  <c r="V20" i="2" s="1"/>
  <c r="W20" i="2" s="1"/>
  <c r="U8" i="2"/>
  <c r="V8" i="2" s="1"/>
  <c r="W8" i="2" s="1"/>
  <c r="U10" i="2"/>
  <c r="V10" i="2" s="1"/>
  <c r="W10" i="2" s="1"/>
  <c r="U18" i="2"/>
  <c r="V18" i="2" s="1"/>
  <c r="W18" i="2" s="1"/>
  <c r="U14" i="2"/>
  <c r="V14" i="2" s="1"/>
  <c r="W14" i="2" s="1"/>
  <c r="U4" i="2"/>
  <c r="V4" i="2" s="1"/>
  <c r="W4" i="2" s="1"/>
  <c r="U16" i="2"/>
  <c r="V16" i="2" s="1"/>
  <c r="W16" i="2" s="1"/>
  <c r="U19" i="2"/>
  <c r="V19" i="2" s="1"/>
  <c r="W19" i="2" s="1"/>
  <c r="U12" i="2"/>
  <c r="V12" i="2" s="1"/>
  <c r="W12" i="2" s="1"/>
  <c r="U17" i="2"/>
  <c r="V17" i="2" s="1"/>
  <c r="W17" i="2" s="1"/>
  <c r="U15" i="2"/>
  <c r="V15" i="2" s="1"/>
  <c r="W15" i="2" s="1"/>
  <c r="V13" i="2"/>
  <c r="W13" i="2" s="1"/>
  <c r="V9" i="2"/>
  <c r="W9" i="2" s="1"/>
  <c r="V7" i="2"/>
  <c r="W7" i="2" s="1"/>
  <c r="X4" i="2" l="1"/>
  <c r="AA4" i="2" s="1"/>
  <c r="Y4" i="2"/>
  <c r="AB4" i="2" s="1"/>
  <c r="Y11" i="2"/>
  <c r="AB11" i="2" s="1"/>
  <c r="X11" i="2"/>
  <c r="AA11" i="2" s="1"/>
  <c r="Y18" i="2"/>
  <c r="AB18" i="2" s="1"/>
  <c r="X18" i="2"/>
  <c r="AA18" i="2" s="1"/>
  <c r="X15" i="2"/>
  <c r="AA15" i="2" s="1"/>
  <c r="Y15" i="2"/>
  <c r="AB15" i="2" s="1"/>
  <c r="Y17" i="2"/>
  <c r="AB17" i="2" s="1"/>
  <c r="X17" i="2"/>
  <c r="AA17" i="2" s="1"/>
  <c r="X13" i="2"/>
  <c r="AA13" i="2" s="1"/>
  <c r="Y13" i="2"/>
  <c r="AB13" i="2" s="1"/>
  <c r="X16" i="2"/>
  <c r="AA16" i="2" s="1"/>
  <c r="Y16" i="2"/>
  <c r="AB16" i="2" s="1"/>
  <c r="Y20" i="2"/>
  <c r="AB20" i="2" s="1"/>
  <c r="X20" i="2"/>
  <c r="AA20" i="2" s="1"/>
  <c r="Y5" i="2"/>
  <c r="AB5" i="2" s="1"/>
  <c r="X5" i="2"/>
  <c r="AA5" i="2" s="1"/>
  <c r="X21" i="2"/>
  <c r="AA21" i="2" s="1"/>
  <c r="Y21" i="2"/>
  <c r="AB21" i="2" s="1"/>
  <c r="X14" i="2"/>
  <c r="AA14" i="2" s="1"/>
  <c r="Y14" i="2"/>
  <c r="AB14" i="2" s="1"/>
  <c r="X9" i="2"/>
  <c r="AA9" i="2" s="1"/>
  <c r="Y9" i="2"/>
  <c r="AB9" i="2" s="1"/>
  <c r="Y10" i="2"/>
  <c r="AB10" i="2" s="1"/>
  <c r="X10" i="2"/>
  <c r="AA10" i="2" s="1"/>
  <c r="Y19" i="2"/>
  <c r="AB19" i="2" s="1"/>
  <c r="X19" i="2"/>
  <c r="AA19" i="2" s="1"/>
  <c r="X8" i="2"/>
  <c r="AA8" i="2" s="1"/>
  <c r="Y8" i="2"/>
  <c r="AB8" i="2" s="1"/>
  <c r="Y6" i="2"/>
  <c r="AB6" i="2" s="1"/>
  <c r="X6" i="2"/>
  <c r="AA6" i="2" s="1"/>
  <c r="Y7" i="2"/>
  <c r="AB7" i="2" s="1"/>
  <c r="X7" i="2"/>
  <c r="AA7" i="2" s="1"/>
  <c r="Y12" i="2"/>
  <c r="AB12" i="2" s="1"/>
  <c r="X12" i="2"/>
  <c r="AA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2" authorId="0" shapeId="0" xr:uid="{F232629D-D7EB-47A2-9407-ED9BA53EC61A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2C67B80A-E254-45D6-9F75-7424CC616365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AE2541ED-80FB-43F8-B8E4-248A8CB7AA01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8ADF851C-DDD6-407D-BEF2-DEC93905587C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3" authorId="0" shapeId="0" xr:uid="{8DF3D440-B880-4E51-BE4C-C3C15F85395B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E6762157-2878-4807-83F8-6D266EDF1206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 and Buckland et al. 1997 equation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 xr:uid="{B5304558-CD82-41DA-BDFE-CEC418601407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 xr:uid="{5FFE8B8A-3793-4F2B-8F40-7E8649CC6328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 xr:uid="{5C346A86-3B25-4B2D-9031-A062ECE4DE6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0" shapeId="0" xr:uid="{31E7BFA2-5966-48AA-9C8F-292B95461F7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<sst xmlns="http://schemas.openxmlformats.org/spreadsheetml/2006/main" count="86" uniqueCount="73">
  <si>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</si>
  <si>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</si>
  <si>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</si>
  <si>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</si>
  <si>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</si>
  <si>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</si>
  <si>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</si>
  <si>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</si>
  <si>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</si>
  <si>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</si>
  <si>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</si>
  <si>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</si>
  <si>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m2</t>
  </si>
  <si>
    <t>m3</t>
  </si>
  <si>
    <t>m4</t>
  </si>
  <si>
    <t>m5</t>
  </si>
  <si>
    <t>m6</t>
  </si>
  <si>
    <t>m7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</si>
  <si>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</si>
  <si>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</si>
  <si>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</si>
  <si>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</si>
  <si>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</si>
  <si>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</si>
  <si>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</si>
  <si>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</si>
  <si>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</si>
  <si>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</si>
  <si>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</si>
  <si>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</si>
  <si>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</si>
  <si>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</si>
  <si>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</si>
  <si>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</si>
  <si>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CPUE + NSEAK_SST_AMJJ</t>
  </si>
  <si>
    <t>CPUE + SEAK_SST_MJJ</t>
  </si>
  <si>
    <t>CPUE + SEAK_SST_May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</si>
  <si>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</si>
  <si>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</si>
  <si>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</si>
  <si>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</si>
  <si>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</si>
  <si>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</si>
  <si>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</si>
  <si>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</si>
  <si>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</si>
  <si>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</si>
  <si>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</si>
  <si>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</si>
  <si>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</si>
  <si>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</si>
  <si>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</si>
  <si>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</si>
  <si>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</si>
  <si>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</si>
  <si>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</si>
  <si>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</si>
  <si>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</si>
  <si>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</si>
  <si>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</si>
  <si>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</si>
  <si>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</si>
  <si>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</si>
  <si>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</si>
  <si>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</si>
  <si>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</si>
  <si>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</si>
  <si>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</si>
  <si>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</si>
  <si>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</si>
  <si>
    <t>weighted equally based on inverse MAPE</t>
  </si>
  <si>
    <t>inv_var</t>
  </si>
  <si>
    <t>inv_var 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</si>
</sst>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11" xfId="0" applyBorder="1"/>
    <xf numFmtId="164" fontId="0" fillId="34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165" fontId="0" fillId="34" borderId="0" xfId="0" applyNumberFormat="1" applyFill="1" applyBorder="1" applyAlignment="1">
      <alignment horizontal="center" vertical="center"/>
    </xf>
    <xf numFmtId="165" fontId="0" fillId="34" borderId="1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34BA-6BDE-42A2-9778-368C24BD5CC2}">
  <dimension ref="A1:AB32"/>
  <sheetViews>
    <sheetView tabSelected="1" topLeftCell="N1" workbookViewId="0">
      <selection activeCell="R4" sqref="R4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13.42578125" style="1" customWidth="1"/>
    <col min="12" max="12" width="17.42578125" style="1" customWidth="1"/>
    <col min="13" max="13" width="19" style="1" bestFit="1" customWidth="1"/>
    <col min="14" max="15" width="19" style="1" customWidth="1"/>
    <col min="16" max="16" width="32.7109375" style="1" bestFit="1" customWidth="1"/>
    <col min="17" max="17" width="21.7109375" style="1" bestFit="1" customWidth="1"/>
    <col min="18" max="19" width="9.140625" style="1"/>
    <col min="20" max="20" width="12" style="1" bestFit="1" customWidth="1"/>
    <col min="21" max="21" width="9.140625" style="1"/>
    <col min="22" max="22" width="27.85546875" style="1" bestFit="1" customWidth="1"/>
    <col min="23" max="23" width="26.7109375" style="1" bestFit="1" customWidth="1"/>
    <col min="24" max="24" width="22.28515625" style="1" customWidth="1"/>
    <col min="25" max="25" width="35.140625" style="1" customWidth="1"/>
    <col min="26" max="26" width="5.5703125" style="1" bestFit="1" customWidth="1"/>
    <col min="27" max="27" width="19.140625" style="1" customWidth="1"/>
    <col min="28" max="28" width="24.7109375" style="1" customWidth="1"/>
  </cols>
  <sheetData>
    <row r="1" spans="1:28" ht="30" x14ac:dyDescent="0.25">
      <c r="A1" s="27" t="s">
        <v>70</v>
      </c>
      <c r="B1" s="2" t="s">
        <v>60</v>
      </c>
    </row>
    <row r="2" spans="1:28" x14ac:dyDescent="0.25">
      <c r="C2" s="28" t="s">
        <v>59</v>
      </c>
      <c r="D2" s="28"/>
      <c r="E2" s="28"/>
      <c r="F2" s="28"/>
      <c r="G2" s="28"/>
      <c r="H2" s="28"/>
      <c r="I2" s="28"/>
      <c r="K2" s="28" t="s">
        <v>49</v>
      </c>
      <c r="L2" s="28"/>
      <c r="P2" s="26"/>
      <c r="R2" s="28" t="s">
        <v>46</v>
      </c>
      <c r="S2" s="28"/>
      <c r="T2" s="28"/>
      <c r="U2" s="28"/>
      <c r="V2" s="28"/>
      <c r="X2" s="28" t="s">
        <v>50</v>
      </c>
      <c r="Y2" s="28"/>
      <c r="AA2" s="28" t="s">
        <v>50</v>
      </c>
      <c r="AB2" s="28"/>
    </row>
    <row r="3" spans="1:28" s="4" customFormat="1" ht="15.75" x14ac:dyDescent="0.25">
      <c r="A3" s="3" t="s">
        <v>47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43</v>
      </c>
      <c r="L3" s="3" t="s">
        <v>44</v>
      </c>
      <c r="M3" s="3" t="s">
        <v>37</v>
      </c>
      <c r="N3" s="3" t="s">
        <v>37</v>
      </c>
      <c r="O3" s="3" t="s">
        <v>71</v>
      </c>
      <c r="P3" s="3" t="s">
        <v>72</v>
      </c>
      <c r="Q3" s="3" t="s">
        <v>38</v>
      </c>
      <c r="R3" s="3" t="s">
        <v>9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45</v>
      </c>
      <c r="X3" s="3" t="s">
        <v>43</v>
      </c>
      <c r="Y3" s="3" t="s">
        <v>44</v>
      </c>
      <c r="Z3" s="3" t="s">
        <v>1</v>
      </c>
      <c r="AA3" s="3" t="s">
        <v>43</v>
      </c>
      <c r="AB3" s="3" t="s">
        <v>44</v>
      </c>
    </row>
    <row r="4" spans="1:28" s="16" customFormat="1" x14ac:dyDescent="0.25">
      <c r="A4" s="13" t="s">
        <v>11</v>
      </c>
      <c r="B4" s="13" t="s">
        <v>10</v>
      </c>
      <c r="C4" s="13">
        <v>2.7121487673036202</v>
      </c>
      <c r="D4" s="13">
        <v>0.15537120085078801</v>
      </c>
      <c r="E4" s="13">
        <v>2.1097801743561302</v>
      </c>
      <c r="F4" s="13">
        <v>3.3145173602511102</v>
      </c>
      <c r="G4" s="13">
        <v>32.5560578916457</v>
      </c>
      <c r="H4" s="13">
        <v>0.428621240788846</v>
      </c>
      <c r="I4" s="13">
        <v>22</v>
      </c>
      <c r="J4" s="14">
        <f>D4*SQRT(I4+1)</f>
        <v>0.74513410285516113</v>
      </c>
      <c r="K4" s="14">
        <f>M4-(1.28*J4)</f>
        <v>1.8502351996766988</v>
      </c>
      <c r="L4" s="14">
        <f>M4+(1.28*J4)</f>
        <v>3.7577785029859117</v>
      </c>
      <c r="M4" s="14">
        <f>C4+((H4*H4)/2)</f>
        <v>2.8040068513313052</v>
      </c>
      <c r="N4" s="14">
        <f>EXP(M4)</f>
        <v>16.510670210624895</v>
      </c>
      <c r="O4" s="14">
        <v>2.1449226569063198</v>
      </c>
      <c r="P4" s="11">
        <f>O4/SUM($O$4:$O$21)</f>
        <v>3.2376280823721328E-2</v>
      </c>
      <c r="Q4" s="14" cm="1">
        <f t="array" ref="Q4">SUM($M$4:$M$21*$P$4:$P$21)</f>
        <v>2.6604553832464659</v>
      </c>
      <c r="R4" s="14">
        <f>J4*J4</f>
        <v>0.55522483123776589</v>
      </c>
      <c r="S4" s="14">
        <f>R4+((M4-Q4)^2)</f>
        <v>0.57583185522707858</v>
      </c>
      <c r="T4" s="14">
        <f>SQRT(S4)*P4</f>
        <v>2.4568282748983105E-2</v>
      </c>
      <c r="U4" s="23">
        <f>SUM($T$4:$T$21)</f>
        <v>0.58716838341651756</v>
      </c>
      <c r="V4" s="23">
        <f>U4^2</f>
        <v>0.34476671048396657</v>
      </c>
      <c r="W4" s="14">
        <f>SQRT(V4)</f>
        <v>0.58716838341651756</v>
      </c>
      <c r="X4" s="14">
        <f>Q4-1.28*W4</f>
        <v>1.9088798524733233</v>
      </c>
      <c r="Y4" s="14">
        <f>Q4+1.28*W4</f>
        <v>3.4120309140196086</v>
      </c>
      <c r="Z4" s="15">
        <f>EXP(Q4)</f>
        <v>14.302800871783429</v>
      </c>
      <c r="AA4" s="15">
        <f>EXP(X4)</f>
        <v>6.7455285778879137</v>
      </c>
      <c r="AB4" s="15">
        <f>EXP(Y4)</f>
        <v>30.32677282673993</v>
      </c>
    </row>
    <row r="5" spans="1:28" s="12" customFormat="1" x14ac:dyDescent="0.25">
      <c r="A5" s="10" t="s">
        <v>12</v>
      </c>
      <c r="B5" s="10" t="s">
        <v>19</v>
      </c>
      <c r="C5" s="10">
        <v>2.7027208960742302</v>
      </c>
      <c r="D5" s="10">
        <v>0.106660481348756</v>
      </c>
      <c r="E5" s="10">
        <v>2.2886470081110502</v>
      </c>
      <c r="F5" s="10">
        <v>3.1167947840374</v>
      </c>
      <c r="G5" s="10">
        <v>16.281556239917101</v>
      </c>
      <c r="H5" s="10">
        <v>0.29419864858496603</v>
      </c>
      <c r="I5" s="10">
        <v>21</v>
      </c>
      <c r="J5" s="5">
        <f t="shared" ref="J5:J21" si="0">D5*SQRT(I5+1)</f>
        <v>0.50028200266855816</v>
      </c>
      <c r="K5" s="5">
        <f t="shared" ref="K5:K21" si="1">M5-(1.28*J5)</f>
        <v>2.1056363550730857</v>
      </c>
      <c r="L5" s="5">
        <f t="shared" ref="L5:L21" si="2">M5+(1.28*J5)</f>
        <v>3.3863582819045948</v>
      </c>
      <c r="M5" s="5">
        <f t="shared" ref="M5:M21" si="3">C5+((H5*H5)/2)</f>
        <v>2.7459973184888402</v>
      </c>
      <c r="N5" s="5">
        <f t="shared" ref="N5:N21" si="4">EXP(M5)</f>
        <v>15.580144552630969</v>
      </c>
      <c r="O5" s="5">
        <v>4.6784321024388804</v>
      </c>
      <c r="P5" s="11">
        <f>O5/SUM($O$4:$O$21)</f>
        <v>7.0618038872200556E-2</v>
      </c>
      <c r="Q5" s="5" cm="1">
        <f t="array" ref="Q5">SUM($M$4:$M$21*$P$4:$P$21)</f>
        <v>2.6604553832464659</v>
      </c>
      <c r="R5" s="5">
        <f>J5*J5</f>
        <v>0.25028208219406323</v>
      </c>
      <c r="S5" s="5">
        <f>R5+((M5-Q5)^2)</f>
        <v>0.25759950487907379</v>
      </c>
      <c r="T5" s="5">
        <f t="shared" ref="T5:T21" si="5">SQRT(S5)*P5</f>
        <v>3.5841664034532102E-2</v>
      </c>
      <c r="U5" s="24">
        <f t="shared" ref="U5:U21" si="6">SUM($T$4:$T$21)</f>
        <v>0.58716838341651756</v>
      </c>
      <c r="V5" s="24">
        <f t="shared" ref="V5:V21" si="7">U5^2</f>
        <v>0.34476671048396657</v>
      </c>
      <c r="W5" s="5">
        <f t="shared" ref="W5:W21" si="8">SQRT(V5)</f>
        <v>0.58716838341651756</v>
      </c>
      <c r="X5" s="5">
        <f t="shared" ref="X5:X21" si="9">Q5-1.28*W5</f>
        <v>1.9088798524733233</v>
      </c>
      <c r="Y5" s="5">
        <f t="shared" ref="Y5:Y21" si="10">Q5+1.28*W5</f>
        <v>3.4120309140196086</v>
      </c>
      <c r="Z5" s="11">
        <f t="shared" ref="Z5:Z10" si="11">EXP(Q5)</f>
        <v>14.302800871783429</v>
      </c>
      <c r="AA5" s="11">
        <f t="shared" ref="AA5:AB21" si="12">EXP(X5)</f>
        <v>6.7455285778879137</v>
      </c>
      <c r="AB5" s="11">
        <f t="shared" si="12"/>
        <v>30.32677282673993</v>
      </c>
    </row>
    <row r="6" spans="1:28" s="12" customFormat="1" x14ac:dyDescent="0.25">
      <c r="A6" s="10" t="s">
        <v>13</v>
      </c>
      <c r="B6" s="10" t="s">
        <v>51</v>
      </c>
      <c r="C6" s="10">
        <v>2.7495991174469698</v>
      </c>
      <c r="D6" s="10">
        <v>0.112206475902042</v>
      </c>
      <c r="E6" s="10">
        <v>2.3149394593798398</v>
      </c>
      <c r="F6" s="10">
        <v>3.1842587755140999</v>
      </c>
      <c r="G6" s="10">
        <v>18.5967320268565</v>
      </c>
      <c r="H6" s="10">
        <v>0.308736463333391</v>
      </c>
      <c r="I6" s="10">
        <v>21</v>
      </c>
      <c r="J6" s="5">
        <f t="shared" si="0"/>
        <v>0.52629502292518571</v>
      </c>
      <c r="K6" s="5">
        <f t="shared" si="1"/>
        <v>2.1236005899985373</v>
      </c>
      <c r="L6" s="5">
        <f t="shared" si="2"/>
        <v>3.4709158486870124</v>
      </c>
      <c r="M6" s="5">
        <f t="shared" si="3"/>
        <v>2.7972582193427749</v>
      </c>
      <c r="N6" s="5">
        <f t="shared" si="4"/>
        <v>16.399620910388439</v>
      </c>
      <c r="O6" s="5">
        <v>3.4674896011506302</v>
      </c>
      <c r="P6" s="11">
        <f>O6/SUM($O$4:$O$21)</f>
        <v>5.2339610810073815E-2</v>
      </c>
      <c r="Q6" s="5" cm="1">
        <f t="array" ref="Q6">SUM($M$4:$M$21*$P$4:$P$21)</f>
        <v>2.6604553832464659</v>
      </c>
      <c r="R6" s="5">
        <f>J6*J6</f>
        <v>0.27698645115582177</v>
      </c>
      <c r="S6" s="5">
        <f>R6+((M6-Q6)^2)</f>
        <v>0.29570146711981532</v>
      </c>
      <c r="T6" s="5">
        <f t="shared" si="5"/>
        <v>2.8461463544716726E-2</v>
      </c>
      <c r="U6" s="24">
        <f t="shared" si="6"/>
        <v>0.58716838341651756</v>
      </c>
      <c r="V6" s="24">
        <f t="shared" si="7"/>
        <v>0.34476671048396657</v>
      </c>
      <c r="W6" s="5">
        <f t="shared" si="8"/>
        <v>0.58716838341651756</v>
      </c>
      <c r="X6" s="5">
        <f t="shared" si="9"/>
        <v>1.9088798524733233</v>
      </c>
      <c r="Y6" s="5">
        <f t="shared" si="10"/>
        <v>3.4120309140196086</v>
      </c>
      <c r="Z6" s="11">
        <f t="shared" si="11"/>
        <v>14.302800871783429</v>
      </c>
      <c r="AA6" s="11">
        <f t="shared" si="12"/>
        <v>6.7455285778879137</v>
      </c>
      <c r="AB6" s="11">
        <f t="shared" si="12"/>
        <v>30.32677282673993</v>
      </c>
    </row>
    <row r="7" spans="1:28" s="12" customFormat="1" x14ac:dyDescent="0.25">
      <c r="A7" s="10" t="s">
        <v>14</v>
      </c>
      <c r="B7" s="10" t="s">
        <v>52</v>
      </c>
      <c r="C7" s="10">
        <v>2.5296472351655499</v>
      </c>
      <c r="D7" s="10">
        <v>0.133566394858191</v>
      </c>
      <c r="E7" s="10">
        <v>2.0436945647353499</v>
      </c>
      <c r="F7" s="10">
        <v>3.0155999055957401</v>
      </c>
      <c r="G7" s="10">
        <v>23.523646666590999</v>
      </c>
      <c r="H7" s="10">
        <v>0.34210992328034301</v>
      </c>
      <c r="I7" s="10">
        <v>21</v>
      </c>
      <c r="J7" s="5">
        <f t="shared" si="0"/>
        <v>0.62648192342565812</v>
      </c>
      <c r="K7" s="5">
        <f t="shared" si="1"/>
        <v>1.7862699729841487</v>
      </c>
      <c r="L7" s="5">
        <f t="shared" si="2"/>
        <v>3.3900636969538334</v>
      </c>
      <c r="M7" s="5">
        <f t="shared" si="3"/>
        <v>2.588166834968991</v>
      </c>
      <c r="N7" s="5">
        <f t="shared" si="4"/>
        <v>13.305358315650695</v>
      </c>
      <c r="O7" s="5">
        <v>3.7001315659269198</v>
      </c>
      <c r="P7" s="11">
        <f>O7/SUM($O$4:$O$21)</f>
        <v>5.5851197374152152E-2</v>
      </c>
      <c r="Q7" s="5" cm="1">
        <f t="array" ref="Q7">SUM($M$4:$M$21*$P$4:$P$21)</f>
        <v>2.6604553832464659</v>
      </c>
      <c r="R7" s="5">
        <f>J7*J7</f>
        <v>0.39247960037911217</v>
      </c>
      <c r="S7" s="5">
        <f>R7+((M7-Q7)^2)</f>
        <v>0.39770523459117701</v>
      </c>
      <c r="T7" s="5">
        <f t="shared" si="5"/>
        <v>3.5221929368429029E-2</v>
      </c>
      <c r="U7" s="24">
        <f t="shared" si="6"/>
        <v>0.58716838341651756</v>
      </c>
      <c r="V7" s="24">
        <f t="shared" si="7"/>
        <v>0.34476671048396657</v>
      </c>
      <c r="W7" s="5">
        <f t="shared" si="8"/>
        <v>0.58716838341651756</v>
      </c>
      <c r="X7" s="5">
        <f t="shared" si="9"/>
        <v>1.9088798524733233</v>
      </c>
      <c r="Y7" s="5">
        <f t="shared" si="10"/>
        <v>3.4120309140196086</v>
      </c>
      <c r="Z7" s="11">
        <f t="shared" si="11"/>
        <v>14.302800871783429</v>
      </c>
      <c r="AA7" s="11">
        <f t="shared" si="12"/>
        <v>6.7455285778879137</v>
      </c>
      <c r="AB7" s="11">
        <f t="shared" si="12"/>
        <v>30.32677282673993</v>
      </c>
    </row>
    <row r="8" spans="1:28" s="12" customFormat="1" x14ac:dyDescent="0.25">
      <c r="A8" s="10" t="s">
        <v>15</v>
      </c>
      <c r="B8" s="10" t="s">
        <v>53</v>
      </c>
      <c r="C8" s="10">
        <v>2.6504195770932202</v>
      </c>
      <c r="D8" s="10">
        <v>0.11188305174794801</v>
      </c>
      <c r="E8" s="10">
        <v>2.2186743669807201</v>
      </c>
      <c r="F8" s="10">
        <v>3.0821647872057198</v>
      </c>
      <c r="G8" s="10">
        <v>18.24934233994</v>
      </c>
      <c r="H8" s="10">
        <v>0.30651011558828101</v>
      </c>
      <c r="I8" s="10">
        <v>21</v>
      </c>
      <c r="J8" s="5">
        <f t="shared" si="0"/>
        <v>0.5247780291757157</v>
      </c>
      <c r="K8" s="5">
        <f t="shared" si="1"/>
        <v>2.0256779252272747</v>
      </c>
      <c r="L8" s="5">
        <f t="shared" si="2"/>
        <v>3.369109679917107</v>
      </c>
      <c r="M8" s="5">
        <f t="shared" si="3"/>
        <v>2.6973938025721909</v>
      </c>
      <c r="N8" s="5">
        <f t="shared" si="4"/>
        <v>14.841002695994186</v>
      </c>
      <c r="O8" s="5">
        <v>4.6784592024509699</v>
      </c>
      <c r="P8" s="11">
        <f>O8/SUM($O$4:$O$21)</f>
        <v>7.0618447930121078E-2</v>
      </c>
      <c r="Q8" s="5" cm="1">
        <f t="array" ref="Q8">SUM($M$4:$M$21*$P$4:$P$21)</f>
        <v>2.6604553832464659</v>
      </c>
      <c r="R8" s="5">
        <f>J8*J8</f>
        <v>0.27539197990554831</v>
      </c>
      <c r="S8" s="5">
        <f>R8+((M8-Q8)^2)</f>
        <v>0.27675642672783141</v>
      </c>
      <c r="T8" s="5">
        <f t="shared" si="5"/>
        <v>3.715070208843109E-2</v>
      </c>
      <c r="U8" s="24">
        <f t="shared" si="6"/>
        <v>0.58716838341651756</v>
      </c>
      <c r="V8" s="24">
        <f t="shared" si="7"/>
        <v>0.34476671048396657</v>
      </c>
      <c r="W8" s="5">
        <f t="shared" si="8"/>
        <v>0.58716838341651756</v>
      </c>
      <c r="X8" s="5">
        <f t="shared" si="9"/>
        <v>1.9088798524733233</v>
      </c>
      <c r="Y8" s="5">
        <f t="shared" si="10"/>
        <v>3.4120309140196086</v>
      </c>
      <c r="Z8" s="11">
        <f t="shared" si="11"/>
        <v>14.302800871783429</v>
      </c>
      <c r="AA8" s="11">
        <f t="shared" si="12"/>
        <v>6.7455285778879137</v>
      </c>
      <c r="AB8" s="11">
        <f t="shared" si="12"/>
        <v>30.32677282673993</v>
      </c>
    </row>
    <row r="9" spans="1:28" s="12" customFormat="1" x14ac:dyDescent="0.25">
      <c r="A9" s="10" t="s">
        <v>16</v>
      </c>
      <c r="B9" s="10" t="s">
        <v>54</v>
      </c>
      <c r="C9" s="10">
        <v>2.5393843432496102</v>
      </c>
      <c r="D9" s="10">
        <v>0.123305978416517</v>
      </c>
      <c r="E9" s="10">
        <v>2.0840676791358401</v>
      </c>
      <c r="F9" s="10">
        <v>2.99470100736339</v>
      </c>
      <c r="G9" s="10">
        <v>20.5045221172401</v>
      </c>
      <c r="H9" s="10">
        <v>0.321254508518384</v>
      </c>
      <c r="I9" s="10">
        <v>21</v>
      </c>
      <c r="J9" s="5">
        <f t="shared" si="0"/>
        <v>0.57835630444527897</v>
      </c>
      <c r="K9" s="5">
        <f t="shared" si="1"/>
        <v>1.850690503181347</v>
      </c>
      <c r="L9" s="5">
        <f t="shared" si="2"/>
        <v>3.3312826425612614</v>
      </c>
      <c r="M9" s="5">
        <f t="shared" si="3"/>
        <v>2.5909865728713042</v>
      </c>
      <c r="N9" s="5">
        <f t="shared" si="4"/>
        <v>13.342928883480869</v>
      </c>
      <c r="O9" s="5">
        <v>4.6209605313109003</v>
      </c>
      <c r="P9" s="11">
        <f>O9/SUM($O$4:$O$21)</f>
        <v>6.9750541053466272E-2</v>
      </c>
      <c r="Q9" s="5" cm="1">
        <f t="array" ref="Q9">SUM($M$4:$M$21*$P$4:$P$21)</f>
        <v>2.6604553832464659</v>
      </c>
      <c r="R9" s="5">
        <f>J9*J9</f>
        <v>0.33449601489160019</v>
      </c>
      <c r="S9" s="5">
        <f>R9+((M9-Q9)^2)</f>
        <v>0.33932193050654036</v>
      </c>
      <c r="T9" s="5">
        <f t="shared" si="5"/>
        <v>4.0630628971523322E-2</v>
      </c>
      <c r="U9" s="24">
        <f t="shared" si="6"/>
        <v>0.58716838341651756</v>
      </c>
      <c r="V9" s="24">
        <f t="shared" si="7"/>
        <v>0.34476671048396657</v>
      </c>
      <c r="W9" s="5">
        <f t="shared" si="8"/>
        <v>0.58716838341651756</v>
      </c>
      <c r="X9" s="5">
        <f t="shared" si="9"/>
        <v>1.9088798524733233</v>
      </c>
      <c r="Y9" s="5">
        <f t="shared" si="10"/>
        <v>3.4120309140196086</v>
      </c>
      <c r="Z9" s="11">
        <f t="shared" si="11"/>
        <v>14.302800871783429</v>
      </c>
      <c r="AA9" s="11">
        <f t="shared" si="12"/>
        <v>6.7455285778879137</v>
      </c>
      <c r="AB9" s="11">
        <f t="shared" si="12"/>
        <v>30.32677282673993</v>
      </c>
    </row>
    <row r="10" spans="1:28" s="12" customFormat="1" x14ac:dyDescent="0.25">
      <c r="A10" s="10" t="s">
        <v>17</v>
      </c>
      <c r="B10" s="10" t="s">
        <v>28</v>
      </c>
      <c r="C10" s="10">
        <v>2.7138878682679901</v>
      </c>
      <c r="D10" s="10">
        <v>0.116236475115194</v>
      </c>
      <c r="E10" s="10">
        <v>2.2625801589129599</v>
      </c>
      <c r="F10" s="10">
        <v>3.1651955776230198</v>
      </c>
      <c r="G10" s="10">
        <v>20.415407861198901</v>
      </c>
      <c r="H10" s="10">
        <v>0.32065863772629999</v>
      </c>
      <c r="I10" s="10">
        <v>21</v>
      </c>
      <c r="J10" s="5">
        <f t="shared" si="0"/>
        <v>0.54519739474662987</v>
      </c>
      <c r="K10" s="5">
        <f t="shared" si="1"/>
        <v>2.0674461839665472</v>
      </c>
      <c r="L10" s="5">
        <f t="shared" si="2"/>
        <v>3.4631515145179197</v>
      </c>
      <c r="M10" s="5">
        <f t="shared" si="3"/>
        <v>2.7652988492422335</v>
      </c>
      <c r="N10" s="5">
        <f t="shared" si="4"/>
        <v>15.883786138838479</v>
      </c>
      <c r="O10" s="5">
        <v>3.23714501330107</v>
      </c>
      <c r="P10" s="11">
        <f>O10/SUM($O$4:$O$21)</f>
        <v>4.886270172972583E-2</v>
      </c>
      <c r="Q10" s="5" cm="1">
        <f t="array" ref="Q10">SUM($M$4:$M$21*$P$4:$P$21)</f>
        <v>2.6604553832464659</v>
      </c>
      <c r="R10" s="5">
        <f>J10*J10</f>
        <v>0.29724019923851258</v>
      </c>
      <c r="S10" s="5">
        <f>R10+((M10-Q10)^2)</f>
        <v>0.30823235160051826</v>
      </c>
      <c r="T10" s="5">
        <f t="shared" si="5"/>
        <v>2.7127925635580641E-2</v>
      </c>
      <c r="U10" s="24">
        <f t="shared" si="6"/>
        <v>0.58716838341651756</v>
      </c>
      <c r="V10" s="24">
        <f t="shared" si="7"/>
        <v>0.34476671048396657</v>
      </c>
      <c r="W10" s="5">
        <f t="shared" si="8"/>
        <v>0.58716838341651756</v>
      </c>
      <c r="X10" s="5">
        <f t="shared" si="9"/>
        <v>1.9088798524733233</v>
      </c>
      <c r="Y10" s="5">
        <f t="shared" si="10"/>
        <v>3.4120309140196086</v>
      </c>
      <c r="Z10" s="11">
        <f t="shared" si="11"/>
        <v>14.302800871783429</v>
      </c>
      <c r="AA10" s="11">
        <f t="shared" si="12"/>
        <v>6.7455285778879137</v>
      </c>
      <c r="AB10" s="11">
        <f t="shared" si="12"/>
        <v>30.32677282673993</v>
      </c>
    </row>
    <row r="11" spans="1:28" s="12" customFormat="1" x14ac:dyDescent="0.25">
      <c r="A11" s="10" t="s">
        <v>18</v>
      </c>
      <c r="B11" s="10" t="s">
        <v>26</v>
      </c>
      <c r="C11" s="10">
        <v>2.5580070352160198</v>
      </c>
      <c r="D11" s="10">
        <v>0.13473500058198201</v>
      </c>
      <c r="E11" s="10">
        <v>2.0609997140662202</v>
      </c>
      <c r="F11" s="10">
        <v>3.0550143563658199</v>
      </c>
      <c r="G11" s="10">
        <v>24.702591764837099</v>
      </c>
      <c r="H11" s="10">
        <v>0.35061664767110801</v>
      </c>
      <c r="I11" s="10">
        <v>21</v>
      </c>
      <c r="J11" s="5">
        <f t="shared" si="0"/>
        <v>0.63196317012954739</v>
      </c>
      <c r="K11" s="5">
        <f t="shared" si="1"/>
        <v>1.8105601942622622</v>
      </c>
      <c r="L11" s="5">
        <f t="shared" si="2"/>
        <v>3.4283859097939038</v>
      </c>
      <c r="M11" s="5">
        <f t="shared" si="3"/>
        <v>2.6194730520280829</v>
      </c>
      <c r="N11" s="5">
        <f t="shared" si="4"/>
        <v>13.728487480084819</v>
      </c>
      <c r="O11" s="5">
        <v>3.4477957405731101</v>
      </c>
      <c r="P11" s="11">
        <f>O11/SUM($O$4:$O$21)</f>
        <v>5.2042344165746109E-2</v>
      </c>
      <c r="Q11" s="5" cm="1">
        <f t="array" ref="Q11">SUM($M$4:$M$21*$P$4:$P$21)</f>
        <v>2.6604553832464659</v>
      </c>
      <c r="R11" s="5">
        <f>J11*J11</f>
        <v>0.39937744840018724</v>
      </c>
      <c r="S11" s="5">
        <f>R11+((M11-Q11)^2)</f>
        <v>0.4010569998722805</v>
      </c>
      <c r="T11" s="5">
        <f t="shared" si="5"/>
        <v>3.2957928012318283E-2</v>
      </c>
      <c r="U11" s="24">
        <f t="shared" si="6"/>
        <v>0.58716838341651756</v>
      </c>
      <c r="V11" s="24">
        <f t="shared" si="7"/>
        <v>0.34476671048396657</v>
      </c>
      <c r="W11" s="5">
        <f t="shared" si="8"/>
        <v>0.58716838341651756</v>
      </c>
      <c r="X11" s="5">
        <f t="shared" si="9"/>
        <v>1.9088798524733233</v>
      </c>
      <c r="Y11" s="5">
        <f t="shared" si="10"/>
        <v>3.4120309140196086</v>
      </c>
      <c r="Z11" s="11">
        <f>EXP(Q11)</f>
        <v>14.302800871783429</v>
      </c>
      <c r="AA11" s="11">
        <f t="shared" si="12"/>
        <v>6.7455285778879137</v>
      </c>
      <c r="AB11" s="11">
        <f t="shared" si="12"/>
        <v>30.32677282673993</v>
      </c>
    </row>
    <row r="12" spans="1:28" s="12" customFormat="1" x14ac:dyDescent="0.25">
      <c r="A12" s="10" t="s">
        <v>20</v>
      </c>
      <c r="B12" s="10" t="s">
        <v>55</v>
      </c>
      <c r="C12" s="10">
        <v>2.60994658164616</v>
      </c>
      <c r="D12" s="10">
        <v>0.121509429065568</v>
      </c>
      <c r="E12" s="10">
        <v>2.1471482776181698</v>
      </c>
      <c r="F12" s="10">
        <v>3.0727448856741599</v>
      </c>
      <c r="G12" s="10">
        <v>21.498294998145401</v>
      </c>
      <c r="H12" s="10">
        <v>0.32797496265278497</v>
      </c>
      <c r="I12" s="10">
        <v>21</v>
      </c>
      <c r="J12" s="5">
        <f t="shared" si="0"/>
        <v>0.56992974105628724</v>
      </c>
      <c r="K12" s="5">
        <f t="shared" si="1"/>
        <v>1.9342203011576602</v>
      </c>
      <c r="L12" s="5">
        <f t="shared" si="2"/>
        <v>3.3932404382617554</v>
      </c>
      <c r="M12" s="5">
        <f t="shared" si="3"/>
        <v>2.6637303697097079</v>
      </c>
      <c r="N12" s="5">
        <f t="shared" si="4"/>
        <v>14.349719137432116</v>
      </c>
      <c r="O12" s="5">
        <v>3.5572286328104301</v>
      </c>
      <c r="P12" s="11">
        <f>O12/SUM($O$4:$O$21)</f>
        <v>5.3694165987395251E-2</v>
      </c>
      <c r="Q12" s="5" cm="1">
        <f t="array" ref="Q12">SUM($M$4:$M$21*$P$4:$P$21)</f>
        <v>2.6604553832464659</v>
      </c>
      <c r="R12" s="5">
        <f>J12*J12</f>
        <v>0.32481990974048663</v>
      </c>
      <c r="S12" s="5">
        <f>R12+((M12-Q12)^2)</f>
        <v>0.32483063527682104</v>
      </c>
      <c r="T12" s="5">
        <f t="shared" si="5"/>
        <v>3.0602407349857971E-2</v>
      </c>
      <c r="U12" s="24">
        <f t="shared" si="6"/>
        <v>0.58716838341651756</v>
      </c>
      <c r="V12" s="24">
        <f t="shared" si="7"/>
        <v>0.34476671048396657</v>
      </c>
      <c r="W12" s="5">
        <f t="shared" si="8"/>
        <v>0.58716838341651756</v>
      </c>
      <c r="X12" s="5">
        <f t="shared" si="9"/>
        <v>1.9088798524733233</v>
      </c>
      <c r="Y12" s="5">
        <f t="shared" si="10"/>
        <v>3.4120309140196086</v>
      </c>
      <c r="Z12" s="11">
        <f t="shared" ref="Z12:Z21" si="13">EXP(Q12)</f>
        <v>14.302800871783429</v>
      </c>
      <c r="AA12" s="11">
        <f t="shared" si="12"/>
        <v>6.7455285778879137</v>
      </c>
      <c r="AB12" s="11">
        <f t="shared" si="12"/>
        <v>30.32677282673993</v>
      </c>
    </row>
    <row r="13" spans="1:28" s="12" customFormat="1" x14ac:dyDescent="0.25">
      <c r="A13" s="10" t="s">
        <v>21</v>
      </c>
      <c r="B13" s="10" t="s">
        <v>30</v>
      </c>
      <c r="C13" s="10">
        <v>2.5531881165961701</v>
      </c>
      <c r="D13" s="10">
        <v>0.12919986115821699</v>
      </c>
      <c r="E13" s="10">
        <v>2.0752175950568401</v>
      </c>
      <c r="F13" s="10">
        <v>3.0311586381355</v>
      </c>
      <c r="G13" s="10">
        <v>22.848361400411299</v>
      </c>
      <c r="H13" s="10">
        <v>0.33733066648645499</v>
      </c>
      <c r="I13" s="10">
        <v>21</v>
      </c>
      <c r="J13" s="5">
        <f t="shared" si="0"/>
        <v>0.60600106494350003</v>
      </c>
      <c r="K13" s="5">
        <f t="shared" si="1"/>
        <v>1.8344027427445879</v>
      </c>
      <c r="L13" s="5">
        <f t="shared" si="2"/>
        <v>3.3857654689999479</v>
      </c>
      <c r="M13" s="5">
        <f t="shared" si="3"/>
        <v>2.6100841058722679</v>
      </c>
      <c r="N13" s="5">
        <f t="shared" si="4"/>
        <v>13.60019465996465</v>
      </c>
      <c r="O13" s="5">
        <v>3.9194931835373898</v>
      </c>
      <c r="P13" s="11">
        <f>O13/SUM($O$4:$O$21)</f>
        <v>5.916232531195198E-2</v>
      </c>
      <c r="Q13" s="5" cm="1">
        <f t="array" ref="Q13">SUM($M$4:$M$21*$P$4:$P$21)</f>
        <v>2.6604553832464659</v>
      </c>
      <c r="R13" s="5">
        <f>J13*J13</f>
        <v>0.36723729071265615</v>
      </c>
      <c r="S13" s="5">
        <f>R13+((M13-Q13)^2)</f>
        <v>0.36977455629696454</v>
      </c>
      <c r="T13" s="5">
        <f t="shared" si="5"/>
        <v>3.5976072308284125E-2</v>
      </c>
      <c r="U13" s="24">
        <f t="shared" si="6"/>
        <v>0.58716838341651756</v>
      </c>
      <c r="V13" s="24">
        <f t="shared" si="7"/>
        <v>0.34476671048396657</v>
      </c>
      <c r="W13" s="5">
        <f t="shared" si="8"/>
        <v>0.58716838341651756</v>
      </c>
      <c r="X13" s="5">
        <f t="shared" si="9"/>
        <v>1.9088798524733233</v>
      </c>
      <c r="Y13" s="5">
        <f t="shared" si="10"/>
        <v>3.4120309140196086</v>
      </c>
      <c r="Z13" s="11">
        <f t="shared" si="13"/>
        <v>14.302800871783429</v>
      </c>
      <c r="AA13" s="11">
        <f t="shared" si="12"/>
        <v>6.7455285778879137</v>
      </c>
      <c r="AB13" s="11">
        <f t="shared" si="12"/>
        <v>30.32677282673993</v>
      </c>
    </row>
    <row r="14" spans="1:28" s="12" customFormat="1" x14ac:dyDescent="0.25">
      <c r="A14" s="10" t="s">
        <v>22</v>
      </c>
      <c r="B14" s="10" t="s">
        <v>33</v>
      </c>
      <c r="C14" s="10">
        <v>2.7371373131121599</v>
      </c>
      <c r="D14" s="10">
        <v>0.11516458341726001</v>
      </c>
      <c r="E14" s="10">
        <v>2.2904752900972598</v>
      </c>
      <c r="F14" s="10">
        <v>3.18379933612706</v>
      </c>
      <c r="G14" s="10">
        <v>19.911905597260901</v>
      </c>
      <c r="H14" s="10">
        <v>0.31731262698919899</v>
      </c>
      <c r="I14" s="10">
        <v>21</v>
      </c>
      <c r="J14" s="5">
        <f t="shared" si="0"/>
        <v>0.5401697770338163</v>
      </c>
      <c r="K14" s="5">
        <f t="shared" si="1"/>
        <v>2.096063650132268</v>
      </c>
      <c r="L14" s="5">
        <f t="shared" si="2"/>
        <v>3.4788982793388383</v>
      </c>
      <c r="M14" s="5">
        <f t="shared" si="3"/>
        <v>2.7874809647355532</v>
      </c>
      <c r="N14" s="5">
        <f t="shared" si="4"/>
        <v>16.240058951339822</v>
      </c>
      <c r="O14" s="5">
        <v>3.0735306603852699</v>
      </c>
      <c r="P14" s="11">
        <f>O14/SUM($O$4:$O$21)</f>
        <v>4.6393044271571267E-2</v>
      </c>
      <c r="Q14" s="5" cm="1">
        <f t="array" ref="Q14">SUM($M$4:$M$21*$P$4:$P$21)</f>
        <v>2.6604553832464659</v>
      </c>
      <c r="R14" s="5">
        <f>J14*J14</f>
        <v>0.29178338802076281</v>
      </c>
      <c r="S14" s="5">
        <f>R14+((M14-Q14)^2)</f>
        <v>0.30791888637340359</v>
      </c>
      <c r="T14" s="5">
        <f t="shared" si="5"/>
        <v>2.5743704112854197E-2</v>
      </c>
      <c r="U14" s="24">
        <f t="shared" si="6"/>
        <v>0.58716838341651756</v>
      </c>
      <c r="V14" s="24">
        <f t="shared" si="7"/>
        <v>0.34476671048396657</v>
      </c>
      <c r="W14" s="5">
        <f t="shared" si="8"/>
        <v>0.58716838341651756</v>
      </c>
      <c r="X14" s="5">
        <f t="shared" si="9"/>
        <v>1.9088798524733233</v>
      </c>
      <c r="Y14" s="5">
        <f t="shared" si="10"/>
        <v>3.4120309140196086</v>
      </c>
      <c r="Z14" s="11">
        <f t="shared" si="13"/>
        <v>14.302800871783429</v>
      </c>
      <c r="AA14" s="11">
        <f t="shared" si="12"/>
        <v>6.7455285778879137</v>
      </c>
      <c r="AB14" s="11">
        <f t="shared" si="12"/>
        <v>30.32677282673993</v>
      </c>
    </row>
    <row r="15" spans="1:28" s="12" customFormat="1" x14ac:dyDescent="0.25">
      <c r="A15" s="10" t="s">
        <v>23</v>
      </c>
      <c r="B15" s="10" t="s">
        <v>31</v>
      </c>
      <c r="C15" s="10">
        <v>2.5184974031289702</v>
      </c>
      <c r="D15" s="10">
        <v>0.132890863474177</v>
      </c>
      <c r="E15" s="10">
        <v>2.03754414923853</v>
      </c>
      <c r="F15" s="10">
        <v>2.9994506570194202</v>
      </c>
      <c r="G15" s="10">
        <v>22.988473029164499</v>
      </c>
      <c r="H15" s="10">
        <v>0.33831677060788501</v>
      </c>
      <c r="I15" s="10">
        <v>21</v>
      </c>
      <c r="J15" s="5">
        <f t="shared" si="0"/>
        <v>0.62331340037582361</v>
      </c>
      <c r="K15" s="5">
        <f t="shared" si="1"/>
        <v>1.7778853692851901</v>
      </c>
      <c r="L15" s="5">
        <f t="shared" si="2"/>
        <v>3.3735676742472984</v>
      </c>
      <c r="M15" s="5">
        <f t="shared" si="3"/>
        <v>2.5757265217662444</v>
      </c>
      <c r="N15" s="5">
        <f t="shared" si="4"/>
        <v>13.140860812641563</v>
      </c>
      <c r="O15" s="5">
        <v>3.6079473613497002</v>
      </c>
      <c r="P15" s="11">
        <f>O15/SUM($O$4:$O$21)</f>
        <v>5.4459733824035995E-2</v>
      </c>
      <c r="Q15" s="5" cm="1">
        <f t="array" ref="Q15">SUM($M$4:$M$21*$P$4:$P$21)</f>
        <v>2.6604553832464659</v>
      </c>
      <c r="R15" s="5">
        <f>J15*J15</f>
        <v>0.38851959508807177</v>
      </c>
      <c r="S15" s="5">
        <f>R15+((M15-Q15)^2)</f>
        <v>0.39569857505580636</v>
      </c>
      <c r="T15" s="5">
        <f t="shared" si="5"/>
        <v>3.4257664950636119E-2</v>
      </c>
      <c r="U15" s="24">
        <f t="shared" si="6"/>
        <v>0.58716838341651756</v>
      </c>
      <c r="V15" s="24">
        <f t="shared" si="7"/>
        <v>0.34476671048396657</v>
      </c>
      <c r="W15" s="5">
        <f t="shared" si="8"/>
        <v>0.58716838341651756</v>
      </c>
      <c r="X15" s="5">
        <f t="shared" si="9"/>
        <v>1.9088798524733233</v>
      </c>
      <c r="Y15" s="5">
        <f t="shared" si="10"/>
        <v>3.4120309140196086</v>
      </c>
      <c r="Z15" s="11">
        <f t="shared" si="13"/>
        <v>14.302800871783429</v>
      </c>
      <c r="AA15" s="11">
        <f t="shared" si="12"/>
        <v>6.7455285778879137</v>
      </c>
      <c r="AB15" s="11">
        <f t="shared" si="12"/>
        <v>30.32677282673993</v>
      </c>
    </row>
    <row r="16" spans="1:28" s="12" customFormat="1" x14ac:dyDescent="0.25">
      <c r="A16" s="10" t="s">
        <v>24</v>
      </c>
      <c r="B16" s="10" t="s">
        <v>56</v>
      </c>
      <c r="C16" s="10">
        <v>2.6128083611622901</v>
      </c>
      <c r="D16" s="10">
        <v>0.116001556394472</v>
      </c>
      <c r="E16" s="10">
        <v>2.1697796526502802</v>
      </c>
      <c r="F16" s="10">
        <v>3.0558370696743</v>
      </c>
      <c r="G16" s="10">
        <v>19.420711041616801</v>
      </c>
      <c r="H16" s="10">
        <v>0.31408205486646901</v>
      </c>
      <c r="I16" s="10">
        <v>21</v>
      </c>
      <c r="J16" s="5">
        <f t="shared" si="0"/>
        <v>0.54409552827667784</v>
      </c>
      <c r="K16" s="5">
        <f t="shared" si="1"/>
        <v>1.9656898535627141</v>
      </c>
      <c r="L16" s="5">
        <f t="shared" si="2"/>
        <v>3.3585744059510096</v>
      </c>
      <c r="M16" s="5">
        <f t="shared" si="3"/>
        <v>2.6621321297568619</v>
      </c>
      <c r="N16" s="5">
        <f t="shared" si="4"/>
        <v>14.326803160487501</v>
      </c>
      <c r="O16" s="5">
        <v>4.01487714156114</v>
      </c>
      <c r="P16" s="11">
        <f>O16/SUM($O$4:$O$21)</f>
        <v>6.060208716122497E-2</v>
      </c>
      <c r="Q16" s="5" cm="1">
        <f t="array" ref="Q16">SUM($M$4:$M$21*$P$4:$P$21)</f>
        <v>2.6604553832464659</v>
      </c>
      <c r="R16" s="5">
        <f>J16*J16</f>
        <v>0.29603994389067712</v>
      </c>
      <c r="S16" s="5">
        <f>R16+((M16-Q16)^2)</f>
        <v>0.29604275536953722</v>
      </c>
      <c r="T16" s="5">
        <f t="shared" si="5"/>
        <v>3.2973481201420823E-2</v>
      </c>
      <c r="U16" s="24">
        <f t="shared" si="6"/>
        <v>0.58716838341651756</v>
      </c>
      <c r="V16" s="24">
        <f t="shared" si="7"/>
        <v>0.34476671048396657</v>
      </c>
      <c r="W16" s="5">
        <f t="shared" si="8"/>
        <v>0.58716838341651756</v>
      </c>
      <c r="X16" s="5">
        <f t="shared" si="9"/>
        <v>1.9088798524733233</v>
      </c>
      <c r="Y16" s="5">
        <f t="shared" si="10"/>
        <v>3.4120309140196086</v>
      </c>
      <c r="Z16" s="11">
        <f t="shared" si="13"/>
        <v>14.302800871783429</v>
      </c>
      <c r="AA16" s="11">
        <f t="shared" si="12"/>
        <v>6.7455285778879137</v>
      </c>
      <c r="AB16" s="11">
        <f t="shared" si="12"/>
        <v>30.32677282673993</v>
      </c>
    </row>
    <row r="17" spans="1:28" s="12" customFormat="1" x14ac:dyDescent="0.25">
      <c r="A17" s="10" t="s">
        <v>25</v>
      </c>
      <c r="B17" s="10" t="s">
        <v>34</v>
      </c>
      <c r="C17" s="10">
        <v>2.5240955955253601</v>
      </c>
      <c r="D17" s="10">
        <v>0.126581688335445</v>
      </c>
      <c r="E17" s="10">
        <v>2.0615565465416399</v>
      </c>
      <c r="F17" s="10">
        <v>2.9866346445090799</v>
      </c>
      <c r="G17" s="10">
        <v>21.184921958577299</v>
      </c>
      <c r="H17" s="10">
        <v>0.325840718075184</v>
      </c>
      <c r="I17" s="10">
        <v>21</v>
      </c>
      <c r="J17" s="5">
        <f t="shared" si="0"/>
        <v>0.59372074587362889</v>
      </c>
      <c r="K17" s="5">
        <f t="shared" si="1"/>
        <v>1.8172191275849912</v>
      </c>
      <c r="L17" s="5">
        <f t="shared" si="2"/>
        <v>3.337144237021481</v>
      </c>
      <c r="M17" s="5">
        <f t="shared" si="3"/>
        <v>2.5771816823032361</v>
      </c>
      <c r="N17" s="5">
        <f t="shared" si="4"/>
        <v>13.159996794304204</v>
      </c>
      <c r="O17" s="5">
        <v>4.0871761226603098</v>
      </c>
      <c r="P17" s="11">
        <f>O17/SUM($O$4:$O$21)</f>
        <v>6.1693395562392124E-2</v>
      </c>
      <c r="Q17" s="5" cm="1">
        <f t="array" ref="Q17">SUM($M$4:$M$21*$P$4:$P$21)</f>
        <v>2.6604553832464659</v>
      </c>
      <c r="R17" s="5">
        <f>J17*J17</f>
        <v>0.35250432408073823</v>
      </c>
      <c r="S17" s="5">
        <f>R17+((M17-Q17)^2)</f>
        <v>0.3594388333495207</v>
      </c>
      <c r="T17" s="5">
        <f t="shared" si="5"/>
        <v>3.6987175855636018E-2</v>
      </c>
      <c r="U17" s="24">
        <f t="shared" si="6"/>
        <v>0.58716838341651756</v>
      </c>
      <c r="V17" s="24">
        <f t="shared" si="7"/>
        <v>0.34476671048396657</v>
      </c>
      <c r="W17" s="5">
        <f t="shared" si="8"/>
        <v>0.58716838341651756</v>
      </c>
      <c r="X17" s="5">
        <f t="shared" si="9"/>
        <v>1.9088798524733233</v>
      </c>
      <c r="Y17" s="5">
        <f t="shared" si="10"/>
        <v>3.4120309140196086</v>
      </c>
      <c r="Z17" s="11">
        <f t="shared" si="13"/>
        <v>14.302800871783429</v>
      </c>
      <c r="AA17" s="11">
        <f t="shared" si="12"/>
        <v>6.7455285778879137</v>
      </c>
      <c r="AB17" s="11">
        <f t="shared" si="12"/>
        <v>30.32677282673993</v>
      </c>
    </row>
    <row r="18" spans="1:28" s="12" customFormat="1" x14ac:dyDescent="0.25">
      <c r="A18" s="10" t="s">
        <v>27</v>
      </c>
      <c r="B18" s="10" t="s">
        <v>36</v>
      </c>
      <c r="C18" s="10">
        <v>2.6989494625960999</v>
      </c>
      <c r="D18" s="10">
        <v>0.119750209412352</v>
      </c>
      <c r="E18" s="10">
        <v>2.2341520142601698</v>
      </c>
      <c r="F18" s="10">
        <v>3.1637469109320202</v>
      </c>
      <c r="G18" s="10">
        <v>21.827043900782801</v>
      </c>
      <c r="H18" s="10">
        <v>0.33022895191096902</v>
      </c>
      <c r="I18" s="10">
        <v>21</v>
      </c>
      <c r="J18" s="5">
        <f t="shared" si="0"/>
        <v>0.56167826946985178</v>
      </c>
      <c r="K18" s="5">
        <f t="shared" si="1"/>
        <v>2.0345268580147979</v>
      </c>
      <c r="L18" s="5">
        <f t="shared" si="2"/>
        <v>3.4724232278576186</v>
      </c>
      <c r="M18" s="5">
        <f t="shared" si="3"/>
        <v>2.7534750429362083</v>
      </c>
      <c r="N18" s="5">
        <f t="shared" si="4"/>
        <v>15.697085260733896</v>
      </c>
      <c r="O18" s="5">
        <v>2.8796772075716901</v>
      </c>
      <c r="P18" s="11">
        <f>O18/SUM($O$4:$O$21)</f>
        <v>4.3466946304014299E-2</v>
      </c>
      <c r="Q18" s="5" cm="1">
        <f t="array" ref="Q18">SUM($M$4:$M$21*$P$4:$P$21)</f>
        <v>2.6604553832464659</v>
      </c>
      <c r="R18" s="5">
        <f>J18*J18</f>
        <v>0.31548247839464744</v>
      </c>
      <c r="S18" s="5">
        <f>R18+((M18-Q18)^2)</f>
        <v>0.32413513548344292</v>
      </c>
      <c r="T18" s="5">
        <f t="shared" si="5"/>
        <v>2.4746978766379657E-2</v>
      </c>
      <c r="U18" s="24">
        <f t="shared" si="6"/>
        <v>0.58716838341651756</v>
      </c>
      <c r="V18" s="24">
        <f t="shared" si="7"/>
        <v>0.34476671048396657</v>
      </c>
      <c r="W18" s="5">
        <f t="shared" si="8"/>
        <v>0.58716838341651756</v>
      </c>
      <c r="X18" s="5">
        <f t="shared" si="9"/>
        <v>1.9088798524733233</v>
      </c>
      <c r="Y18" s="5">
        <f t="shared" si="10"/>
        <v>3.4120309140196086</v>
      </c>
      <c r="Z18" s="11">
        <f t="shared" si="13"/>
        <v>14.302800871783429</v>
      </c>
      <c r="AA18" s="11">
        <f t="shared" si="12"/>
        <v>6.7455285778879137</v>
      </c>
      <c r="AB18" s="11">
        <f t="shared" si="12"/>
        <v>30.32677282673993</v>
      </c>
    </row>
    <row r="19" spans="1:28" s="12" customFormat="1" x14ac:dyDescent="0.25">
      <c r="A19" s="10" t="s">
        <v>29</v>
      </c>
      <c r="B19" s="10" t="s">
        <v>35</v>
      </c>
      <c r="C19" s="10">
        <v>2.5089656712296899</v>
      </c>
      <c r="D19" s="10">
        <v>0.13842659259898801</v>
      </c>
      <c r="E19" s="10">
        <v>2.0141561311451199</v>
      </c>
      <c r="F19" s="10">
        <v>3.00377521131426</v>
      </c>
      <c r="G19" s="10">
        <v>24.2585765916815</v>
      </c>
      <c r="H19" s="10">
        <v>0.347388287543894</v>
      </c>
      <c r="I19" s="10">
        <v>21</v>
      </c>
      <c r="J19" s="5">
        <f t="shared" si="0"/>
        <v>0.64927827150495077</v>
      </c>
      <c r="K19" s="5">
        <f t="shared" si="1"/>
        <v>1.7382287948646926</v>
      </c>
      <c r="L19" s="5">
        <f t="shared" si="2"/>
        <v>3.4003811699173667</v>
      </c>
      <c r="M19" s="5">
        <f t="shared" si="3"/>
        <v>2.5693049823910297</v>
      </c>
      <c r="N19" s="5">
        <f t="shared" si="4"/>
        <v>13.056746617861258</v>
      </c>
      <c r="O19" s="5">
        <v>3.46111989940534</v>
      </c>
      <c r="P19" s="11">
        <f>O19/SUM($O$4:$O$21)</f>
        <v>5.2243464102030596E-2</v>
      </c>
      <c r="Q19" s="5" cm="1">
        <f t="array" ref="Q19">SUM($M$4:$M$21*$P$4:$P$21)</f>
        <v>2.6604553832464659</v>
      </c>
      <c r="R19" s="5">
        <f>J19*J19</f>
        <v>0.42156227384845657</v>
      </c>
      <c r="S19" s="5">
        <f>R19+((M19-Q19)^2)</f>
        <v>0.42987066942456326</v>
      </c>
      <c r="T19" s="5">
        <f t="shared" si="5"/>
        <v>3.4253178108998826E-2</v>
      </c>
      <c r="U19" s="24">
        <f t="shared" si="6"/>
        <v>0.58716838341651756</v>
      </c>
      <c r="V19" s="24">
        <f t="shared" si="7"/>
        <v>0.34476671048396657</v>
      </c>
      <c r="W19" s="5">
        <f t="shared" si="8"/>
        <v>0.58716838341651756</v>
      </c>
      <c r="X19" s="5">
        <f t="shared" si="9"/>
        <v>1.9088798524733233</v>
      </c>
      <c r="Y19" s="5">
        <f t="shared" si="10"/>
        <v>3.4120309140196086</v>
      </c>
      <c r="Z19" s="11">
        <f t="shared" si="13"/>
        <v>14.302800871783429</v>
      </c>
      <c r="AA19" s="11">
        <f t="shared" si="12"/>
        <v>6.7455285778879137</v>
      </c>
      <c r="AB19" s="11">
        <f t="shared" si="12"/>
        <v>30.32677282673993</v>
      </c>
    </row>
    <row r="20" spans="1:28" s="12" customFormat="1" x14ac:dyDescent="0.25">
      <c r="A20" s="10" t="s">
        <v>48</v>
      </c>
      <c r="B20" s="10" t="s">
        <v>57</v>
      </c>
      <c r="C20" s="10">
        <v>2.5777637471507902</v>
      </c>
      <c r="D20" s="10">
        <v>0.121730579834074</v>
      </c>
      <c r="E20" s="10">
        <v>2.11988242940751</v>
      </c>
      <c r="F20" s="10">
        <v>3.0356450648940698</v>
      </c>
      <c r="G20" s="10">
        <v>20.9020558919851</v>
      </c>
      <c r="H20" s="10">
        <v>0.32392617148823999</v>
      </c>
      <c r="I20" s="10">
        <v>21</v>
      </c>
      <c r="J20" s="5">
        <f t="shared" si="0"/>
        <v>0.57096703010618488</v>
      </c>
      <c r="K20" s="5">
        <f t="shared" si="1"/>
        <v>1.8993900309023877</v>
      </c>
      <c r="L20" s="5">
        <f t="shared" si="2"/>
        <v>3.361065627974221</v>
      </c>
      <c r="M20" s="5">
        <f t="shared" si="3"/>
        <v>2.6302278294383044</v>
      </c>
      <c r="N20" s="5">
        <f t="shared" si="4"/>
        <v>13.876931115428922</v>
      </c>
      <c r="O20" s="5">
        <v>3.83905779520755</v>
      </c>
      <c r="P20" s="11">
        <f>O20/SUM($O$4:$O$21)</f>
        <v>5.7948202876186357E-2</v>
      </c>
      <c r="Q20" s="5" cm="1">
        <f t="array" ref="Q20">SUM($M$4:$M$21*$P$4:$P$21)</f>
        <v>2.6604553832464659</v>
      </c>
      <c r="R20" s="5">
        <f>J20*J20</f>
        <v>0.32600334946827703</v>
      </c>
      <c r="S20" s="5">
        <f>R20+((M20-Q20)^2)</f>
        <v>0.32691705447750236</v>
      </c>
      <c r="T20" s="5">
        <f t="shared" si="5"/>
        <v>3.313284742120285E-2</v>
      </c>
      <c r="U20" s="24">
        <f t="shared" si="6"/>
        <v>0.58716838341651756</v>
      </c>
      <c r="V20" s="24">
        <f t="shared" si="7"/>
        <v>0.34476671048396657</v>
      </c>
      <c r="W20" s="5">
        <f t="shared" si="8"/>
        <v>0.58716838341651756</v>
      </c>
      <c r="X20" s="5">
        <f t="shared" si="9"/>
        <v>1.9088798524733233</v>
      </c>
      <c r="Y20" s="5">
        <f t="shared" si="10"/>
        <v>3.4120309140196086</v>
      </c>
      <c r="Z20" s="11">
        <f t="shared" si="13"/>
        <v>14.302800871783429</v>
      </c>
      <c r="AA20" s="11">
        <f t="shared" si="12"/>
        <v>6.7455285778879137</v>
      </c>
      <c r="AB20" s="11">
        <f t="shared" si="12"/>
        <v>30.32677282673993</v>
      </c>
    </row>
    <row r="21" spans="1:28" s="20" customFormat="1" x14ac:dyDescent="0.25">
      <c r="A21" s="17" t="s">
        <v>32</v>
      </c>
      <c r="B21" s="17" t="s">
        <v>58</v>
      </c>
      <c r="C21" s="17">
        <v>2.5082725565817801</v>
      </c>
      <c r="D21" s="17">
        <v>0.13302777595200199</v>
      </c>
      <c r="E21" s="17">
        <v>2.0295935622507102</v>
      </c>
      <c r="F21" s="17">
        <v>2.9869515509128401</v>
      </c>
      <c r="G21" s="17">
        <v>22.717943772146199</v>
      </c>
      <c r="H21" s="17">
        <v>0.33641537162928398</v>
      </c>
      <c r="I21" s="17">
        <v>21</v>
      </c>
      <c r="J21" s="18">
        <f t="shared" si="0"/>
        <v>0.6239555768195304</v>
      </c>
      <c r="K21" s="18">
        <f t="shared" si="1"/>
        <v>1.7661970693870157</v>
      </c>
      <c r="L21" s="18">
        <f t="shared" si="2"/>
        <v>3.3635233460450134</v>
      </c>
      <c r="M21" s="18">
        <f t="shared" si="3"/>
        <v>2.5648602077160145</v>
      </c>
      <c r="N21" s="18">
        <f t="shared" si="4"/>
        <v>12.998841104966578</v>
      </c>
      <c r="O21" s="18">
        <v>3.8343718770531399</v>
      </c>
      <c r="P21" s="11">
        <f>O21/SUM($O$4:$O$21)</f>
        <v>5.7877471839989938E-2</v>
      </c>
      <c r="Q21" s="18" cm="1">
        <f t="array" ref="Q21">SUM($M$4:$M$21*$P$4:$P$21)</f>
        <v>2.6604553832464659</v>
      </c>
      <c r="R21" s="18">
        <f>J21*J21</f>
        <v>0.38932056184419289</v>
      </c>
      <c r="S21" s="18">
        <f>R21+((M21-Q21)^2)</f>
        <v>0.39845899942889068</v>
      </c>
      <c r="T21" s="18">
        <f t="shared" si="5"/>
        <v>3.6534348936732609E-2</v>
      </c>
      <c r="U21" s="25">
        <f t="shared" si="6"/>
        <v>0.58716838341651756</v>
      </c>
      <c r="V21" s="25">
        <f t="shared" si="7"/>
        <v>0.34476671048396657</v>
      </c>
      <c r="W21" s="18">
        <f t="shared" si="8"/>
        <v>0.58716838341651756</v>
      </c>
      <c r="X21" s="18">
        <f t="shared" si="9"/>
        <v>1.9088798524733233</v>
      </c>
      <c r="Y21" s="18">
        <f t="shared" si="10"/>
        <v>3.4120309140196086</v>
      </c>
      <c r="Z21" s="19">
        <f t="shared" si="13"/>
        <v>14.302800871783429</v>
      </c>
      <c r="AA21" s="19">
        <f t="shared" si="12"/>
        <v>6.7455285778879137</v>
      </c>
      <c r="AB21" s="19">
        <f t="shared" si="12"/>
        <v>30.32677282673993</v>
      </c>
    </row>
    <row r="26" spans="1:28" x14ac:dyDescent="0.25">
      <c r="A26" s="6" t="s">
        <v>69</v>
      </c>
    </row>
    <row r="27" spans="1:28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28" x14ac:dyDescent="0.25">
      <c r="A28" s="8" t="s">
        <v>61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28" ht="15.75" x14ac:dyDescent="0.25">
      <c r="A29" s="8" t="s">
        <v>62</v>
      </c>
      <c r="B29" s="8" t="s">
        <v>63</v>
      </c>
      <c r="C29" s="8" t="s">
        <v>64</v>
      </c>
      <c r="D29" s="8" t="s">
        <v>65</v>
      </c>
      <c r="E29" s="8" t="s">
        <v>66</v>
      </c>
      <c r="F29" s="8" t="s">
        <v>67</v>
      </c>
      <c r="G29" s="8" t="s">
        <v>1</v>
      </c>
      <c r="H29" s="29" t="s">
        <v>37</v>
      </c>
      <c r="I29" s="29"/>
      <c r="J29" s="29"/>
      <c r="K29" s="29"/>
      <c r="L29" s="29"/>
    </row>
    <row r="30" spans="1:28" x14ac:dyDescent="0.25">
      <c r="A30" s="8" t="s">
        <v>11</v>
      </c>
      <c r="B30" s="8" t="s">
        <v>68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2.804006846625537</v>
      </c>
      <c r="I30" s="5">
        <f>EXP(G30)*EXP(0.5*H4*H4)</f>
        <v>16.510670132929508</v>
      </c>
      <c r="J30" s="21">
        <f>EXP(H30)</f>
        <v>16.510670132929508</v>
      </c>
      <c r="K30" s="5">
        <f>LN(I30)</f>
        <v>2.804006846625537</v>
      </c>
      <c r="L30" s="5">
        <f>EXP(C30+C31*B28+0.5*H4*H4)</f>
        <v>16.510670132929508</v>
      </c>
    </row>
    <row r="31" spans="1:28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22"/>
      <c r="K32" s="7"/>
      <c r="L32" s="7"/>
    </row>
  </sheetData>
  <mergeCells count="6">
    <mergeCell ref="AA2:AB2"/>
    <mergeCell ref="H29:L29"/>
    <mergeCell ref="C2:I2"/>
    <mergeCell ref="K2:L2"/>
    <mergeCell ref="R2:V2"/>
    <mergeCell ref="X2:Y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inverse 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2022-02-01T03:17:05Z</dcterms:modified>
</cp:coreProperties>
</file>