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eseason_SEAK_pink_salmon_forecast\2025_forecast\data\"/>
    </mc:Choice>
  </mc:AlternateContent>
  <xr:revisionPtr revIDLastSave="0" documentId="8_{CFD9BFFD-983E-4F25-964D-4316EDB460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_model_one_step_ahead_fun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1" l="1"/>
  <c r="V2" i="1" l="1"/>
  <c r="AA23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AB27" i="1" l="1"/>
  <c r="AD27" i="1"/>
  <c r="AB25" i="1"/>
  <c r="AD25" i="1"/>
  <c r="AB24" i="1"/>
  <c r="AD24" i="1"/>
  <c r="AB23" i="1"/>
  <c r="AC23" i="1" s="1"/>
  <c r="AD23" i="1"/>
  <c r="AD30" i="1" s="1"/>
  <c r="AB26" i="1"/>
  <c r="AD26" i="1"/>
  <c r="AA27" i="1"/>
  <c r="AA26" i="1"/>
  <c r="AA25" i="1"/>
  <c r="AA24" i="1"/>
  <c r="AC25" i="1" l="1"/>
  <c r="AC24" i="1"/>
  <c r="AC27" i="1"/>
  <c r="AC26" i="1"/>
  <c r="AC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Miller, Sara E (DFG)</author>
  </authors>
  <commentList>
    <comment ref="Y23" authorId="0" shapeId="0" xr:uid="{437A24BC-81D6-4801-951C-A32F9868DFAB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This is a regression using data from Jyear 1997 to 2018 only for the 2025 foreacast. </t>
        </r>
      </text>
    </comment>
    <comment ref="Z23" authorId="0" shapeId="0" xr:uid="{F2AC77BF-D6EB-4823-A44F-78D8B66B4D2C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output from running the fucntion f_model_one_step_ahead in the function.r file as a test for the years used</t>
        </r>
      </text>
    </comment>
    <comment ref="AC30" authorId="0" shapeId="0" xr:uid="{909BC4B4-C9B9-434A-A96E-97450027233B}">
      <text>
        <r>
          <rPr>
            <b/>
            <sz val="9"/>
            <color indexed="81"/>
            <rFont val="Tahoma"/>
            <family val="2"/>
          </rPr>
          <t>Miller, Sara E (DFG):</t>
        </r>
        <r>
          <rPr>
            <sz val="9"/>
            <color indexed="81"/>
            <rFont val="Tahoma"/>
            <family val="2"/>
          </rPr>
          <t xml:space="preserve">
This should match the output int the file seak_model_summary_one_step_ahead5.csv.</t>
        </r>
      </text>
    </comment>
  </commentList>
</comments>
</file>

<file path=xl/sharedStrings.xml><?xml version="1.0" encoding="utf-8"?>
<sst xmlns="http://schemas.openxmlformats.org/spreadsheetml/2006/main" count="63" uniqueCount="59">
  <si>
    <t>JYear</t>
  </si>
  <si>
    <t>Year</t>
  </si>
  <si>
    <t>SEAKCatch</t>
  </si>
  <si>
    <t>ISTI20_MJJ</t>
  </si>
  <si>
    <t>CPUE</t>
  </si>
  <si>
    <t>Chatham_SST_MJJ</t>
  </si>
  <si>
    <t>Chatham_SST_May</t>
  </si>
  <si>
    <t>Chatham_SST_AMJJ</t>
  </si>
  <si>
    <t>Chatham_SST_AMJ</t>
  </si>
  <si>
    <t>Icy_Strait_SST_MJJ</t>
  </si>
  <si>
    <t>Icy_Strait_SST_May</t>
  </si>
  <si>
    <t>Icy_Strait_SST_AMJJ</t>
  </si>
  <si>
    <t>Icy_Strait_SST_AMJ</t>
  </si>
  <si>
    <t>NSEAK_SST_MJJ</t>
  </si>
  <si>
    <t>NSEAK_SST_May</t>
  </si>
  <si>
    <t>NSEAK_SST_AMJJ</t>
  </si>
  <si>
    <t>NSEAK_SST_AMJ</t>
  </si>
  <si>
    <t>SEAK_SST_MJJ</t>
  </si>
  <si>
    <t>SEAK_SST_May</t>
  </si>
  <si>
    <t>SEAK_SST_AMJJ</t>
  </si>
  <si>
    <t>SEAK_SST_AMJ</t>
  </si>
  <si>
    <t>observed harvest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</si>
  <si>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</si>
  <si>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</si>
  <si>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</si>
  <si>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</si>
  <si>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</si>
  <si>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</si>
  <si>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</si>
  <si>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</si>
  <si>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</si>
  <si>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</si>
  <si>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</si>
  <si>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</si>
  <si>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</si>
  <si>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</si>
  <si>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</si>
  <si>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</si>
  <si>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</si>
  <si>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</si>
  <si>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</si>
  <si>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</si>
  <si>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</si>
  <si>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</si>
  <si>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</si>
  <si>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</si>
  <si>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</si>
  <si>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predicted</t>
  </si>
  <si>
    <t>exp(pred)</t>
  </si>
  <si>
    <t>exp(obs)</t>
  </si>
  <si>
    <t>MAPE</t>
  </si>
  <si>
    <t>MAPE=</t>
  </si>
  <si>
    <t>start year</t>
  </si>
  <si>
    <t>end year</t>
  </si>
  <si>
    <t>forecast year</t>
  </si>
  <si>
    <t>number of MAPE</t>
  </si>
  <si>
    <t>Jyear</t>
  </si>
  <si>
    <t>input data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</si>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</sst>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4" borderId="14" xfId="0" applyFont="1" applyFill="1" applyBorder="1" applyAlignment="1">
      <alignment horizontal="center" vertical="center"/>
    </xf>
    <xf numFmtId="0" fontId="21" fillId="34" borderId="0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0" fillId="34" borderId="0" xfId="0" applyFill="1"/>
    <xf numFmtId="0" fontId="16" fillId="33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13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428624</xdr:colOff>
      <xdr:row>0</xdr:row>
      <xdr:rowOff>138110</xdr:rowOff>
    </xdr:from>
    <xdr:to>
      <xdr:col>46</xdr:col>
      <xdr:colOff>561976</xdr:colOff>
      <xdr:row>25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DD741C-DEAB-D7C5-00DC-A8BEEC9B669A}"/>
            </a:ext>
          </a:extLst>
        </xdr:cNvPr>
        <xdr:cNvSpPr txBox="1"/>
      </xdr:nvSpPr>
      <xdr:spPr>
        <a:xfrm>
          <a:off x="27822524" y="138110"/>
          <a:ext cx="9944102" cy="473868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Aptos Narrow" panose="020B0004020202020204" pitchFamily="34" charset="0"/>
            </a:rPr>
            <a:t>Directions for checking the MAPE years:</a:t>
          </a:r>
        </a:p>
        <a:p>
          <a:r>
            <a:rPr lang="en-US" sz="1100" b="0">
              <a:latin typeface="Aptos Narrow" panose="020B0004020202020204" pitchFamily="34" charset="0"/>
            </a:rPr>
            <a:t>(1) Copy</a:t>
          </a:r>
          <a:r>
            <a:rPr lang="en-US" sz="1100" b="0" baseline="0">
              <a:latin typeface="Aptos Narrow" panose="020B0004020202020204" pitchFamily="34" charset="0"/>
            </a:rPr>
            <a:t> data from the file varyyy_final.csv into the blue area.</a:t>
          </a:r>
        </a:p>
        <a:p>
          <a:r>
            <a:rPr lang="en-US" sz="1100" b="0" baseline="0">
              <a:latin typeface="Aptos Narrow" panose="020B0004020202020204" pitchFamily="34" charset="0"/>
            </a:rPr>
            <a:t>(2) The formul for the observed havest in log space should update automatically.</a:t>
          </a:r>
        </a:p>
        <a:p>
          <a:r>
            <a:rPr lang="en-US" sz="1100" b="0" baseline="0">
              <a:latin typeface="Aptos Narrow" panose="020B0004020202020204" pitchFamily="34" charset="0"/>
            </a:rPr>
            <a:t>(3) Run a regression with ln(observed harvest) for y and CPUE for x. Only use the data up through y-6 where y is the current data year. For example, for forecast year 2025, use data from Jyear 1997 to Jyear 2018 where y would be 2024 for y-6. Place the regression summary starting in cell E32.</a:t>
          </a:r>
        </a:p>
        <a:p>
          <a:r>
            <a:rPr lang="en-US" sz="1100" b="0" baseline="0">
              <a:latin typeface="Aptos Narrow" panose="020B0004020202020204" pitchFamily="34" charset="0"/>
            </a:rPr>
            <a:t>(4) Update the formula in cell Y23. It should be the predicted harvest for Jyesa y-5. So, for the 2025 forecast, the predicted value is for 2019 using the regression parameters in the CPUE model from Jyear 1997 to 208.  </a:t>
          </a:r>
        </a:p>
        <a:p>
          <a:r>
            <a:rPr lang="en-US" sz="1100" b="0" baseline="0">
              <a:latin typeface="Aptos Narrow" panose="020B0004020202020204" pitchFamily="34" charset="0"/>
            </a:rPr>
            <a:t>(5) Next, within the functions.R file withing the code folder, run the lines of code: </a:t>
          </a:r>
          <a:endParaRPr lang="en-US" sz="1100" b="0">
            <a:latin typeface="Aptos Narrow" panose="020B0004020202020204" pitchFamily="34" charset="0"/>
          </a:endParaRP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 b="1">
              <a:latin typeface="Aptos Narrow" panose="020B0004020202020204" pitchFamily="34" charset="0"/>
            </a:rPr>
            <a:t>f_model_one_step_ahead </a:t>
          </a:r>
          <a:r>
            <a:rPr lang="en-US" sz="1100">
              <a:latin typeface="Aptos Narrow" panose="020B0004020202020204" pitchFamily="34" charset="0"/>
            </a:rPr>
            <a:t>&lt;- function(harvest,variables,model, start, end, model_num){  n&lt;-dim(variables)[1]  model.results&lt;-numeric()  obs&lt;-harvest[-n]  data&lt;-variables[-n,]  fit.out&lt;-list()  for (i in (end+1):tail(data$JYear)[6])  {    fit&lt;-lm(model,data = data[data$JYear &gt;= start &amp; data$JYear &lt; i,])    fit.out&lt;-list()    data$model1_sim[data$JYear == i] &lt;- predict(fit, newdata = data[data$JYear == i,])    data$sigma[data$JYear == i] &lt;- sigma(fit, newdata = data[data$JYear == i,])  }  return(data)  data %&gt;%     dplyr::filter(JYear &gt; end) %&gt;%     as.data.frame() %&gt;%     write.csv(., file = paste0(results.directory.MAPE, "results_",model_num,".csv"))  # mape(exp(output$SEAKCatch_log),exp(output$model1_sim))} # function check for one model (one step ahead MAPE)</a:t>
          </a: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 b="1">
              <a:latin typeface="Aptos Narrow" panose="020B0004020202020204" pitchFamily="34" charset="0"/>
            </a:rPr>
            <a:t>seak_model_summary1 &lt;- f_model_one_step_ah</a:t>
          </a:r>
          <a:r>
            <a:rPr lang="en-US" sz="1100">
              <a:latin typeface="Aptos Narrow" panose="020B0004020202020204" pitchFamily="34" charset="0"/>
            </a:rPr>
            <a:t>ead(harvest=log_data$SEAKCatch_log, variables=log_data, model = SEAKCatch_log ~CPUE, start = 1997, end = 2013, model_num = "m1")</a:t>
          </a:r>
        </a:p>
        <a:p>
          <a:endParaRPr lang="en-US" sz="1100">
            <a:latin typeface="Aptos Narrow" panose="020B0004020202020204" pitchFamily="34" charset="0"/>
          </a:endParaRPr>
        </a:p>
        <a:p>
          <a:r>
            <a:rPr lang="en-US" sz="1100">
              <a:latin typeface="Aptos Narrow" panose="020B0004020202020204" pitchFamily="34" charset="0"/>
            </a:rPr>
            <a:t>Make sure the return data is NOT commented</a:t>
          </a:r>
          <a:r>
            <a:rPr lang="en-US" sz="1100" baseline="0">
              <a:latin typeface="Aptos Narrow" panose="020B0004020202020204" pitchFamily="34" charset="0"/>
            </a:rPr>
            <a:t> out. The start and end date should be 1997 to 2018 for the 2025 forecast for the 5-year MAPE. </a:t>
          </a:r>
        </a:p>
        <a:p>
          <a:r>
            <a:rPr lang="en-US" sz="1100" baseline="0">
              <a:latin typeface="Aptos Narrow" panose="020B0004020202020204" pitchFamily="34" charset="0"/>
            </a:rPr>
            <a:t>The output from '</a:t>
          </a:r>
          <a:r>
            <a:rPr lang="en-US" sz="110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seak_model_summary1'</a:t>
          </a:r>
          <a:r>
            <a:rPr lang="en-US" sz="1100" baseline="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 in column </a:t>
          </a:r>
          <a:r>
            <a:rPr lang="en-US">
              <a:effectLst/>
              <a:latin typeface="Aptos Narrow" panose="020B0004020202020204" pitchFamily="34" charset="0"/>
            </a:rPr>
            <a:t>model1_sim should be the one-step-ahead MAPEs</a:t>
          </a:r>
          <a:r>
            <a:rPr lang="en-US" baseline="0">
              <a:effectLst/>
              <a:latin typeface="Aptos Narrow" panose="020B0004020202020204" pitchFamily="34" charset="0"/>
            </a:rPr>
            <a:t> for the lat 5 years.</a:t>
          </a:r>
        </a:p>
        <a:p>
          <a:r>
            <a:rPr lang="en-US" sz="1100" baseline="0">
              <a:effectLst/>
              <a:latin typeface="Aptos Narrow" panose="020B0004020202020204" pitchFamily="34" charset="0"/>
            </a:rPr>
            <a:t>(6) Place these values starting in Z23. The rest of the columns should update automatically.</a:t>
          </a:r>
        </a:p>
        <a:p>
          <a:r>
            <a:rPr lang="en-US" sz="1100" baseline="0">
              <a:effectLst/>
              <a:latin typeface="Aptos Narrow" panose="020B0004020202020204" pitchFamily="34" charset="0"/>
            </a:rPr>
            <a:t>(7) Next, run </a:t>
          </a:r>
          <a:r>
            <a:rPr lang="en-US" sz="1100" b="1" baseline="0">
              <a:effectLst/>
              <a:latin typeface="Aptos Narrow" panose="020B0004020202020204" pitchFamily="34" charset="0"/>
            </a:rPr>
            <a:t>the f_model_one_step_ahead_multiple5</a:t>
          </a:r>
          <a:r>
            <a:rPr lang="en-US" sz="1100" baseline="0">
              <a:effectLst/>
              <a:latin typeface="Aptos Narrow" panose="020B0004020202020204" pitchFamily="34" charset="0"/>
            </a:rPr>
            <a:t>(harvest=log_data$SEAKCatch_log, variables=log_data, model.formulas=model.formulas,model.names=model.names, start = 1997, end = 2018)  function in the 1_summarize_models.r file with the same start and end years as in step #5 above. The output will be placed in a csv file in the results folder. The file will be called seak_model_summary_one_step_ahead5.csv.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effectLst/>
              <a:latin typeface="Aptos Narrow" panose="020B0004020202020204" pitchFamily="34" charset="0"/>
            </a:rPr>
            <a:t>(8) Finally, check that the value in cell AC30 matches the value for the CPUE-only model in the file </a:t>
          </a:r>
          <a:r>
            <a:rPr lang="en-US" sz="1100" baseline="0">
              <a:solidFill>
                <a:schemeClr val="dk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seak_model_summary_one_step_ahead5.csv.</a:t>
          </a:r>
          <a:endParaRPr lang="en-US">
            <a:effectLst/>
            <a:latin typeface="Aptos Narrow" panose="020B0004020202020204" pitchFamily="34" charset="0"/>
          </a:endParaRPr>
        </a:p>
        <a:p>
          <a:endParaRPr lang="en-US" sz="1100" baseline="0">
            <a:effectLst/>
          </a:endParaRP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2"/>
  <sheetViews>
    <sheetView tabSelected="1" topLeftCell="E49" workbookViewId="0">
      <selection activeCell="I64" sqref="I64"/>
    </sheetView>
  </sheetViews>
  <sheetFormatPr defaultRowHeight="15" x14ac:dyDescent="0.25"/>
  <cols>
    <col min="1" max="1" width="5.5703125" style="2" bestFit="1" customWidth="1"/>
    <col min="2" max="2" width="5" style="2" bestFit="1" customWidth="1"/>
    <col min="3" max="3" width="11" style="2" bestFit="1" customWidth="1"/>
    <col min="4" max="4" width="12" style="2" bestFit="1" customWidth="1"/>
    <col min="5" max="5" width="18" style="2" bestFit="1" customWidth="1"/>
    <col min="6" max="6" width="17.28515625" style="2" bestFit="1" customWidth="1"/>
    <col min="7" max="7" width="17.85546875" style="2" bestFit="1" customWidth="1"/>
    <col min="8" max="8" width="18.5703125" style="2" bestFit="1" customWidth="1"/>
    <col min="9" max="9" width="17.85546875" style="2" bestFit="1" customWidth="1"/>
    <col min="10" max="10" width="17.5703125" style="2" bestFit="1" customWidth="1"/>
    <col min="11" max="11" width="18.140625" style="2" bestFit="1" customWidth="1"/>
    <col min="12" max="12" width="18.85546875" style="2" bestFit="1" customWidth="1"/>
    <col min="13" max="13" width="18.140625" style="2" bestFit="1" customWidth="1"/>
    <col min="14" max="14" width="15.140625" style="2" bestFit="1" customWidth="1"/>
    <col min="15" max="15" width="15.7109375" style="2" bestFit="1" customWidth="1"/>
    <col min="16" max="16" width="16.42578125" style="2" bestFit="1" customWidth="1"/>
    <col min="17" max="17" width="15.7109375" style="2" bestFit="1" customWidth="1"/>
    <col min="18" max="18" width="16" style="2" bestFit="1" customWidth="1"/>
    <col min="19" max="19" width="14.28515625" style="2" bestFit="1" customWidth="1"/>
    <col min="20" max="20" width="15" style="2" bestFit="1" customWidth="1"/>
    <col min="21" max="21" width="14.28515625" style="2" bestFit="1" customWidth="1"/>
    <col min="22" max="22" width="16.42578125" style="2" bestFit="1" customWidth="1"/>
    <col min="25" max="25" width="12" bestFit="1" customWidth="1"/>
    <col min="33" max="33" width="10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4">
        <v>1997</v>
      </c>
      <c r="B2" s="4">
        <v>1998</v>
      </c>
      <c r="C2" s="4">
        <v>42.448748999999999</v>
      </c>
      <c r="D2" s="4">
        <v>9.2753196760000005</v>
      </c>
      <c r="E2" s="4">
        <v>2.48</v>
      </c>
      <c r="F2" s="4">
        <v>10.08</v>
      </c>
      <c r="G2" s="4">
        <v>7.48</v>
      </c>
      <c r="H2" s="4">
        <v>8.83</v>
      </c>
      <c r="I2" s="4">
        <v>7.59</v>
      </c>
      <c r="J2" s="4">
        <v>10.3</v>
      </c>
      <c r="K2" s="4">
        <v>7.01</v>
      </c>
      <c r="L2" s="4">
        <v>8.83</v>
      </c>
      <c r="M2" s="4">
        <v>7.3</v>
      </c>
      <c r="N2" s="4">
        <v>10.02</v>
      </c>
      <c r="O2" s="4">
        <v>7.35</v>
      </c>
      <c r="P2" s="4">
        <v>8.7100000000000009</v>
      </c>
      <c r="Q2" s="4">
        <v>7.4</v>
      </c>
      <c r="R2" s="4">
        <v>10.47</v>
      </c>
      <c r="S2" s="4">
        <v>8</v>
      </c>
      <c r="T2" s="4">
        <v>9.1999999999999993</v>
      </c>
      <c r="U2" s="4">
        <v>7.99</v>
      </c>
      <c r="V2" s="6">
        <f>LN(C2)</f>
        <v>3.7482974423584441</v>
      </c>
    </row>
    <row r="3" spans="1:22" x14ac:dyDescent="0.25">
      <c r="A3" s="3">
        <v>1998</v>
      </c>
      <c r="B3" s="3">
        <v>1999</v>
      </c>
      <c r="C3" s="3">
        <v>77.818105000000003</v>
      </c>
      <c r="D3" s="3">
        <v>9.3975133329999991</v>
      </c>
      <c r="E3" s="3">
        <v>5.62</v>
      </c>
      <c r="F3" s="3">
        <v>9.85</v>
      </c>
      <c r="G3" s="3">
        <v>7.83</v>
      </c>
      <c r="H3" s="3">
        <v>8.91</v>
      </c>
      <c r="I3" s="3">
        <v>7.88</v>
      </c>
      <c r="J3" s="3">
        <v>9.9700000000000006</v>
      </c>
      <c r="K3" s="3">
        <v>7.34</v>
      </c>
      <c r="L3" s="3">
        <v>8.85</v>
      </c>
      <c r="M3" s="3">
        <v>7.56</v>
      </c>
      <c r="N3" s="3">
        <v>9.89</v>
      </c>
      <c r="O3" s="3">
        <v>7.65</v>
      </c>
      <c r="P3" s="3">
        <v>8.85</v>
      </c>
      <c r="Q3" s="3">
        <v>7.71</v>
      </c>
      <c r="R3" s="3">
        <v>10.36</v>
      </c>
      <c r="S3" s="3">
        <v>8.3699999999999992</v>
      </c>
      <c r="T3" s="3">
        <v>9.3800000000000008</v>
      </c>
      <c r="U3" s="3">
        <v>8.3699999999999992</v>
      </c>
      <c r="V3" s="7">
        <f>LN(C3)</f>
        <v>4.3543741161933518</v>
      </c>
    </row>
    <row r="4" spans="1:22" x14ac:dyDescent="0.25">
      <c r="A4" s="3">
        <v>1999</v>
      </c>
      <c r="B4" s="3">
        <v>2000</v>
      </c>
      <c r="C4" s="3">
        <v>20.248977</v>
      </c>
      <c r="D4" s="3">
        <v>8.5597487500000007</v>
      </c>
      <c r="E4" s="3">
        <v>1.6</v>
      </c>
      <c r="F4" s="3">
        <v>8.9</v>
      </c>
      <c r="G4" s="3">
        <v>6.84</v>
      </c>
      <c r="H4" s="3">
        <v>8.0500000000000007</v>
      </c>
      <c r="I4" s="3">
        <v>7.12</v>
      </c>
      <c r="J4" s="3">
        <v>9.08</v>
      </c>
      <c r="K4" s="3">
        <v>6.17</v>
      </c>
      <c r="L4" s="3">
        <v>8.02</v>
      </c>
      <c r="M4" s="3">
        <v>6.78</v>
      </c>
      <c r="N4" s="3">
        <v>8.93</v>
      </c>
      <c r="O4" s="3">
        <v>6.7</v>
      </c>
      <c r="P4" s="3">
        <v>7.98</v>
      </c>
      <c r="Q4" s="3">
        <v>6.95</v>
      </c>
      <c r="R4" s="3">
        <v>9.3000000000000007</v>
      </c>
      <c r="S4" s="3">
        <v>7.23</v>
      </c>
      <c r="T4" s="3">
        <v>8.4</v>
      </c>
      <c r="U4" s="3">
        <v>7.43</v>
      </c>
      <c r="V4" s="7">
        <f>LN(C4)</f>
        <v>3.0081042737579264</v>
      </c>
    </row>
    <row r="5" spans="1:22" x14ac:dyDescent="0.25">
      <c r="A5" s="3">
        <v>2000</v>
      </c>
      <c r="B5" s="3">
        <v>2001</v>
      </c>
      <c r="C5" s="3">
        <v>67.023652999999996</v>
      </c>
      <c r="D5" s="3">
        <v>8.7700152219999996</v>
      </c>
      <c r="E5" s="3">
        <v>3.73</v>
      </c>
      <c r="F5" s="3">
        <v>9.6999999999999993</v>
      </c>
      <c r="G5" s="3">
        <v>7.34</v>
      </c>
      <c r="H5" s="3">
        <v>8.6199999999999992</v>
      </c>
      <c r="I5" s="3">
        <v>7.52</v>
      </c>
      <c r="J5" s="3">
        <v>9.94</v>
      </c>
      <c r="K5" s="3">
        <v>7.02</v>
      </c>
      <c r="L5" s="3">
        <v>8.67</v>
      </c>
      <c r="M5" s="3">
        <v>7.35</v>
      </c>
      <c r="N5" s="3">
        <v>9.6999999999999993</v>
      </c>
      <c r="O5" s="3">
        <v>7.23</v>
      </c>
      <c r="P5" s="3">
        <v>8.57</v>
      </c>
      <c r="Q5" s="3">
        <v>7.39</v>
      </c>
      <c r="R5" s="3">
        <v>10.02</v>
      </c>
      <c r="S5" s="3">
        <v>7.71</v>
      </c>
      <c r="T5" s="3">
        <v>8.9499999999999993</v>
      </c>
      <c r="U5" s="3">
        <v>7.86</v>
      </c>
      <c r="V5" s="7">
        <f>LN(C5)</f>
        <v>4.2050455869413366</v>
      </c>
    </row>
    <row r="6" spans="1:22" x14ac:dyDescent="0.25">
      <c r="A6" s="3">
        <v>2001</v>
      </c>
      <c r="B6" s="3">
        <v>2002</v>
      </c>
      <c r="C6" s="3">
        <v>45.315401000000001</v>
      </c>
      <c r="D6" s="3">
        <v>9.0255327330000004</v>
      </c>
      <c r="E6" s="3">
        <v>2.87</v>
      </c>
      <c r="F6" s="3">
        <v>9.15</v>
      </c>
      <c r="G6" s="3">
        <v>6.74</v>
      </c>
      <c r="H6" s="3">
        <v>8.18</v>
      </c>
      <c r="I6" s="3">
        <v>7.12</v>
      </c>
      <c r="J6" s="3">
        <v>9.57</v>
      </c>
      <c r="K6" s="3">
        <v>6.48</v>
      </c>
      <c r="L6" s="3">
        <v>8.4</v>
      </c>
      <c r="M6" s="3">
        <v>7.08</v>
      </c>
      <c r="N6" s="3">
        <v>9.2200000000000006</v>
      </c>
      <c r="O6" s="3">
        <v>6.66</v>
      </c>
      <c r="P6" s="3">
        <v>8.17</v>
      </c>
      <c r="Q6" s="3">
        <v>7.01</v>
      </c>
      <c r="R6" s="3">
        <v>9.51</v>
      </c>
      <c r="S6" s="3">
        <v>7.1</v>
      </c>
      <c r="T6" s="3">
        <v>8.52</v>
      </c>
      <c r="U6" s="3">
        <v>7.45</v>
      </c>
      <c r="V6" s="7">
        <f>LN(C6)</f>
        <v>3.8136469526345338</v>
      </c>
    </row>
    <row r="7" spans="1:22" x14ac:dyDescent="0.25">
      <c r="A7" s="3">
        <v>2002</v>
      </c>
      <c r="B7" s="3">
        <v>2003</v>
      </c>
      <c r="C7" s="3">
        <v>52.466735</v>
      </c>
      <c r="D7" s="3">
        <v>8.1995391669999993</v>
      </c>
      <c r="E7" s="3">
        <v>2.78</v>
      </c>
      <c r="F7" s="3">
        <v>8.9700000000000006</v>
      </c>
      <c r="G7" s="3">
        <v>6.39</v>
      </c>
      <c r="H7" s="3">
        <v>7.85</v>
      </c>
      <c r="I7" s="3">
        <v>6.64</v>
      </c>
      <c r="J7" s="3">
        <v>9.34</v>
      </c>
      <c r="K7" s="3">
        <v>6.26</v>
      </c>
      <c r="L7" s="3">
        <v>8.02</v>
      </c>
      <c r="M7" s="3">
        <v>6.6</v>
      </c>
      <c r="N7" s="3">
        <v>9.0500000000000007</v>
      </c>
      <c r="O7" s="3">
        <v>6.39</v>
      </c>
      <c r="P7" s="3">
        <v>7.88</v>
      </c>
      <c r="Q7" s="3">
        <v>6.61</v>
      </c>
      <c r="R7" s="3">
        <v>9.44</v>
      </c>
      <c r="S7" s="3">
        <v>6.92</v>
      </c>
      <c r="T7" s="3">
        <v>8.33</v>
      </c>
      <c r="U7" s="3">
        <v>7.14</v>
      </c>
      <c r="V7" s="7">
        <f>LN(C7)</f>
        <v>3.9601793497285764</v>
      </c>
    </row>
    <row r="8" spans="1:22" x14ac:dyDescent="0.25">
      <c r="A8" s="3">
        <v>2003</v>
      </c>
      <c r="B8" s="3">
        <v>2004</v>
      </c>
      <c r="C8" s="3">
        <v>45.309744000000002</v>
      </c>
      <c r="D8" s="3">
        <v>9.3076910129999995</v>
      </c>
      <c r="E8" s="3">
        <v>3.08</v>
      </c>
      <c r="F8" s="3">
        <v>9.92</v>
      </c>
      <c r="G8" s="3">
        <v>7.71</v>
      </c>
      <c r="H8" s="3">
        <v>8.9</v>
      </c>
      <c r="I8" s="3">
        <v>7.85</v>
      </c>
      <c r="J8" s="3">
        <v>10.08</v>
      </c>
      <c r="K8" s="3">
        <v>7.29</v>
      </c>
      <c r="L8" s="3">
        <v>8.8800000000000008</v>
      </c>
      <c r="M8" s="3">
        <v>7.53</v>
      </c>
      <c r="N8" s="3">
        <v>9.86</v>
      </c>
      <c r="O8" s="3">
        <v>7.57</v>
      </c>
      <c r="P8" s="3">
        <v>8.76</v>
      </c>
      <c r="Q8" s="3">
        <v>7.6</v>
      </c>
      <c r="R8" s="3">
        <v>10.32</v>
      </c>
      <c r="S8" s="3">
        <v>8.17</v>
      </c>
      <c r="T8" s="3">
        <v>9.25</v>
      </c>
      <c r="U8" s="3">
        <v>8.16</v>
      </c>
      <c r="V8" s="7">
        <f>LN(C8)</f>
        <v>3.813522108696191</v>
      </c>
    </row>
    <row r="9" spans="1:22" x14ac:dyDescent="0.25">
      <c r="A9" s="3">
        <v>2004</v>
      </c>
      <c r="B9" s="3">
        <v>2005</v>
      </c>
      <c r="C9" s="3">
        <v>59.121487000000002</v>
      </c>
      <c r="D9" s="3">
        <v>9.3330841870000008</v>
      </c>
      <c r="E9" s="3">
        <v>3.9</v>
      </c>
      <c r="F9" s="3">
        <v>10.43</v>
      </c>
      <c r="G9" s="3">
        <v>7.94</v>
      </c>
      <c r="H9" s="3">
        <v>9.2200000000000006</v>
      </c>
      <c r="I9" s="3">
        <v>7.96</v>
      </c>
      <c r="J9" s="3">
        <v>10.68</v>
      </c>
      <c r="K9" s="3">
        <v>7.53</v>
      </c>
      <c r="L9" s="3">
        <v>9.25</v>
      </c>
      <c r="M9" s="3">
        <v>7.69</v>
      </c>
      <c r="N9" s="3">
        <v>10.38</v>
      </c>
      <c r="O9" s="3">
        <v>7.89</v>
      </c>
      <c r="P9" s="3">
        <v>9.09</v>
      </c>
      <c r="Q9" s="3">
        <v>7.79</v>
      </c>
      <c r="R9" s="3">
        <v>10.98</v>
      </c>
      <c r="S9" s="3">
        <v>8.58</v>
      </c>
      <c r="T9" s="3">
        <v>9.74</v>
      </c>
      <c r="U9" s="3">
        <v>8.51</v>
      </c>
      <c r="V9" s="7">
        <f>LN(C9)</f>
        <v>4.0795944285563817</v>
      </c>
    </row>
    <row r="10" spans="1:22" x14ac:dyDescent="0.25">
      <c r="A10" s="3">
        <v>2005</v>
      </c>
      <c r="B10" s="3">
        <v>2006</v>
      </c>
      <c r="C10" s="3">
        <v>11.6065</v>
      </c>
      <c r="D10" s="3">
        <v>10.20637217</v>
      </c>
      <c r="E10" s="3">
        <v>2.04</v>
      </c>
      <c r="F10" s="3">
        <v>10.67</v>
      </c>
      <c r="G10" s="3">
        <v>8.51</v>
      </c>
      <c r="H10" s="3">
        <v>9.48</v>
      </c>
      <c r="I10" s="3">
        <v>8.44</v>
      </c>
      <c r="J10" s="3">
        <v>11.16</v>
      </c>
      <c r="K10" s="3">
        <v>8.4</v>
      </c>
      <c r="L10" s="3">
        <v>9.64</v>
      </c>
      <c r="M10" s="3">
        <v>8.26</v>
      </c>
      <c r="N10" s="3">
        <v>10.63</v>
      </c>
      <c r="O10" s="3">
        <v>8.42</v>
      </c>
      <c r="P10" s="3">
        <v>9.35</v>
      </c>
      <c r="Q10" s="3">
        <v>8.26</v>
      </c>
      <c r="R10" s="3">
        <v>11.06</v>
      </c>
      <c r="S10" s="3">
        <v>8.92</v>
      </c>
      <c r="T10" s="3">
        <v>9.83</v>
      </c>
      <c r="U10" s="3">
        <v>8.82</v>
      </c>
      <c r="V10" s="7">
        <f>LN(C10)</f>
        <v>2.4515652860053647</v>
      </c>
    </row>
    <row r="11" spans="1:22" x14ac:dyDescent="0.25">
      <c r="A11" s="3">
        <v>2006</v>
      </c>
      <c r="B11" s="3">
        <v>2007</v>
      </c>
      <c r="C11" s="3">
        <v>44.796396999999999</v>
      </c>
      <c r="D11" s="3">
        <v>8.7508172500000008</v>
      </c>
      <c r="E11" s="3">
        <v>2.58</v>
      </c>
      <c r="F11" s="3">
        <v>9.7799999999999994</v>
      </c>
      <c r="G11" s="3">
        <v>7.16</v>
      </c>
      <c r="H11" s="3">
        <v>8.68</v>
      </c>
      <c r="I11" s="3">
        <v>7.58</v>
      </c>
      <c r="J11" s="3">
        <v>10.19</v>
      </c>
      <c r="K11" s="3">
        <v>6.84</v>
      </c>
      <c r="L11" s="3">
        <v>8.86</v>
      </c>
      <c r="M11" s="3">
        <v>7.49</v>
      </c>
      <c r="N11" s="3">
        <v>9.7200000000000006</v>
      </c>
      <c r="O11" s="3">
        <v>6.98</v>
      </c>
      <c r="P11" s="3">
        <v>8.5500000000000007</v>
      </c>
      <c r="Q11" s="3">
        <v>7.36</v>
      </c>
      <c r="R11" s="3">
        <v>10.19</v>
      </c>
      <c r="S11" s="3">
        <v>7.63</v>
      </c>
      <c r="T11" s="3">
        <v>9.07</v>
      </c>
      <c r="U11" s="3">
        <v>7.96</v>
      </c>
      <c r="V11" s="7">
        <f>LN(C11)</f>
        <v>3.8021277120796046</v>
      </c>
    </row>
    <row r="12" spans="1:22" x14ac:dyDescent="0.25">
      <c r="A12" s="3">
        <v>2007</v>
      </c>
      <c r="B12" s="3">
        <v>2008</v>
      </c>
      <c r="C12" s="3">
        <v>15.908924000000001</v>
      </c>
      <c r="D12" s="3">
        <v>8.9360062019999997</v>
      </c>
      <c r="E12" s="3">
        <v>1.17</v>
      </c>
      <c r="F12" s="3">
        <v>9.52</v>
      </c>
      <c r="G12" s="3">
        <v>7.04</v>
      </c>
      <c r="H12" s="3">
        <v>8.41</v>
      </c>
      <c r="I12" s="3">
        <v>7.27</v>
      </c>
      <c r="J12" s="3">
        <v>9.49</v>
      </c>
      <c r="K12" s="3">
        <v>6.55</v>
      </c>
      <c r="L12" s="3">
        <v>8.16</v>
      </c>
      <c r="M12" s="3">
        <v>6.87</v>
      </c>
      <c r="N12" s="3">
        <v>9.44</v>
      </c>
      <c r="O12" s="3">
        <v>6.9</v>
      </c>
      <c r="P12" s="3">
        <v>8.24</v>
      </c>
      <c r="Q12" s="3">
        <v>7.03</v>
      </c>
      <c r="R12" s="3">
        <v>9.99</v>
      </c>
      <c r="S12" s="3">
        <v>7.51</v>
      </c>
      <c r="T12" s="3">
        <v>8.82</v>
      </c>
      <c r="U12" s="3">
        <v>7.64</v>
      </c>
      <c r="V12" s="7">
        <f>LN(C12)</f>
        <v>2.7668802096415366</v>
      </c>
    </row>
    <row r="13" spans="1:22" x14ac:dyDescent="0.25">
      <c r="A13" s="3">
        <v>2008</v>
      </c>
      <c r="B13" s="3">
        <v>2009</v>
      </c>
      <c r="C13" s="3">
        <v>38.024357000000002</v>
      </c>
      <c r="D13" s="3">
        <v>7.9118316760000003</v>
      </c>
      <c r="E13" s="3">
        <v>2.3199999999999998</v>
      </c>
      <c r="F13" s="3">
        <v>8.65</v>
      </c>
      <c r="G13" s="3">
        <v>6.77</v>
      </c>
      <c r="H13" s="3">
        <v>7.69</v>
      </c>
      <c r="I13" s="3">
        <v>6.83</v>
      </c>
      <c r="J13" s="3">
        <v>8.85</v>
      </c>
      <c r="K13" s="3">
        <v>6.43</v>
      </c>
      <c r="L13" s="3">
        <v>7.72</v>
      </c>
      <c r="M13" s="3">
        <v>6.68</v>
      </c>
      <c r="N13" s="3">
        <v>8.65</v>
      </c>
      <c r="O13" s="3">
        <v>6.64</v>
      </c>
      <c r="P13" s="3">
        <v>7.63</v>
      </c>
      <c r="Q13" s="3">
        <v>6.74</v>
      </c>
      <c r="R13" s="3">
        <v>9.18</v>
      </c>
      <c r="S13" s="3">
        <v>7.22</v>
      </c>
      <c r="T13" s="3">
        <v>8.17</v>
      </c>
      <c r="U13" s="3">
        <v>7.28</v>
      </c>
      <c r="V13" s="7">
        <f>LN(C13)</f>
        <v>3.6382269280747028</v>
      </c>
    </row>
    <row r="14" spans="1:22" x14ac:dyDescent="0.25">
      <c r="A14" s="3">
        <v>2009</v>
      </c>
      <c r="B14" s="3">
        <v>2010</v>
      </c>
      <c r="C14" s="3">
        <v>24.141670999999999</v>
      </c>
      <c r="D14" s="3">
        <v>9.3566666670000007</v>
      </c>
      <c r="E14" s="3">
        <v>2.33</v>
      </c>
      <c r="F14" s="3">
        <v>9.75</v>
      </c>
      <c r="G14" s="3">
        <v>7.3</v>
      </c>
      <c r="H14" s="3">
        <v>8.4600000000000009</v>
      </c>
      <c r="I14" s="3">
        <v>7.35</v>
      </c>
      <c r="J14" s="3">
        <v>9.94</v>
      </c>
      <c r="K14" s="3">
        <v>7.19</v>
      </c>
      <c r="L14" s="3">
        <v>8.4700000000000006</v>
      </c>
      <c r="M14" s="3">
        <v>7.22</v>
      </c>
      <c r="N14" s="3">
        <v>9.77</v>
      </c>
      <c r="O14" s="3">
        <v>7.32</v>
      </c>
      <c r="P14" s="3">
        <v>8.4</v>
      </c>
      <c r="Q14" s="3">
        <v>7.24</v>
      </c>
      <c r="R14" s="3">
        <v>10.199999999999999</v>
      </c>
      <c r="S14" s="3">
        <v>7.76</v>
      </c>
      <c r="T14" s="3">
        <v>8.85</v>
      </c>
      <c r="U14" s="3">
        <v>7.73</v>
      </c>
      <c r="V14" s="7">
        <f>LN(C14)</f>
        <v>3.1839394344833187</v>
      </c>
    </row>
    <row r="15" spans="1:22" x14ac:dyDescent="0.25">
      <c r="A15" s="3">
        <v>2010</v>
      </c>
      <c r="B15" s="3">
        <v>2011</v>
      </c>
      <c r="C15" s="3">
        <v>58.882053999999997</v>
      </c>
      <c r="D15" s="3">
        <v>9.3533333330000001</v>
      </c>
      <c r="E15" s="3">
        <v>4.1100000000000003</v>
      </c>
      <c r="F15" s="3">
        <v>9.65</v>
      </c>
      <c r="G15" s="3">
        <v>7.97</v>
      </c>
      <c r="H15" s="3">
        <v>8.66</v>
      </c>
      <c r="I15" s="3">
        <v>7.93</v>
      </c>
      <c r="J15" s="3">
        <v>9.8699999999999992</v>
      </c>
      <c r="K15" s="3">
        <v>7.71</v>
      </c>
      <c r="L15" s="3">
        <v>8.68</v>
      </c>
      <c r="M15" s="3">
        <v>7.81</v>
      </c>
      <c r="N15" s="3">
        <v>9.6199999999999992</v>
      </c>
      <c r="O15" s="3">
        <v>7.76</v>
      </c>
      <c r="P15" s="3">
        <v>8.5399999999999991</v>
      </c>
      <c r="Q15" s="3">
        <v>7.72</v>
      </c>
      <c r="R15" s="3">
        <v>10.09</v>
      </c>
      <c r="S15" s="3">
        <v>8.2799999999999994</v>
      </c>
      <c r="T15" s="3">
        <v>9.0500000000000007</v>
      </c>
      <c r="U15" s="3">
        <v>8.23</v>
      </c>
      <c r="V15" s="7">
        <f>LN(C15)</f>
        <v>4.0755363583230402</v>
      </c>
    </row>
    <row r="16" spans="1:22" x14ac:dyDescent="0.25">
      <c r="A16" s="3">
        <v>2011</v>
      </c>
      <c r="B16" s="3">
        <v>2012</v>
      </c>
      <c r="C16" s="3">
        <v>21.277018000000002</v>
      </c>
      <c r="D16" s="3">
        <v>8.6533333330000008</v>
      </c>
      <c r="E16" s="3">
        <v>1.51</v>
      </c>
      <c r="F16" s="3">
        <v>9.59</v>
      </c>
      <c r="G16" s="3">
        <v>7.31</v>
      </c>
      <c r="H16" s="3">
        <v>8.49</v>
      </c>
      <c r="I16" s="3">
        <v>7.55</v>
      </c>
      <c r="J16" s="3">
        <v>9.84</v>
      </c>
      <c r="K16" s="3">
        <v>6.81</v>
      </c>
      <c r="L16" s="3">
        <v>8.4700000000000006</v>
      </c>
      <c r="M16" s="3">
        <v>7.18</v>
      </c>
      <c r="N16" s="3">
        <v>9.67</v>
      </c>
      <c r="O16" s="3">
        <v>7.25</v>
      </c>
      <c r="P16" s="3">
        <v>8.44</v>
      </c>
      <c r="Q16" s="3">
        <v>7.44</v>
      </c>
      <c r="R16" s="3">
        <v>10.050000000000001</v>
      </c>
      <c r="S16" s="3">
        <v>7.74</v>
      </c>
      <c r="T16" s="3">
        <v>8.8800000000000008</v>
      </c>
      <c r="U16" s="3">
        <v>7.92</v>
      </c>
      <c r="V16" s="7">
        <f>LN(C16)</f>
        <v>3.0576275230751495</v>
      </c>
    </row>
    <row r="17" spans="1:30" x14ac:dyDescent="0.25">
      <c r="A17" s="3">
        <v>2012</v>
      </c>
      <c r="B17" s="3">
        <v>2013</v>
      </c>
      <c r="C17" s="3">
        <v>94.719421999999994</v>
      </c>
      <c r="D17" s="3">
        <v>8.4766666669999999</v>
      </c>
      <c r="E17" s="3">
        <v>3.52</v>
      </c>
      <c r="F17" s="3">
        <v>9.17</v>
      </c>
      <c r="G17" s="3">
        <v>7.07</v>
      </c>
      <c r="H17" s="3">
        <v>8.18</v>
      </c>
      <c r="I17" s="3">
        <v>7.22</v>
      </c>
      <c r="J17" s="3">
        <v>9.23</v>
      </c>
      <c r="K17" s="3">
        <v>6.92</v>
      </c>
      <c r="L17" s="3">
        <v>8.1</v>
      </c>
      <c r="M17" s="3">
        <v>7.07</v>
      </c>
      <c r="N17" s="3">
        <v>9.14</v>
      </c>
      <c r="O17" s="3">
        <v>6.95</v>
      </c>
      <c r="P17" s="3">
        <v>8.09</v>
      </c>
      <c r="Q17" s="3">
        <v>7.1</v>
      </c>
      <c r="R17" s="3">
        <v>9.68</v>
      </c>
      <c r="S17" s="3">
        <v>7.47</v>
      </c>
      <c r="T17" s="3">
        <v>8.6300000000000008</v>
      </c>
      <c r="U17" s="3">
        <v>7.61</v>
      </c>
      <c r="V17" s="7">
        <f>LN(C17)</f>
        <v>4.5509190689211314</v>
      </c>
    </row>
    <row r="18" spans="1:30" x14ac:dyDescent="0.25">
      <c r="A18" s="3">
        <v>2013</v>
      </c>
      <c r="B18" s="3">
        <v>2014</v>
      </c>
      <c r="C18" s="3">
        <v>37.173864700000003</v>
      </c>
      <c r="D18" s="3">
        <v>8.8346666670000005</v>
      </c>
      <c r="E18" s="3">
        <v>2.14</v>
      </c>
      <c r="F18" s="3">
        <v>9.66</v>
      </c>
      <c r="G18" s="3">
        <v>6.74</v>
      </c>
      <c r="H18" s="3">
        <v>8.44</v>
      </c>
      <c r="I18" s="3">
        <v>7.21</v>
      </c>
      <c r="J18" s="3">
        <v>9.8800000000000008</v>
      </c>
      <c r="K18" s="3">
        <v>6.37</v>
      </c>
      <c r="L18" s="3">
        <v>8.4499999999999993</v>
      </c>
      <c r="M18" s="3">
        <v>6.97</v>
      </c>
      <c r="N18" s="3">
        <v>9.67</v>
      </c>
      <c r="O18" s="3">
        <v>6.59</v>
      </c>
      <c r="P18" s="3">
        <v>8.36</v>
      </c>
      <c r="Q18" s="3">
        <v>7.04</v>
      </c>
      <c r="R18" s="3">
        <v>10.39</v>
      </c>
      <c r="S18" s="3">
        <v>7.51</v>
      </c>
      <c r="T18" s="3">
        <v>9.1</v>
      </c>
      <c r="U18" s="3">
        <v>7.85</v>
      </c>
      <c r="V18" s="7">
        <f>LN(C18)</f>
        <v>3.6156059525389286</v>
      </c>
    </row>
    <row r="19" spans="1:30" x14ac:dyDescent="0.25">
      <c r="A19" s="3">
        <v>2014</v>
      </c>
      <c r="B19" s="3">
        <v>2015</v>
      </c>
      <c r="C19" s="3">
        <v>35.092568</v>
      </c>
      <c r="D19" s="3">
        <v>9.1199999999999992</v>
      </c>
      <c r="E19" s="3">
        <v>3.8</v>
      </c>
      <c r="F19" s="3">
        <v>9.98</v>
      </c>
      <c r="G19" s="3">
        <v>8.17</v>
      </c>
      <c r="H19" s="3">
        <v>8.76</v>
      </c>
      <c r="I19" s="3">
        <v>7.77</v>
      </c>
      <c r="J19" s="3">
        <v>10.23</v>
      </c>
      <c r="K19" s="3">
        <v>7.9</v>
      </c>
      <c r="L19" s="3">
        <v>8.81</v>
      </c>
      <c r="M19" s="3">
        <v>7.62</v>
      </c>
      <c r="N19" s="3">
        <v>10.029999999999999</v>
      </c>
      <c r="O19" s="3">
        <v>8.15</v>
      </c>
      <c r="P19" s="3">
        <v>8.6999999999999993</v>
      </c>
      <c r="Q19" s="3">
        <v>7.64</v>
      </c>
      <c r="R19" s="3">
        <v>10.57</v>
      </c>
      <c r="S19" s="3">
        <v>8.6199999999999992</v>
      </c>
      <c r="T19" s="3">
        <v>9.26</v>
      </c>
      <c r="U19" s="3">
        <v>8.17</v>
      </c>
      <c r="V19" s="7">
        <f>LN(C19)</f>
        <v>3.5579893701604499</v>
      </c>
    </row>
    <row r="20" spans="1:30" x14ac:dyDescent="0.25">
      <c r="A20" s="3">
        <v>2015</v>
      </c>
      <c r="B20" s="3">
        <v>2016</v>
      </c>
      <c r="C20" s="3">
        <v>18.374199999999998</v>
      </c>
      <c r="D20" s="3">
        <v>9.6066666670000007</v>
      </c>
      <c r="E20" s="3">
        <v>2.4500000000000002</v>
      </c>
      <c r="F20" s="3">
        <v>10.62</v>
      </c>
      <c r="G20" s="3">
        <v>8.8699999999999992</v>
      </c>
      <c r="H20" s="3">
        <v>9.5500000000000007</v>
      </c>
      <c r="I20" s="3">
        <v>8.73</v>
      </c>
      <c r="J20" s="3">
        <v>10.73</v>
      </c>
      <c r="K20" s="3">
        <v>8.34</v>
      </c>
      <c r="L20" s="3">
        <v>9.43</v>
      </c>
      <c r="M20" s="3">
        <v>8.2899999999999991</v>
      </c>
      <c r="N20" s="3">
        <v>10.81</v>
      </c>
      <c r="O20" s="3">
        <v>8.92</v>
      </c>
      <c r="P20" s="3">
        <v>9.56</v>
      </c>
      <c r="Q20" s="3">
        <v>8.65</v>
      </c>
      <c r="R20" s="3">
        <v>11.43</v>
      </c>
      <c r="S20" s="3">
        <v>9.64</v>
      </c>
      <c r="T20" s="3">
        <v>10.210000000000001</v>
      </c>
      <c r="U20" s="3">
        <v>9.32</v>
      </c>
      <c r="V20" s="7">
        <f>LN(C20)</f>
        <v>2.9109475067361537</v>
      </c>
    </row>
    <row r="21" spans="1:30" x14ac:dyDescent="0.25">
      <c r="A21" s="3">
        <v>2016</v>
      </c>
      <c r="B21" s="3">
        <v>2017</v>
      </c>
      <c r="C21" s="3">
        <v>34.734774000000002</v>
      </c>
      <c r="D21" s="3">
        <v>10.198499999999999</v>
      </c>
      <c r="E21" s="3">
        <v>4.3499999999999996</v>
      </c>
      <c r="F21" s="3">
        <v>11.04</v>
      </c>
      <c r="G21" s="3">
        <v>8.92</v>
      </c>
      <c r="H21" s="3">
        <v>10.029999999999999</v>
      </c>
      <c r="I21" s="3">
        <v>9.07</v>
      </c>
      <c r="J21" s="3">
        <v>11.65</v>
      </c>
      <c r="K21" s="3">
        <v>8.81</v>
      </c>
      <c r="L21" s="3">
        <v>10.37</v>
      </c>
      <c r="M21" s="3">
        <v>9.14</v>
      </c>
      <c r="N21" s="3">
        <v>11.18</v>
      </c>
      <c r="O21" s="3">
        <v>8.92</v>
      </c>
      <c r="P21" s="3">
        <v>10.050000000000001</v>
      </c>
      <c r="Q21" s="3">
        <v>9</v>
      </c>
      <c r="R21" s="3">
        <v>11.67</v>
      </c>
      <c r="S21" s="3">
        <v>9.61</v>
      </c>
      <c r="T21" s="3">
        <v>10.59</v>
      </c>
      <c r="U21" s="3">
        <v>9.59</v>
      </c>
      <c r="V21" s="7">
        <f>LN(C21)</f>
        <v>3.5477413177180348</v>
      </c>
    </row>
    <row r="22" spans="1:30" x14ac:dyDescent="0.25">
      <c r="A22" s="3">
        <v>2017</v>
      </c>
      <c r="B22" s="3">
        <v>2018</v>
      </c>
      <c r="C22" s="3">
        <v>8.0677000000000003</v>
      </c>
      <c r="D22" s="3">
        <v>8.5605329169999997</v>
      </c>
      <c r="E22" s="3">
        <v>0.35</v>
      </c>
      <c r="F22" s="3">
        <v>9.65</v>
      </c>
      <c r="G22" s="3">
        <v>7.65</v>
      </c>
      <c r="H22" s="3">
        <v>8.6999999999999993</v>
      </c>
      <c r="I22" s="3">
        <v>7.76</v>
      </c>
      <c r="J22" s="3">
        <v>9.82</v>
      </c>
      <c r="K22" s="3">
        <v>7.22</v>
      </c>
      <c r="L22" s="3">
        <v>8.66</v>
      </c>
      <c r="M22" s="3">
        <v>7.51</v>
      </c>
      <c r="N22" s="3">
        <v>9.82</v>
      </c>
      <c r="O22" s="3">
        <v>7.75</v>
      </c>
      <c r="P22" s="3">
        <v>8.77</v>
      </c>
      <c r="Q22" s="3">
        <v>7.78</v>
      </c>
      <c r="R22" s="3">
        <v>10.31</v>
      </c>
      <c r="S22" s="3">
        <v>8.25</v>
      </c>
      <c r="T22" s="3">
        <v>9.2799999999999994</v>
      </c>
      <c r="U22" s="3">
        <v>8.2899999999999991</v>
      </c>
      <c r="V22" s="7">
        <f>LN(C22)</f>
        <v>2.0878684354640864</v>
      </c>
      <c r="Y22" s="16" t="s">
        <v>47</v>
      </c>
      <c r="Z22" s="16" t="s">
        <v>47</v>
      </c>
      <c r="AA22" s="16" t="s">
        <v>48</v>
      </c>
      <c r="AB22" s="16" t="s">
        <v>49</v>
      </c>
      <c r="AC22" s="16" t="s">
        <v>50</v>
      </c>
      <c r="AD22" s="16" t="s">
        <v>50</v>
      </c>
    </row>
    <row r="23" spans="1:30" x14ac:dyDescent="0.25">
      <c r="A23" s="3">
        <v>2018</v>
      </c>
      <c r="B23" s="3">
        <v>2019</v>
      </c>
      <c r="C23" s="3">
        <v>21.141909999999999</v>
      </c>
      <c r="D23" s="3">
        <v>8.9249520830000009</v>
      </c>
      <c r="E23" s="3">
        <v>1.17</v>
      </c>
      <c r="F23" s="3">
        <v>9.8699999999999992</v>
      </c>
      <c r="G23" s="3">
        <v>7.4</v>
      </c>
      <c r="H23" s="3">
        <v>8.75</v>
      </c>
      <c r="I23" s="3">
        <v>7.61</v>
      </c>
      <c r="J23" s="3">
        <v>9.99</v>
      </c>
      <c r="K23" s="3">
        <v>6.92</v>
      </c>
      <c r="L23" s="3">
        <v>8.74</v>
      </c>
      <c r="M23" s="3">
        <v>7.43</v>
      </c>
      <c r="N23" s="3">
        <v>10.11</v>
      </c>
      <c r="O23" s="3">
        <v>7.53</v>
      </c>
      <c r="P23" s="3">
        <v>8.86</v>
      </c>
      <c r="Q23" s="3">
        <v>7.63</v>
      </c>
      <c r="R23" s="3">
        <v>10.79</v>
      </c>
      <c r="S23" s="3">
        <v>8.2799999999999994</v>
      </c>
      <c r="T23" s="3">
        <v>9.5399999999999991</v>
      </c>
      <c r="U23" s="3">
        <v>8.3000000000000007</v>
      </c>
      <c r="V23" s="7">
        <f>LN(C23)</f>
        <v>3.0512573264080753</v>
      </c>
      <c r="Y23" s="9">
        <f>$F$48+($F$49*E24)</f>
        <v>2.8713359136573362</v>
      </c>
      <c r="Z23" s="1">
        <v>2.8713359999999999</v>
      </c>
      <c r="AA23" s="9">
        <f>EXP(Z23)</f>
        <v>17.660597003285861</v>
      </c>
      <c r="AB23" s="9">
        <f>EXP(V24)</f>
        <v>8.062989</v>
      </c>
      <c r="AC23" s="9">
        <f>AVERAGE(ABS((AB23-AA23)/AB23))</f>
        <v>1.1903287978299191</v>
      </c>
      <c r="AD23" s="9">
        <f>(ABS((V24-Z23)/V24))</f>
        <v>0.37563242187112994</v>
      </c>
    </row>
    <row r="24" spans="1:30" x14ac:dyDescent="0.25">
      <c r="A24" s="3">
        <v>2019</v>
      </c>
      <c r="B24" s="3">
        <v>2020</v>
      </c>
      <c r="C24" s="3">
        <v>8.062989</v>
      </c>
      <c r="D24" s="3">
        <v>9.9112112499999991</v>
      </c>
      <c r="E24" s="3">
        <v>1.1399999999999999</v>
      </c>
      <c r="F24" s="3">
        <v>10.47</v>
      </c>
      <c r="G24" s="3">
        <v>8.24</v>
      </c>
      <c r="H24" s="3">
        <v>9.4600000000000009</v>
      </c>
      <c r="I24" s="3">
        <v>8.35</v>
      </c>
      <c r="J24" s="3">
        <v>10.74</v>
      </c>
      <c r="K24" s="3">
        <v>7.79</v>
      </c>
      <c r="L24" s="3">
        <v>9.51</v>
      </c>
      <c r="M24" s="3">
        <v>8.1</v>
      </c>
      <c r="N24" s="3">
        <v>10.87</v>
      </c>
      <c r="O24" s="3">
        <v>8.42</v>
      </c>
      <c r="P24" s="3">
        <v>9.65</v>
      </c>
      <c r="Q24" s="3">
        <v>8.44</v>
      </c>
      <c r="R24" s="3">
        <v>11.46</v>
      </c>
      <c r="S24" s="3">
        <v>9.01</v>
      </c>
      <c r="T24" s="3">
        <v>10.25</v>
      </c>
      <c r="U24" s="3">
        <v>9.0500000000000007</v>
      </c>
      <c r="V24" s="7">
        <f>LN(C24)</f>
        <v>2.0872843314454741</v>
      </c>
      <c r="Z24" s="1">
        <v>3.2279689999999999</v>
      </c>
      <c r="AA24" s="9">
        <f>EXP(Z24)</f>
        <v>25.228366091174362</v>
      </c>
      <c r="AB24" s="9">
        <f t="shared" ref="AB24:AB27" si="0">EXP(V25)</f>
        <v>48.528191999999997</v>
      </c>
      <c r="AC24" s="9">
        <f>AVERAGE(ABS((AB24-AA24)/AB24))</f>
        <v>0.48012969262950567</v>
      </c>
      <c r="AD24" s="9">
        <f>(ABS((V25-Z24)/V25))</f>
        <v>0.16850888439720008</v>
      </c>
    </row>
    <row r="25" spans="1:30" x14ac:dyDescent="0.25">
      <c r="A25" s="3">
        <v>2020</v>
      </c>
      <c r="B25" s="3">
        <v>2021</v>
      </c>
      <c r="C25" s="3">
        <v>48.528191999999997</v>
      </c>
      <c r="D25" s="3">
        <v>8.8882535419999993</v>
      </c>
      <c r="E25" s="3">
        <v>2.1475022560000001</v>
      </c>
      <c r="F25" s="3">
        <v>9.99</v>
      </c>
      <c r="G25" s="3">
        <v>8.09</v>
      </c>
      <c r="H25" s="3">
        <v>8.84</v>
      </c>
      <c r="I25" s="3">
        <v>7.86</v>
      </c>
      <c r="J25" s="3">
        <v>10.4</v>
      </c>
      <c r="K25" s="3">
        <v>7.83</v>
      </c>
      <c r="L25" s="3">
        <v>9.0500000000000007</v>
      </c>
      <c r="M25" s="3">
        <v>7.86</v>
      </c>
      <c r="N25" s="3">
        <v>10.23</v>
      </c>
      <c r="O25" s="3">
        <v>8.26</v>
      </c>
      <c r="P25" s="3">
        <v>8.98</v>
      </c>
      <c r="Q25" s="3">
        <v>7.94</v>
      </c>
      <c r="R25" s="3">
        <v>10.7</v>
      </c>
      <c r="S25" s="3">
        <v>8.9</v>
      </c>
      <c r="T25" s="3">
        <v>9.52</v>
      </c>
      <c r="U25" s="3">
        <v>8.5299999999999994</v>
      </c>
      <c r="V25" s="7">
        <f>LN(C25)</f>
        <v>3.8821449074171324</v>
      </c>
      <c r="Z25" s="1">
        <v>2.7117239999999998</v>
      </c>
      <c r="AA25" s="9">
        <f>EXP(Z25)</f>
        <v>15.05520833352965</v>
      </c>
      <c r="AB25" s="9">
        <f t="shared" si="0"/>
        <v>18.299157999999995</v>
      </c>
      <c r="AC25" s="9">
        <f>AVERAGE(ABS((AB25-AA25)/AB25))</f>
        <v>0.17727316559976941</v>
      </c>
      <c r="AD25" s="9">
        <f>(ABS((V26-Z25)/V26))</f>
        <v>6.712789067467953E-2</v>
      </c>
    </row>
    <row r="26" spans="1:30" x14ac:dyDescent="0.25">
      <c r="A26" s="3">
        <v>2021</v>
      </c>
      <c r="B26" s="3">
        <v>2022</v>
      </c>
      <c r="C26" s="3">
        <v>18.299157999999998</v>
      </c>
      <c r="D26" s="3">
        <v>8.8855099210000006</v>
      </c>
      <c r="E26" s="3">
        <v>0.87545412199999995</v>
      </c>
      <c r="F26" s="3">
        <v>10.06</v>
      </c>
      <c r="G26" s="3">
        <v>7.25</v>
      </c>
      <c r="H26" s="3">
        <v>8.9</v>
      </c>
      <c r="I26" s="3">
        <v>7.63</v>
      </c>
      <c r="J26" s="3">
        <v>10.26</v>
      </c>
      <c r="K26" s="3">
        <v>6.91</v>
      </c>
      <c r="L26" s="3">
        <v>8.91</v>
      </c>
      <c r="M26" s="3">
        <v>7.47</v>
      </c>
      <c r="N26" s="3">
        <v>10.23</v>
      </c>
      <c r="O26" s="3">
        <v>7.29</v>
      </c>
      <c r="P26" s="3">
        <v>8.9600000000000009</v>
      </c>
      <c r="Q26" s="3">
        <v>7.65</v>
      </c>
      <c r="R26" s="3">
        <v>10.82</v>
      </c>
      <c r="S26" s="3">
        <v>7.97</v>
      </c>
      <c r="T26" s="3">
        <v>9.58</v>
      </c>
      <c r="U26" s="3">
        <v>8.31</v>
      </c>
      <c r="V26" s="7">
        <f>LN(C26)</f>
        <v>2.906855047859878</v>
      </c>
      <c r="Z26" s="1">
        <v>2.976111</v>
      </c>
      <c r="AA26" s="9">
        <f>EXP(Z26)</f>
        <v>19.611399415446524</v>
      </c>
      <c r="AB26" s="9">
        <f t="shared" si="0"/>
        <v>47.839511000000009</v>
      </c>
      <c r="AC26" s="9">
        <f t="shared" ref="AC26" si="1">AVERAGE(ABS((AB26-AA26)/AB26))</f>
        <v>0.59005853100282479</v>
      </c>
      <c r="AD26" s="9">
        <f>(ABS((V27-Z26)/V27))</f>
        <v>0.23055197402481994</v>
      </c>
    </row>
    <row r="27" spans="1:30" x14ac:dyDescent="0.25">
      <c r="A27" s="3">
        <v>2022</v>
      </c>
      <c r="B27" s="3">
        <v>2023</v>
      </c>
      <c r="C27" s="3">
        <v>47.839511000000002</v>
      </c>
      <c r="D27" s="3">
        <v>8.9843882520000005</v>
      </c>
      <c r="E27" s="3">
        <v>1.4482912729999999</v>
      </c>
      <c r="F27" s="3">
        <v>10.17</v>
      </c>
      <c r="G27" s="3">
        <v>7.52</v>
      </c>
      <c r="H27" s="3">
        <v>8.92</v>
      </c>
      <c r="I27" s="3">
        <v>7.64</v>
      </c>
      <c r="J27" s="3">
        <v>10.34</v>
      </c>
      <c r="K27" s="3">
        <v>7.13</v>
      </c>
      <c r="L27" s="3">
        <v>8.8800000000000008</v>
      </c>
      <c r="M27" s="3">
        <v>7.4</v>
      </c>
      <c r="N27" s="3">
        <v>10.52</v>
      </c>
      <c r="O27" s="3">
        <v>7.62</v>
      </c>
      <c r="P27" s="3">
        <v>9.11</v>
      </c>
      <c r="Q27" s="3">
        <v>7.74</v>
      </c>
      <c r="R27" s="3">
        <v>11.04</v>
      </c>
      <c r="S27" s="3">
        <v>8.2200000000000006</v>
      </c>
      <c r="T27" s="3">
        <v>9.68</v>
      </c>
      <c r="U27" s="3">
        <v>8.3800000000000008</v>
      </c>
      <c r="V27" s="7">
        <f>LN(C27)</f>
        <v>3.8678518880182295</v>
      </c>
      <c r="X27" s="10" t="s">
        <v>57</v>
      </c>
      <c r="Z27" s="1">
        <v>2.9456220000000002</v>
      </c>
      <c r="AA27" s="9">
        <f>EXP(Z27)</f>
        <v>19.022490696695961</v>
      </c>
      <c r="AB27" s="9">
        <f t="shared" si="0"/>
        <v>19.869469999999996</v>
      </c>
      <c r="AC27" s="9">
        <f>AVERAGE(ABS((AB27-AA27)/AB27))</f>
        <v>4.2627171399339567E-2</v>
      </c>
      <c r="AD27" s="9">
        <f>(ABS((V28-Z27)/V28))</f>
        <v>1.457333414467276E-2</v>
      </c>
    </row>
    <row r="28" spans="1:30" x14ac:dyDescent="0.25">
      <c r="A28" s="3">
        <v>2023</v>
      </c>
      <c r="B28" s="3">
        <v>2024</v>
      </c>
      <c r="C28" s="3">
        <v>19.86947</v>
      </c>
      <c r="D28" s="3">
        <v>8.9229968589999995</v>
      </c>
      <c r="E28" s="3">
        <v>1.218385407</v>
      </c>
      <c r="F28" s="3">
        <v>9.8000000000000007</v>
      </c>
      <c r="G28" s="3">
        <v>7.53</v>
      </c>
      <c r="H28" s="3">
        <v>8.61</v>
      </c>
      <c r="I28" s="3">
        <v>7.4</v>
      </c>
      <c r="J28" s="3">
        <v>9.7200000000000006</v>
      </c>
      <c r="K28" s="3">
        <v>7.13</v>
      </c>
      <c r="L28" s="3">
        <v>8.43</v>
      </c>
      <c r="M28" s="3">
        <v>7.1</v>
      </c>
      <c r="N28" s="3">
        <v>9.98</v>
      </c>
      <c r="O28" s="3">
        <v>7.53</v>
      </c>
      <c r="P28" s="3">
        <v>8.69</v>
      </c>
      <c r="Q28" s="3">
        <v>7.41</v>
      </c>
      <c r="R28" s="3">
        <v>10.68</v>
      </c>
      <c r="S28" s="3">
        <v>8.2100000000000009</v>
      </c>
      <c r="T28" s="3">
        <v>9.35</v>
      </c>
      <c r="U28" s="3">
        <v>8.0399999999999991</v>
      </c>
      <c r="V28" s="7">
        <f>LN(C28)</f>
        <v>2.9891843828310343</v>
      </c>
      <c r="X28" s="11" t="s">
        <v>58</v>
      </c>
      <c r="Z28" t="s">
        <v>51</v>
      </c>
    </row>
    <row r="29" spans="1:30" x14ac:dyDescent="0.25">
      <c r="A29" s="5">
        <v>2024</v>
      </c>
      <c r="B29" s="5">
        <v>2025</v>
      </c>
      <c r="C29" s="5"/>
      <c r="D29" s="5">
        <v>9.34</v>
      </c>
      <c r="E29" s="5">
        <v>1.6592012890000001</v>
      </c>
      <c r="F29" s="5">
        <v>9.7100000000000009</v>
      </c>
      <c r="G29" s="5">
        <v>7.76</v>
      </c>
      <c r="H29" s="5">
        <v>8.82</v>
      </c>
      <c r="I29" s="5">
        <v>7.92</v>
      </c>
      <c r="J29" s="5">
        <v>9.86</v>
      </c>
      <c r="K29" s="5">
        <v>7.41</v>
      </c>
      <c r="L29" s="5">
        <v>8.8000000000000007</v>
      </c>
      <c r="M29" s="5">
        <v>7.65</v>
      </c>
      <c r="N29" s="5">
        <v>9.9499999999999993</v>
      </c>
      <c r="O29" s="5">
        <v>7.81</v>
      </c>
      <c r="P29" s="5">
        <v>8.93</v>
      </c>
      <c r="Q29" s="5">
        <v>7.92</v>
      </c>
      <c r="R29" s="5">
        <v>10.49</v>
      </c>
      <c r="S29" s="5">
        <v>8.4600000000000009</v>
      </c>
      <c r="T29" s="5">
        <v>9.51</v>
      </c>
      <c r="U29" s="5">
        <v>8.52</v>
      </c>
      <c r="V29" s="8"/>
    </row>
    <row r="30" spans="1:30" x14ac:dyDescent="0.25">
      <c r="O30" s="2" t="s">
        <v>56</v>
      </c>
      <c r="P30" s="2" t="s">
        <v>56</v>
      </c>
      <c r="AC30" s="9">
        <f>AVERAGE(AC23:AC27)</f>
        <v>0.49608347169227168</v>
      </c>
      <c r="AD30" s="9">
        <f>AVERAGE(AD23:AD27)</f>
        <v>0.17127890102250046</v>
      </c>
    </row>
    <row r="31" spans="1:30" x14ac:dyDescent="0.25">
      <c r="O31" s="2" t="s">
        <v>52</v>
      </c>
      <c r="P31" s="2" t="s">
        <v>53</v>
      </c>
      <c r="Q31" s="2" t="s">
        <v>54</v>
      </c>
      <c r="R31" s="2" t="s">
        <v>55</v>
      </c>
    </row>
    <row r="32" spans="1:30" x14ac:dyDescent="0.25">
      <c r="E32" t="s">
        <v>22</v>
      </c>
      <c r="F32"/>
      <c r="G32"/>
      <c r="H32"/>
      <c r="I32"/>
      <c r="J32"/>
      <c r="K32"/>
      <c r="L32"/>
      <c r="M32"/>
      <c r="O32" s="2">
        <v>1997</v>
      </c>
      <c r="P32" s="2">
        <v>2018</v>
      </c>
      <c r="Q32" s="2">
        <v>2025</v>
      </c>
      <c r="R32" s="2">
        <v>5</v>
      </c>
    </row>
    <row r="33" spans="5:18" ht="15.75" thickBot="1" x14ac:dyDescent="0.3">
      <c r="E33"/>
      <c r="F33"/>
      <c r="G33"/>
      <c r="H33"/>
      <c r="I33"/>
      <c r="J33"/>
      <c r="K33"/>
      <c r="L33"/>
      <c r="M33"/>
      <c r="O33" s="2">
        <v>1997</v>
      </c>
      <c r="P33" s="2">
        <v>2013</v>
      </c>
      <c r="Q33" s="2">
        <v>2025</v>
      </c>
      <c r="R33" s="2">
        <v>10</v>
      </c>
    </row>
    <row r="34" spans="5:18" x14ac:dyDescent="0.25">
      <c r="E34" s="15" t="s">
        <v>23</v>
      </c>
      <c r="F34" s="15"/>
      <c r="G34"/>
      <c r="H34"/>
      <c r="I34"/>
      <c r="J34"/>
      <c r="K34"/>
      <c r="L34"/>
      <c r="M34"/>
      <c r="O34" s="2">
        <v>1997</v>
      </c>
      <c r="P34" s="2">
        <v>2017</v>
      </c>
      <c r="Q34" s="2">
        <v>2024</v>
      </c>
      <c r="R34" s="2">
        <v>5</v>
      </c>
    </row>
    <row r="35" spans="5:18" x14ac:dyDescent="0.25">
      <c r="E35" s="12" t="s">
        <v>24</v>
      </c>
      <c r="F35" s="12">
        <v>0.7924219829281095</v>
      </c>
      <c r="G35"/>
      <c r="H35"/>
      <c r="I35"/>
      <c r="J35"/>
      <c r="K35"/>
      <c r="L35"/>
      <c r="M35"/>
      <c r="O35" s="2">
        <v>1997</v>
      </c>
      <c r="P35" s="2">
        <v>2012</v>
      </c>
      <c r="Q35" s="2">
        <v>2024</v>
      </c>
      <c r="R35" s="2">
        <v>10</v>
      </c>
    </row>
    <row r="36" spans="5:18" x14ac:dyDescent="0.25">
      <c r="E36" s="12" t="s">
        <v>25</v>
      </c>
      <c r="F36" s="12">
        <v>0.62793259902771703</v>
      </c>
      <c r="G36"/>
      <c r="H36"/>
      <c r="I36"/>
      <c r="J36"/>
      <c r="K36"/>
      <c r="L36"/>
      <c r="M36"/>
    </row>
    <row r="37" spans="5:18" x14ac:dyDescent="0.25">
      <c r="E37" s="12" t="s">
        <v>26</v>
      </c>
      <c r="F37" s="12">
        <v>0.6093292289791028</v>
      </c>
      <c r="G37"/>
      <c r="H37"/>
      <c r="I37"/>
      <c r="J37"/>
      <c r="K37"/>
      <c r="L37"/>
      <c r="M37"/>
    </row>
    <row r="38" spans="5:18" x14ac:dyDescent="0.25">
      <c r="E38" s="12" t="s">
        <v>27</v>
      </c>
      <c r="F38" s="12">
        <v>0.39321371061954169</v>
      </c>
      <c r="G38"/>
      <c r="H38"/>
      <c r="I38"/>
      <c r="J38"/>
      <c r="K38"/>
      <c r="L38"/>
      <c r="M38"/>
    </row>
    <row r="39" spans="5:18" ht="15.75" thickBot="1" x14ac:dyDescent="0.3">
      <c r="E39" s="13" t="s">
        <v>28</v>
      </c>
      <c r="F39" s="13">
        <v>22</v>
      </c>
      <c r="G39"/>
      <c r="H39"/>
      <c r="I39"/>
      <c r="J39"/>
      <c r="K39"/>
      <c r="L39"/>
      <c r="M39"/>
    </row>
    <row r="40" spans="5:18" x14ac:dyDescent="0.25">
      <c r="E40"/>
      <c r="F40"/>
      <c r="G40"/>
      <c r="H40"/>
      <c r="I40"/>
      <c r="J40"/>
      <c r="K40"/>
      <c r="L40"/>
      <c r="M40"/>
    </row>
    <row r="41" spans="5:18" ht="15.75" thickBot="1" x14ac:dyDescent="0.3">
      <c r="E41" t="s">
        <v>29</v>
      </c>
      <c r="F41"/>
      <c r="G41"/>
      <c r="H41"/>
      <c r="I41"/>
      <c r="J41"/>
      <c r="K41"/>
      <c r="L41"/>
      <c r="M41"/>
    </row>
    <row r="42" spans="5:18" x14ac:dyDescent="0.25">
      <c r="E42" s="14"/>
      <c r="F42" s="14" t="s">
        <v>34</v>
      </c>
      <c r="G42" s="14" t="s">
        <v>35</v>
      </c>
      <c r="H42" s="14" t="s">
        <v>36</v>
      </c>
      <c r="I42" s="14" t="s">
        <v>37</v>
      </c>
      <c r="J42" s="14" t="s">
        <v>38</v>
      </c>
      <c r="K42"/>
      <c r="L42"/>
      <c r="M42"/>
    </row>
    <row r="43" spans="5:18" x14ac:dyDescent="0.25">
      <c r="E43" s="12" t="s">
        <v>30</v>
      </c>
      <c r="F43" s="12">
        <v>1</v>
      </c>
      <c r="G43" s="12">
        <v>5.2188968107557487</v>
      </c>
      <c r="H43" s="12">
        <v>5.2188968107557487</v>
      </c>
      <c r="I43" s="12">
        <v>33.753701473808754</v>
      </c>
      <c r="J43" s="12">
        <v>1.1020517108621313E-5</v>
      </c>
      <c r="K43"/>
      <c r="L43"/>
      <c r="M43"/>
    </row>
    <row r="44" spans="5:18" x14ac:dyDescent="0.25">
      <c r="E44" s="12" t="s">
        <v>31</v>
      </c>
      <c r="F44" s="12">
        <v>20</v>
      </c>
      <c r="G44" s="12">
        <v>3.0923404443837734</v>
      </c>
      <c r="H44" s="12">
        <v>0.15461702221918866</v>
      </c>
      <c r="I44" s="12"/>
      <c r="J44" s="12"/>
      <c r="K44"/>
      <c r="L44"/>
      <c r="M44"/>
    </row>
    <row r="45" spans="5:18" ht="15.75" thickBot="1" x14ac:dyDescent="0.3">
      <c r="E45" s="13" t="s">
        <v>32</v>
      </c>
      <c r="F45" s="13">
        <v>21</v>
      </c>
      <c r="G45" s="13">
        <v>8.3112372551395222</v>
      </c>
      <c r="H45" s="13"/>
      <c r="I45" s="13"/>
      <c r="J45" s="13"/>
      <c r="K45"/>
      <c r="L45"/>
      <c r="M45"/>
    </row>
    <row r="46" spans="5:18" ht="15.75" thickBot="1" x14ac:dyDescent="0.3">
      <c r="E46"/>
      <c r="F46"/>
      <c r="G46"/>
      <c r="H46"/>
      <c r="I46"/>
      <c r="J46"/>
      <c r="K46"/>
      <c r="L46"/>
      <c r="M46"/>
    </row>
    <row r="47" spans="5:18" x14ac:dyDescent="0.25">
      <c r="E47" s="14"/>
      <c r="F47" s="14" t="s">
        <v>39</v>
      </c>
      <c r="G47" s="14" t="s">
        <v>27</v>
      </c>
      <c r="H47" s="14" t="s">
        <v>40</v>
      </c>
      <c r="I47" s="14" t="s">
        <v>41</v>
      </c>
      <c r="J47" s="14" t="s">
        <v>42</v>
      </c>
      <c r="K47" s="14" t="s">
        <v>43</v>
      </c>
      <c r="L47" s="14" t="s">
        <v>44</v>
      </c>
      <c r="M47" s="14" t="s">
        <v>45</v>
      </c>
    </row>
    <row r="48" spans="5:18" x14ac:dyDescent="0.25">
      <c r="E48" s="12" t="s">
        <v>33</v>
      </c>
      <c r="F48" s="12">
        <v>2.4093246698216157</v>
      </c>
      <c r="G48" s="12">
        <v>0.20760791594239456</v>
      </c>
      <c r="H48" s="12">
        <v>11.605167649243858</v>
      </c>
      <c r="I48" s="12">
        <v>2.4498342500442539E-10</v>
      </c>
      <c r="J48" s="12">
        <v>1.9762621458027365</v>
      </c>
      <c r="K48" s="12">
        <v>2.8423871938404952</v>
      </c>
      <c r="L48" s="12">
        <v>1.9762621458027365</v>
      </c>
      <c r="M48" s="12">
        <v>2.8423871938404952</v>
      </c>
    </row>
    <row r="49" spans="5:13" ht="15.75" thickBot="1" x14ac:dyDescent="0.3">
      <c r="E49" s="13" t="s">
        <v>46</v>
      </c>
      <c r="F49" s="13">
        <v>0.4052730209085269</v>
      </c>
      <c r="G49" s="13">
        <v>6.9756870900535964E-2</v>
      </c>
      <c r="H49" s="13">
        <v>5.8097935827195064</v>
      </c>
      <c r="I49" s="13">
        <v>1.1020517108621293E-5</v>
      </c>
      <c r="J49" s="13">
        <v>0.259762738014365</v>
      </c>
      <c r="K49" s="13">
        <v>0.55078330380268881</v>
      </c>
      <c r="L49" s="13">
        <v>0.259762738014365</v>
      </c>
      <c r="M49" s="13">
        <v>0.55078330380268881</v>
      </c>
    </row>
    <row r="50" spans="5:13" x14ac:dyDescent="0.25">
      <c r="E50"/>
      <c r="F50"/>
      <c r="G50"/>
      <c r="H50"/>
      <c r="I50"/>
      <c r="J50"/>
      <c r="K50"/>
      <c r="L50"/>
      <c r="M50"/>
    </row>
    <row r="51" spans="5:13" x14ac:dyDescent="0.25">
      <c r="E51"/>
      <c r="F51"/>
      <c r="G51"/>
      <c r="H51"/>
      <c r="I51"/>
      <c r="J51"/>
      <c r="K51"/>
      <c r="L51"/>
      <c r="M51"/>
    </row>
    <row r="52" spans="5:13" x14ac:dyDescent="0.25">
      <c r="E52"/>
      <c r="F52"/>
      <c r="G52"/>
      <c r="H52"/>
      <c r="I52"/>
      <c r="J52"/>
      <c r="K52"/>
      <c r="L52"/>
      <c r="M52"/>
    </row>
  </sheetData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f_model_one_step_ahead_function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Sara E (DFG)</cp:lastModifiedBy>
  <dcterms:created xsi:type="dcterms:W3CDTF">2023-10-06T20:18:46Z</dcterms:created>
  <dcterms:modified xsi:type="dcterms:W3CDTF">2024-10-17T00:59:41Z</dcterms:modified>
</cp:coreProperties>
</file>