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data\"/>
    </mc:Choice>
  </mc:AlternateContent>
  <xr:revisionPtr revIDLastSave="0" documentId="13_ncr:1_{29970259-0A89-4DC4-AC3E-C4F1D4375ABF}" xr6:coauthVersionLast="47" xr6:coauthVersionMax="47" xr10:uidLastSave="{00000000-0000-0000-0000-000000000000}"/>
  <bookViews>
    <workbookView minimized="1" xWindow="1245" yWindow="0" windowWidth="21600" windowHeight="11385" firstSheet="1" activeTab="1" xr2:uid="{00000000-000D-0000-FFFF-FFFF00000000}"/>
  </bookViews>
  <sheets>
    <sheet name="example m1" sheetId="2" r:id="rId1"/>
    <sheet name="f_model_one_step_ahead function" sheetId="1" r:id="rId2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'example m1'!$I$4</definedName>
    <definedName name="solver_opt" localSheetId="1" hidden="1">'f_model_one_step_ahead function'!$I$4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2" i="1" l="1"/>
  <c r="Z22" i="1"/>
  <c r="S53" i="2"/>
  <c r="R53" i="2"/>
  <c r="U39" i="2"/>
  <c r="J39" i="2"/>
  <c r="V39" i="2"/>
  <c r="K39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F53" i="2" l="1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AB26" i="2" l="1"/>
  <c r="X26" i="2"/>
  <c r="AE26" i="2" s="1"/>
  <c r="AB25" i="2"/>
  <c r="X25" i="2"/>
  <c r="AE25" i="2" s="1"/>
  <c r="AC24" i="2"/>
  <c r="AD24" i="2" s="1"/>
  <c r="AB24" i="2"/>
  <c r="X24" i="2"/>
  <c r="AE24" i="2" s="1"/>
  <c r="AC23" i="2"/>
  <c r="AD23" i="2" s="1"/>
  <c r="AB23" i="2"/>
  <c r="X23" i="2"/>
  <c r="AE23" i="2" s="1"/>
  <c r="AB22" i="2"/>
  <c r="Z22" i="2"/>
  <c r="X22" i="2"/>
  <c r="AE22" i="2" s="1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AA35" i="1"/>
  <c r="Z35" i="1"/>
  <c r="X22" i="1"/>
  <c r="AE22" i="1" s="1"/>
  <c r="X26" i="1"/>
  <c r="AE26" i="1" s="1"/>
  <c r="AE29" i="2" l="1"/>
  <c r="AC25" i="2"/>
  <c r="AD25" i="2" s="1"/>
  <c r="AC22" i="2"/>
  <c r="AD22" i="2" s="1"/>
  <c r="AC26" i="2"/>
  <c r="AD26" i="2" s="1"/>
  <c r="AC22" i="1"/>
  <c r="AB22" i="1"/>
  <c r="X2" i="1"/>
  <c r="AB23" i="1"/>
  <c r="AB24" i="1"/>
  <c r="AB25" i="1"/>
  <c r="AB2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AD29" i="2" l="1"/>
  <c r="X23" i="1"/>
  <c r="X24" i="1"/>
  <c r="X25" i="1"/>
  <c r="AE24" i="1" l="1"/>
  <c r="AC24" i="1"/>
  <c r="AD24" i="1" s="1"/>
  <c r="AE23" i="1"/>
  <c r="AE29" i="1" s="1"/>
  <c r="AC23" i="1"/>
  <c r="AD23" i="1" s="1"/>
  <c r="AE25" i="1"/>
  <c r="AC25" i="1"/>
  <c r="AD25" i="1" s="1"/>
  <c r="AC26" i="1"/>
  <c r="AD26" i="1" s="1"/>
  <c r="AD29" i="1" l="1"/>
</calcChain>
</file>

<file path=xl/sharedStrings.xml><?xml version="1.0" encoding="utf-8"?>
<sst xmlns="http://schemas.openxmlformats.org/spreadsheetml/2006/main" count="166" uniqueCount="72">
  <si>
    <t>JYear</t>
  </si>
  <si>
    <t>Year</t>
  </si>
  <si>
    <t>SEAKCatch</t>
  </si>
  <si>
    <t>ISTI20_MJJ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</si>
  <si>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</si>
  <si>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</si>
  <si>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</si>
  <si>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</si>
  <si>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</si>
  <si>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</si>
  <si>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</si>
  <si>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</si>
  <si>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</si>
  <si>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</si>
  <si>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</si>
  <si>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</si>
  <si>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</si>
  <si>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</si>
  <si>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</si>
  <si>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</si>
  <si>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CPUEcal</t>
  </si>
  <si>
    <t>index</t>
  </si>
  <si>
    <t>weight_values</t>
  </si>
  <si>
    <t>MAPE=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</si>
  <si>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</si>
  <si>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</si>
  <si>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</si>
  <si>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</si>
  <si>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</si>
  <si>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</si>
  <si>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</si>
  <si>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</si>
  <si>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</si>
  <si>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</si>
  <si>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</si>
  <si>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</si>
  <si>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</si>
  <si>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</si>
  <si>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</si>
  <si>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</si>
  <si>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</si>
  <si>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</si>
  <si>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</si>
  <si>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</si>
  <si>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</si>
  <si>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</si>
  <si>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</si>
  <si>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</si>
  <si>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</si>
  <si>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predicted</t>
  </si>
  <si>
    <t>MAPE</t>
  </si>
  <si>
    <t>observed harvest</t>
  </si>
  <si>
    <t>exp(pred)</t>
  </si>
  <si>
    <t>exp(obs)</t>
  </si>
  <si>
    <t>model</t>
  </si>
  <si>
    <t>term</t>
  </si>
  <si>
    <t>estimate</t>
  </si>
  <si>
    <t>std.error</t>
  </si>
  <si>
    <t>statistic</t>
  </si>
  <si>
    <t>p.value</t>
  </si>
  <si>
    <t>(Intercept)</t>
  </si>
  <si>
    <t>CPUE</t>
  </si>
  <si>
    <t>m11</t>
  </si>
  <si>
    <t>sigma</t>
  </si>
  <si>
    <t>best  model</t>
  </si>
  <si>
    <t>RESIDUAL OUTPUT</t>
  </si>
  <si>
    <t>Observation</t>
  </si>
  <si>
    <t>Predicted Y</t>
  </si>
  <si>
    <t>Residuals</t>
  </si>
  <si>
    <t>Standard Residuals</t>
  </si>
  <si>
    <t>2013 forecast</t>
  </si>
  <si>
    <t>2014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</si>
</sst>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64" fontId="0" fillId="33" borderId="0" xfId="0" applyNumberFormat="1" applyFill="1"/>
    <xf numFmtId="164" fontId="0" fillId="0" borderId="0" xfId="0" applyNumberFormat="1"/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3995-F338-463F-AA49-C2F89095E3CA}">
  <dimension ref="A1:AE68"/>
  <sheetViews>
    <sheetView topLeftCell="A30" workbookViewId="0">
      <selection activeCell="U56" sqref="U56"/>
    </sheetView>
  </sheetViews>
  <sheetFormatPr defaultRowHeight="15" x14ac:dyDescent="0.25"/>
  <cols>
    <col min="2" max="2" width="12" bestFit="1" customWidth="1"/>
    <col min="3" max="3" width="14.5703125" bestFit="1" customWidth="1"/>
    <col min="4" max="4" width="18.5703125" bestFit="1" customWidth="1"/>
    <col min="13" max="13" width="15.140625" bestFit="1" customWidth="1"/>
    <col min="14" max="14" width="15.7109375" bestFit="1" customWidth="1"/>
    <col min="16" max="16" width="15.7109375" bestFit="1" customWidth="1"/>
    <col min="23" max="23" width="14" bestFit="1" customWidth="1"/>
    <col min="24" max="24" width="10.5703125" bestFit="1" customWidth="1"/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51</v>
      </c>
    </row>
    <row r="2" spans="1:24" s="8" customFormat="1" x14ac:dyDescent="0.25">
      <c r="A2" s="8">
        <v>1997</v>
      </c>
      <c r="B2" s="8">
        <v>1998</v>
      </c>
      <c r="C2" s="8">
        <v>42.5</v>
      </c>
      <c r="D2" s="8">
        <v>9.2753196760000005</v>
      </c>
      <c r="E2" s="8">
        <v>10.080979770000001</v>
      </c>
      <c r="F2" s="8">
        <v>7.4775079870000001</v>
      </c>
      <c r="G2" s="8">
        <v>8.8294728429999996</v>
      </c>
      <c r="H2" s="8">
        <v>7.588146965</v>
      </c>
      <c r="I2" s="8">
        <v>10.29519048</v>
      </c>
      <c r="J2" s="8">
        <v>7.0071428569999998</v>
      </c>
      <c r="K2" s="8">
        <v>8.8284285709999999</v>
      </c>
      <c r="L2" s="8">
        <v>7.3024761900000001</v>
      </c>
      <c r="M2" s="8">
        <v>10.01928075</v>
      </c>
      <c r="N2" s="8">
        <v>7.3471651790000001</v>
      </c>
      <c r="O2" s="8">
        <v>8.7070405510000004</v>
      </c>
      <c r="P2" s="8">
        <v>7.404987599</v>
      </c>
      <c r="Q2" s="8">
        <v>10.47187257</v>
      </c>
      <c r="R2" s="8">
        <v>7.9995418699999998</v>
      </c>
      <c r="S2" s="8">
        <v>9.1980623359999996</v>
      </c>
      <c r="T2" s="8">
        <v>7.9869633249999996</v>
      </c>
      <c r="U2" s="8">
        <v>2.48</v>
      </c>
      <c r="V2" s="8">
        <v>2.48</v>
      </c>
      <c r="W2" s="8">
        <v>1E-3</v>
      </c>
      <c r="X2" s="9">
        <f>LN(C2)</f>
        <v>3.7495040759303713</v>
      </c>
    </row>
    <row r="3" spans="1:24" s="8" customFormat="1" x14ac:dyDescent="0.25">
      <c r="A3" s="8">
        <v>1998</v>
      </c>
      <c r="B3" s="8">
        <v>1999</v>
      </c>
      <c r="C3" s="8">
        <v>77.8</v>
      </c>
      <c r="D3" s="8">
        <v>9.3975133329999991</v>
      </c>
      <c r="E3" s="8">
        <v>9.8505005319999999</v>
      </c>
      <c r="F3" s="8">
        <v>7.8300958469999999</v>
      </c>
      <c r="G3" s="8">
        <v>8.9109744410000005</v>
      </c>
      <c r="H3" s="8">
        <v>7.8816187429999998</v>
      </c>
      <c r="I3" s="8">
        <v>9.9670000000000005</v>
      </c>
      <c r="J3" s="8">
        <v>7.3432857140000003</v>
      </c>
      <c r="K3" s="8">
        <v>8.8470714289999997</v>
      </c>
      <c r="L3" s="8">
        <v>7.5599523810000004</v>
      </c>
      <c r="M3" s="8">
        <v>9.8928397819999994</v>
      </c>
      <c r="N3" s="8">
        <v>7.6525892860000004</v>
      </c>
      <c r="O3" s="8">
        <v>8.8466871279999992</v>
      </c>
      <c r="P3" s="8">
        <v>7.7063268850000002</v>
      </c>
      <c r="Q3" s="8">
        <v>10.360032540000001</v>
      </c>
      <c r="R3" s="8">
        <v>8.3653098010000004</v>
      </c>
      <c r="S3" s="8">
        <v>9.3788800230000007</v>
      </c>
      <c r="T3" s="8">
        <v>8.3701677310000004</v>
      </c>
      <c r="U3" s="8">
        <v>5.62</v>
      </c>
      <c r="V3" s="8">
        <v>5.62</v>
      </c>
      <c r="W3" s="8">
        <v>1E-3</v>
      </c>
      <c r="X3" s="9">
        <f t="shared" ref="X3:X21" si="0">LN(C3)</f>
        <v>4.3541414311843463</v>
      </c>
    </row>
    <row r="4" spans="1:24" s="8" customFormat="1" x14ac:dyDescent="0.25">
      <c r="A4" s="8">
        <v>1999</v>
      </c>
      <c r="B4" s="8">
        <v>2000</v>
      </c>
      <c r="C4" s="8">
        <v>20.3</v>
      </c>
      <c r="D4" s="8">
        <v>8.5597487500000007</v>
      </c>
      <c r="E4" s="8">
        <v>8.8986368480000007</v>
      </c>
      <c r="F4" s="8">
        <v>6.8382428119999998</v>
      </c>
      <c r="G4" s="8">
        <v>8.0495127800000006</v>
      </c>
      <c r="H4" s="8">
        <v>7.1150585729999998</v>
      </c>
      <c r="I4" s="8">
        <v>9.0845714290000004</v>
      </c>
      <c r="J4" s="8">
        <v>6.1695714290000003</v>
      </c>
      <c r="K4" s="8">
        <v>8.0234642859999994</v>
      </c>
      <c r="L4" s="8">
        <v>6.7845714289999997</v>
      </c>
      <c r="M4" s="8">
        <v>8.9289012900000007</v>
      </c>
      <c r="N4" s="8">
        <v>6.699605655</v>
      </c>
      <c r="O4" s="8">
        <v>7.984099702</v>
      </c>
      <c r="P4" s="8">
        <v>6.9482440480000003</v>
      </c>
      <c r="Q4" s="8">
        <v>9.2960182749999998</v>
      </c>
      <c r="R4" s="8">
        <v>7.2300450620000003</v>
      </c>
      <c r="S4" s="8">
        <v>8.4038856549999998</v>
      </c>
      <c r="T4" s="8">
        <v>7.4319414190000002</v>
      </c>
      <c r="U4" s="8">
        <v>1.6</v>
      </c>
      <c r="V4" s="8">
        <v>1.6</v>
      </c>
      <c r="W4" s="8">
        <v>1E-3</v>
      </c>
      <c r="X4" s="9">
        <f t="shared" si="0"/>
        <v>3.0106208860477417</v>
      </c>
    </row>
    <row r="5" spans="1:24" s="8" customFormat="1" x14ac:dyDescent="0.25">
      <c r="A5" s="8">
        <v>2000</v>
      </c>
      <c r="B5" s="8">
        <v>2001</v>
      </c>
      <c r="C5" s="8">
        <v>67</v>
      </c>
      <c r="D5" s="8">
        <v>8.7700152219999996</v>
      </c>
      <c r="E5" s="8">
        <v>9.6976570819999992</v>
      </c>
      <c r="F5" s="8">
        <v>7.3407028749999998</v>
      </c>
      <c r="G5" s="8">
        <v>8.6230271569999992</v>
      </c>
      <c r="H5" s="8">
        <v>7.5238445150000004</v>
      </c>
      <c r="I5" s="8">
        <v>9.9393809520000005</v>
      </c>
      <c r="J5" s="8">
        <v>7.0235714290000004</v>
      </c>
      <c r="K5" s="8">
        <v>8.6746785709999994</v>
      </c>
      <c r="L5" s="8">
        <v>7.35</v>
      </c>
      <c r="M5" s="8">
        <v>9.7047048609999997</v>
      </c>
      <c r="N5" s="8">
        <v>7.2344122019999997</v>
      </c>
      <c r="O5" s="8">
        <v>8.5671502979999996</v>
      </c>
      <c r="P5" s="8">
        <v>7.3898189480000003</v>
      </c>
      <c r="Q5" s="8">
        <v>10.02490049</v>
      </c>
      <c r="R5" s="8">
        <v>7.7128351479999999</v>
      </c>
      <c r="S5" s="8">
        <v>8.9468334590000005</v>
      </c>
      <c r="T5" s="8">
        <v>7.8613493549999998</v>
      </c>
      <c r="U5" s="8">
        <v>3.73</v>
      </c>
      <c r="V5" s="8">
        <v>3.73</v>
      </c>
      <c r="W5" s="8">
        <v>1E-3</v>
      </c>
      <c r="X5" s="9">
        <f t="shared" si="0"/>
        <v>4.2046926193909657</v>
      </c>
    </row>
    <row r="6" spans="1:24" s="8" customFormat="1" x14ac:dyDescent="0.25">
      <c r="A6" s="8">
        <v>2001</v>
      </c>
      <c r="B6" s="8">
        <v>2002</v>
      </c>
      <c r="C6" s="8">
        <v>45.3</v>
      </c>
      <c r="D6" s="8">
        <v>9.0255327330000004</v>
      </c>
      <c r="E6" s="8">
        <v>9.1542598510000008</v>
      </c>
      <c r="F6" s="8">
        <v>6.7412460059999999</v>
      </c>
      <c r="G6" s="8">
        <v>8.1831549520000006</v>
      </c>
      <c r="H6" s="8">
        <v>7.1211075609999996</v>
      </c>
      <c r="I6" s="8">
        <v>9.566809524</v>
      </c>
      <c r="J6" s="8">
        <v>6.4779999999999998</v>
      </c>
      <c r="K6" s="8">
        <v>8.3993571429999996</v>
      </c>
      <c r="L6" s="8">
        <v>7.0817619049999996</v>
      </c>
      <c r="M6" s="8">
        <v>9.2218005949999995</v>
      </c>
      <c r="N6" s="8">
        <v>6.6594196429999997</v>
      </c>
      <c r="O6" s="8">
        <v>8.173500744</v>
      </c>
      <c r="P6" s="8">
        <v>7.0113392860000001</v>
      </c>
      <c r="Q6" s="8">
        <v>9.5105219680000008</v>
      </c>
      <c r="R6" s="8">
        <v>7.1014870449999998</v>
      </c>
      <c r="S6" s="8">
        <v>8.5227544119999994</v>
      </c>
      <c r="T6" s="8">
        <v>7.4479847289999999</v>
      </c>
      <c r="U6" s="8">
        <v>2.87</v>
      </c>
      <c r="V6" s="8">
        <v>2.87</v>
      </c>
      <c r="W6" s="8">
        <v>1E-3</v>
      </c>
      <c r="X6" s="9">
        <f t="shared" si="0"/>
        <v>3.8133070324889884</v>
      </c>
    </row>
    <row r="7" spans="1:24" s="8" customFormat="1" x14ac:dyDescent="0.25">
      <c r="A7" s="8">
        <v>2002</v>
      </c>
      <c r="B7" s="8">
        <v>2003</v>
      </c>
      <c r="C7" s="8">
        <v>52.5</v>
      </c>
      <c r="D7" s="8">
        <v>8.1995391669999993</v>
      </c>
      <c r="E7" s="8">
        <v>8.9707667729999994</v>
      </c>
      <c r="F7" s="8">
        <v>6.3864856229999996</v>
      </c>
      <c r="G7" s="8">
        <v>7.8458146959999997</v>
      </c>
      <c r="H7" s="8">
        <v>6.6410649629999998</v>
      </c>
      <c r="I7" s="8">
        <v>9.3363333330000007</v>
      </c>
      <c r="J7" s="8">
        <v>6.2635714289999997</v>
      </c>
      <c r="K7" s="8">
        <v>8.0199285709999995</v>
      </c>
      <c r="L7" s="8">
        <v>6.5982380950000001</v>
      </c>
      <c r="M7" s="8">
        <v>9.0545337299999993</v>
      </c>
      <c r="N7" s="8">
        <v>6.3929538690000003</v>
      </c>
      <c r="O7" s="8">
        <v>7.8834858629999998</v>
      </c>
      <c r="P7" s="8">
        <v>6.6144667659999996</v>
      </c>
      <c r="Q7" s="8">
        <v>9.4415095759999996</v>
      </c>
      <c r="R7" s="8">
        <v>6.9205595190000002</v>
      </c>
      <c r="S7" s="8">
        <v>8.3329046190000007</v>
      </c>
      <c r="T7" s="8">
        <v>7.1394279630000002</v>
      </c>
      <c r="U7" s="8">
        <v>2.78</v>
      </c>
      <c r="V7" s="8">
        <v>2.78</v>
      </c>
      <c r="W7" s="8">
        <v>1E-3</v>
      </c>
      <c r="X7" s="9">
        <f t="shared" si="0"/>
        <v>3.9608131695975781</v>
      </c>
    </row>
    <row r="8" spans="1:24" s="8" customFormat="1" x14ac:dyDescent="0.25">
      <c r="A8" s="8">
        <v>2003</v>
      </c>
      <c r="B8" s="8">
        <v>2004</v>
      </c>
      <c r="C8" s="8">
        <v>45.3</v>
      </c>
      <c r="D8" s="8">
        <v>9.3076910129999995</v>
      </c>
      <c r="E8" s="8">
        <v>9.9188924390000004</v>
      </c>
      <c r="F8" s="8">
        <v>7.7127156550000002</v>
      </c>
      <c r="G8" s="8">
        <v>8.9037220450000003</v>
      </c>
      <c r="H8" s="8">
        <v>7.8454419599999996</v>
      </c>
      <c r="I8" s="8">
        <v>10.08133333</v>
      </c>
      <c r="J8" s="8">
        <v>7.2862857139999999</v>
      </c>
      <c r="K8" s="8">
        <v>8.8821785710000007</v>
      </c>
      <c r="L8" s="8">
        <v>7.5317142859999997</v>
      </c>
      <c r="M8" s="8">
        <v>9.8581101189999991</v>
      </c>
      <c r="N8" s="8">
        <v>7.5715401790000003</v>
      </c>
      <c r="O8" s="8">
        <v>8.7582626490000006</v>
      </c>
      <c r="P8" s="8">
        <v>7.6040997020000001</v>
      </c>
      <c r="Q8" s="8">
        <v>10.318872199999999</v>
      </c>
      <c r="R8" s="8">
        <v>8.1685467519999992</v>
      </c>
      <c r="S8" s="8">
        <v>9.2495465639999992</v>
      </c>
      <c r="T8" s="8">
        <v>8.1636212290000003</v>
      </c>
      <c r="U8" s="8">
        <v>3.08</v>
      </c>
      <c r="V8" s="8">
        <v>3.08</v>
      </c>
      <c r="W8" s="8">
        <v>1E-3</v>
      </c>
      <c r="X8" s="9">
        <f t="shared" si="0"/>
        <v>3.8133070324889884</v>
      </c>
    </row>
    <row r="9" spans="1:24" s="8" customFormat="1" x14ac:dyDescent="0.25">
      <c r="A9" s="8">
        <v>2004</v>
      </c>
      <c r="B9" s="8">
        <v>2005</v>
      </c>
      <c r="C9" s="8">
        <v>59.1</v>
      </c>
      <c r="D9" s="8">
        <v>9.3330841870000008</v>
      </c>
      <c r="E9" s="8">
        <v>10.43404686</v>
      </c>
      <c r="F9" s="8">
        <v>7.9432907349999997</v>
      </c>
      <c r="G9" s="8">
        <v>9.2192811500000005</v>
      </c>
      <c r="H9" s="8">
        <v>7.9640468579999997</v>
      </c>
      <c r="I9" s="8">
        <v>10.67757143</v>
      </c>
      <c r="J9" s="8">
        <v>7.5287142859999996</v>
      </c>
      <c r="K9" s="8">
        <v>9.2509285709999993</v>
      </c>
      <c r="L9" s="8">
        <v>7.6878095240000004</v>
      </c>
      <c r="M9" s="8">
        <v>10.38101438</v>
      </c>
      <c r="N9" s="8">
        <v>7.8927752980000001</v>
      </c>
      <c r="O9" s="8">
        <v>9.0901748510000004</v>
      </c>
      <c r="P9" s="8">
        <v>7.7863864090000003</v>
      </c>
      <c r="Q9" s="8">
        <v>10.97719614</v>
      </c>
      <c r="R9" s="8">
        <v>8.5784265869999992</v>
      </c>
      <c r="S9" s="8">
        <v>9.7426886970000002</v>
      </c>
      <c r="T9" s="8">
        <v>8.5124596320000006</v>
      </c>
      <c r="U9" s="8">
        <v>3.9</v>
      </c>
      <c r="V9" s="8">
        <v>3.9</v>
      </c>
      <c r="W9" s="8">
        <v>1E-3</v>
      </c>
      <c r="X9" s="9">
        <f t="shared" si="0"/>
        <v>4.0792309244120526</v>
      </c>
    </row>
    <row r="10" spans="1:24" s="8" customFormat="1" x14ac:dyDescent="0.25">
      <c r="A10" s="8">
        <v>2005</v>
      </c>
      <c r="B10" s="8">
        <v>2006</v>
      </c>
      <c r="C10" s="8">
        <v>11.6</v>
      </c>
      <c r="D10" s="8">
        <v>10.20637217</v>
      </c>
      <c r="E10" s="8">
        <v>10.667763580000001</v>
      </c>
      <c r="F10" s="8">
        <v>8.5138658150000008</v>
      </c>
      <c r="G10" s="8">
        <v>9.4794568689999998</v>
      </c>
      <c r="H10" s="8">
        <v>8.4435250269999997</v>
      </c>
      <c r="I10" s="8">
        <v>11.15685714</v>
      </c>
      <c r="J10" s="8">
        <v>8.4048571429999992</v>
      </c>
      <c r="K10" s="8">
        <v>9.6408571429999999</v>
      </c>
      <c r="L10" s="8">
        <v>8.2555714289999997</v>
      </c>
      <c r="M10" s="8">
        <v>10.63086062</v>
      </c>
      <c r="N10" s="8">
        <v>8.4178199399999993</v>
      </c>
      <c r="O10" s="8">
        <v>9.3518470980000004</v>
      </c>
      <c r="P10" s="8">
        <v>8.2556820440000003</v>
      </c>
      <c r="Q10" s="8">
        <v>11.06199524</v>
      </c>
      <c r="R10" s="8">
        <v>8.9235486290000008</v>
      </c>
      <c r="S10" s="8">
        <v>9.8301182879999995</v>
      </c>
      <c r="T10" s="8">
        <v>8.8230704719999995</v>
      </c>
      <c r="U10" s="8">
        <v>2.04</v>
      </c>
      <c r="V10" s="8">
        <v>2.04</v>
      </c>
      <c r="W10" s="8">
        <v>1E-3</v>
      </c>
      <c r="X10" s="9">
        <f t="shared" si="0"/>
        <v>2.451005098112319</v>
      </c>
    </row>
    <row r="11" spans="1:24" s="8" customFormat="1" x14ac:dyDescent="0.25">
      <c r="A11" s="8">
        <v>2006</v>
      </c>
      <c r="B11" s="8">
        <v>2007</v>
      </c>
      <c r="C11" s="8">
        <v>44.8</v>
      </c>
      <c r="D11" s="8">
        <v>8.7508172500000008</v>
      </c>
      <c r="E11" s="8">
        <v>9.7760489879999994</v>
      </c>
      <c r="F11" s="8">
        <v>7.159872204</v>
      </c>
      <c r="G11" s="8">
        <v>8.6756150160000001</v>
      </c>
      <c r="H11" s="8">
        <v>7.5834185300000003</v>
      </c>
      <c r="I11" s="8">
        <v>10.19233333</v>
      </c>
      <c r="J11" s="8">
        <v>6.8385714289999999</v>
      </c>
      <c r="K11" s="8">
        <v>8.8607142860000003</v>
      </c>
      <c r="L11" s="8">
        <v>7.4878095240000002</v>
      </c>
      <c r="M11" s="8">
        <v>9.7206746030000009</v>
      </c>
      <c r="N11" s="8">
        <v>6.9797693450000002</v>
      </c>
      <c r="O11" s="8">
        <v>8.5501153270000003</v>
      </c>
      <c r="P11" s="8">
        <v>7.3633283729999999</v>
      </c>
      <c r="Q11" s="8">
        <v>10.185965700000001</v>
      </c>
      <c r="R11" s="8">
        <v>7.6320277880000003</v>
      </c>
      <c r="S11" s="8">
        <v>9.0690508820000009</v>
      </c>
      <c r="T11" s="8">
        <v>7.9605545119999999</v>
      </c>
      <c r="U11" s="8">
        <v>2.58</v>
      </c>
      <c r="V11" s="8">
        <v>2.58</v>
      </c>
      <c r="W11" s="8">
        <v>1E-3</v>
      </c>
      <c r="X11" s="9">
        <f t="shared" si="0"/>
        <v>3.8022081394209395</v>
      </c>
    </row>
    <row r="12" spans="1:24" s="8" customFormat="1" x14ac:dyDescent="0.25">
      <c r="A12" s="8">
        <v>2007</v>
      </c>
      <c r="B12" s="8">
        <v>2008</v>
      </c>
      <c r="C12" s="8">
        <v>15.9</v>
      </c>
      <c r="D12" s="8">
        <v>8.9360062019999997</v>
      </c>
      <c r="E12" s="8">
        <v>9.5219808310000005</v>
      </c>
      <c r="F12" s="8">
        <v>7.042204473</v>
      </c>
      <c r="G12" s="8">
        <v>8.4075718849999994</v>
      </c>
      <c r="H12" s="8">
        <v>7.2669222580000001</v>
      </c>
      <c r="I12" s="8">
        <v>9.4948571430000008</v>
      </c>
      <c r="J12" s="8">
        <v>6.548</v>
      </c>
      <c r="K12" s="8">
        <v>8.1613214289999991</v>
      </c>
      <c r="L12" s="8">
        <v>6.8666666669999996</v>
      </c>
      <c r="M12" s="8">
        <v>9.4352554560000002</v>
      </c>
      <c r="N12" s="8">
        <v>6.8987797620000002</v>
      </c>
      <c r="O12" s="8">
        <v>8.2372414430000003</v>
      </c>
      <c r="P12" s="8">
        <v>7.0310069439999996</v>
      </c>
      <c r="Q12" s="8">
        <v>9.9920766049999994</v>
      </c>
      <c r="R12" s="8">
        <v>7.5117348850000001</v>
      </c>
      <c r="S12" s="8">
        <v>8.8221460759999992</v>
      </c>
      <c r="T12" s="8">
        <v>7.6373463509999997</v>
      </c>
      <c r="U12" s="8">
        <v>1.17</v>
      </c>
      <c r="V12" s="8">
        <v>1.17</v>
      </c>
      <c r="W12" s="8">
        <v>1E-3</v>
      </c>
      <c r="X12" s="9">
        <f t="shared" si="0"/>
        <v>2.7663191092261861</v>
      </c>
    </row>
    <row r="13" spans="1:24" s="8" customFormat="1" x14ac:dyDescent="0.25">
      <c r="A13" s="8">
        <v>2008</v>
      </c>
      <c r="B13" s="8">
        <v>2009</v>
      </c>
      <c r="C13" s="8">
        <v>38</v>
      </c>
      <c r="D13" s="8">
        <v>7.9118316760000003</v>
      </c>
      <c r="E13" s="8">
        <v>8.6458572950000008</v>
      </c>
      <c r="F13" s="8">
        <v>6.7742172519999997</v>
      </c>
      <c r="G13" s="8">
        <v>7.6883226840000001</v>
      </c>
      <c r="H13" s="8">
        <v>6.8307774229999998</v>
      </c>
      <c r="I13" s="8">
        <v>8.8496666669999993</v>
      </c>
      <c r="J13" s="8">
        <v>6.4277142859999996</v>
      </c>
      <c r="K13" s="8">
        <v>7.7236428569999998</v>
      </c>
      <c r="L13" s="8">
        <v>6.6798571430000004</v>
      </c>
      <c r="M13" s="8">
        <v>8.6450892859999993</v>
      </c>
      <c r="N13" s="8">
        <v>6.6372544639999997</v>
      </c>
      <c r="O13" s="8">
        <v>7.6270740330000004</v>
      </c>
      <c r="P13" s="8">
        <v>6.7375223210000001</v>
      </c>
      <c r="Q13" s="8">
        <v>9.1849931159999993</v>
      </c>
      <c r="R13" s="8">
        <v>7.2161134059999998</v>
      </c>
      <c r="S13" s="8">
        <v>8.1653323320000002</v>
      </c>
      <c r="T13" s="8">
        <v>7.2812316939999997</v>
      </c>
      <c r="U13" s="8">
        <v>2.3199999999999998</v>
      </c>
      <c r="V13" s="8">
        <v>2.3199999999999998</v>
      </c>
      <c r="W13" s="8">
        <v>1E-3</v>
      </c>
      <c r="X13" s="9">
        <f t="shared" si="0"/>
        <v>3.6375861597263857</v>
      </c>
    </row>
    <row r="14" spans="1:24" s="8" customFormat="1" x14ac:dyDescent="0.25">
      <c r="A14" s="8">
        <v>2009</v>
      </c>
      <c r="B14" s="8">
        <v>2010</v>
      </c>
      <c r="C14" s="8">
        <v>24</v>
      </c>
      <c r="D14" s="8">
        <v>9.3566666670000007</v>
      </c>
      <c r="E14" s="8">
        <v>9.7478807239999998</v>
      </c>
      <c r="F14" s="8">
        <v>7.2979872200000004</v>
      </c>
      <c r="G14" s="8">
        <v>8.4572763579999997</v>
      </c>
      <c r="H14" s="8">
        <v>7.3495846650000001</v>
      </c>
      <c r="I14" s="8">
        <v>9.9364285710000004</v>
      </c>
      <c r="J14" s="8">
        <v>7.1868571430000001</v>
      </c>
      <c r="K14" s="8">
        <v>8.4659999999999993</v>
      </c>
      <c r="L14" s="8">
        <v>7.2197619050000004</v>
      </c>
      <c r="M14" s="8">
        <v>9.7736656750000002</v>
      </c>
      <c r="N14" s="8">
        <v>7.320751488</v>
      </c>
      <c r="O14" s="8">
        <v>8.3962834819999994</v>
      </c>
      <c r="P14" s="8">
        <v>7.2383754959999997</v>
      </c>
      <c r="Q14" s="8">
        <v>10.20194893</v>
      </c>
      <c r="R14" s="8">
        <v>7.7613894099999996</v>
      </c>
      <c r="S14" s="8">
        <v>8.8528839650000002</v>
      </c>
      <c r="T14" s="8">
        <v>7.732964076</v>
      </c>
      <c r="U14" s="8">
        <v>2.33</v>
      </c>
      <c r="V14" s="8">
        <v>2.33</v>
      </c>
      <c r="W14" s="8">
        <v>1E-3</v>
      </c>
      <c r="X14" s="9">
        <f t="shared" si="0"/>
        <v>3.1780538303479458</v>
      </c>
    </row>
    <row r="15" spans="1:24" s="8" customFormat="1" x14ac:dyDescent="0.25">
      <c r="A15" s="8">
        <v>2010</v>
      </c>
      <c r="B15" s="8">
        <v>2011</v>
      </c>
      <c r="C15" s="8">
        <v>58.9</v>
      </c>
      <c r="D15" s="8">
        <v>9.3533333330000001</v>
      </c>
      <c r="E15" s="8">
        <v>9.6454100109999992</v>
      </c>
      <c r="F15" s="8">
        <v>7.969105431</v>
      </c>
      <c r="G15" s="8">
        <v>8.6617012780000007</v>
      </c>
      <c r="H15" s="8">
        <v>7.925846645</v>
      </c>
      <c r="I15" s="8">
        <v>9.8727619050000008</v>
      </c>
      <c r="J15" s="8">
        <v>7.7087142860000002</v>
      </c>
      <c r="K15" s="8">
        <v>8.6808928569999999</v>
      </c>
      <c r="L15" s="8">
        <v>7.8079047619999997</v>
      </c>
      <c r="M15" s="8">
        <v>9.6237227179999998</v>
      </c>
      <c r="N15" s="8">
        <v>7.7555654760000001</v>
      </c>
      <c r="O15" s="8">
        <v>8.5403999259999992</v>
      </c>
      <c r="P15" s="8">
        <v>7.7192187499999996</v>
      </c>
      <c r="Q15" s="8">
        <v>10.0920691</v>
      </c>
      <c r="R15" s="8">
        <v>8.2834059329999992</v>
      </c>
      <c r="S15" s="8">
        <v>9.0522324449999996</v>
      </c>
      <c r="T15" s="8">
        <v>8.2268068589999999</v>
      </c>
      <c r="U15" s="8">
        <v>4.1100000000000003</v>
      </c>
      <c r="V15" s="8">
        <v>4.1100000000000003</v>
      </c>
      <c r="W15" s="8">
        <v>1E-3</v>
      </c>
      <c r="X15" s="9">
        <f t="shared" si="0"/>
        <v>4.0758410906575406</v>
      </c>
    </row>
    <row r="16" spans="1:24" s="8" customFormat="1" x14ac:dyDescent="0.25">
      <c r="A16" s="8">
        <v>2011</v>
      </c>
      <c r="B16" s="8">
        <v>2012</v>
      </c>
      <c r="C16" s="8">
        <v>21.3</v>
      </c>
      <c r="D16" s="8">
        <v>8.6533333330000008</v>
      </c>
      <c r="E16" s="8">
        <v>9.5912886050000008</v>
      </c>
      <c r="F16" s="8">
        <v>7.3124281150000003</v>
      </c>
      <c r="G16" s="8">
        <v>8.492771565</v>
      </c>
      <c r="H16" s="8">
        <v>7.5477635779999996</v>
      </c>
      <c r="I16" s="8">
        <v>9.8437142860000009</v>
      </c>
      <c r="J16" s="8">
        <v>6.8098571430000003</v>
      </c>
      <c r="K16" s="8">
        <v>8.4745357139999999</v>
      </c>
      <c r="L16" s="8">
        <v>7.1788095240000001</v>
      </c>
      <c r="M16" s="8">
        <v>9.6650322420000006</v>
      </c>
      <c r="N16" s="8">
        <v>7.2518080359999999</v>
      </c>
      <c r="O16" s="8">
        <v>8.4370368300000003</v>
      </c>
      <c r="P16" s="8">
        <v>7.4364484129999999</v>
      </c>
      <c r="Q16" s="8">
        <v>10.051732380000001</v>
      </c>
      <c r="R16" s="8">
        <v>7.7402966580000001</v>
      </c>
      <c r="S16" s="8">
        <v>8.8831627859999998</v>
      </c>
      <c r="T16" s="8">
        <v>7.9183940420000001</v>
      </c>
      <c r="U16" s="8">
        <v>1.51</v>
      </c>
      <c r="V16" s="8">
        <v>1.51</v>
      </c>
      <c r="W16" s="8">
        <v>1E-3</v>
      </c>
      <c r="X16" s="9">
        <f t="shared" si="0"/>
        <v>3.0587070727153796</v>
      </c>
    </row>
    <row r="17" spans="1:31" s="8" customFormat="1" x14ac:dyDescent="0.25">
      <c r="A17" s="8">
        <v>2012</v>
      </c>
      <c r="B17" s="8">
        <v>2013</v>
      </c>
      <c r="C17" s="8">
        <v>94.7</v>
      </c>
      <c r="D17" s="8">
        <v>8.4766666669999999</v>
      </c>
      <c r="E17" s="8">
        <v>9.1682428120000008</v>
      </c>
      <c r="F17" s="8">
        <v>7.0715654949999998</v>
      </c>
      <c r="G17" s="8">
        <v>8.1818610219999997</v>
      </c>
      <c r="H17" s="8">
        <v>7.2241427050000002</v>
      </c>
      <c r="I17" s="8">
        <v>9.2320476189999994</v>
      </c>
      <c r="J17" s="8">
        <v>6.9248571429999997</v>
      </c>
      <c r="K17" s="8">
        <v>8.1041785710000003</v>
      </c>
      <c r="L17" s="8">
        <v>7.0669523810000001</v>
      </c>
      <c r="M17" s="8">
        <v>9.1412822420000008</v>
      </c>
      <c r="N17" s="8">
        <v>6.9519866070000003</v>
      </c>
      <c r="O17" s="8">
        <v>8.0884858630000007</v>
      </c>
      <c r="P17" s="8">
        <v>7.1025570440000001</v>
      </c>
      <c r="Q17" s="8">
        <v>9.6794817870000003</v>
      </c>
      <c r="R17" s="8">
        <v>7.4688509200000004</v>
      </c>
      <c r="S17" s="8">
        <v>8.6274708970000002</v>
      </c>
      <c r="T17" s="8">
        <v>7.606586557</v>
      </c>
      <c r="U17" s="8">
        <v>3.52</v>
      </c>
      <c r="V17" s="8">
        <v>3.52</v>
      </c>
      <c r="W17" s="8">
        <v>1E-3</v>
      </c>
      <c r="X17" s="9">
        <f t="shared" si="0"/>
        <v>4.5507140001920323</v>
      </c>
    </row>
    <row r="18" spans="1:31" x14ac:dyDescent="0.25">
      <c r="A18">
        <v>2013</v>
      </c>
      <c r="B18">
        <v>2014</v>
      </c>
      <c r="C18">
        <v>37.200000000000003</v>
      </c>
      <c r="D18">
        <v>8.8346666670000005</v>
      </c>
      <c r="E18">
        <v>9.6562300319999999</v>
      </c>
      <c r="F18">
        <v>6.7413099040000004</v>
      </c>
      <c r="G18">
        <v>8.4417971250000008</v>
      </c>
      <c r="H18">
        <v>7.2136315230000001</v>
      </c>
      <c r="I18">
        <v>9.8807142859999999</v>
      </c>
      <c r="J18">
        <v>6.3698571429999999</v>
      </c>
      <c r="K18">
        <v>8.4521428570000001</v>
      </c>
      <c r="L18">
        <v>6.9739523810000001</v>
      </c>
      <c r="M18">
        <v>9.6731175599999997</v>
      </c>
      <c r="N18">
        <v>6.5887351189999999</v>
      </c>
      <c r="O18">
        <v>8.3551581099999996</v>
      </c>
      <c r="P18">
        <v>7.041044147</v>
      </c>
      <c r="Q18">
        <v>10.39433346</v>
      </c>
      <c r="R18">
        <v>7.5108599319999998</v>
      </c>
      <c r="S18">
        <v>9.1048028540000008</v>
      </c>
      <c r="T18">
        <v>7.8505382399999997</v>
      </c>
      <c r="U18">
        <v>2.14</v>
      </c>
      <c r="V18">
        <v>2.14</v>
      </c>
      <c r="W18">
        <v>1E-3</v>
      </c>
      <c r="X18" s="6">
        <f t="shared" si="0"/>
        <v>3.6163087612791012</v>
      </c>
    </row>
    <row r="19" spans="1:31" x14ac:dyDescent="0.25">
      <c r="A19">
        <v>2014</v>
      </c>
      <c r="B19">
        <v>2015</v>
      </c>
      <c r="C19">
        <v>35.1</v>
      </c>
      <c r="D19">
        <v>9.1199999999999992</v>
      </c>
      <c r="E19">
        <v>9.9751757189999992</v>
      </c>
      <c r="F19">
        <v>8.1652396169999992</v>
      </c>
      <c r="G19">
        <v>8.7557987219999998</v>
      </c>
      <c r="H19">
        <v>7.7676890309999997</v>
      </c>
      <c r="I19">
        <v>10.23414286</v>
      </c>
      <c r="J19">
        <v>7.8972857139999997</v>
      </c>
      <c r="K19">
        <v>8.8102499999999999</v>
      </c>
      <c r="L19">
        <v>7.6229523810000002</v>
      </c>
      <c r="M19">
        <v>10.028618549999999</v>
      </c>
      <c r="N19">
        <v>8.1538690480000007</v>
      </c>
      <c r="O19">
        <v>8.7010342260000009</v>
      </c>
      <c r="P19">
        <v>7.637539683</v>
      </c>
      <c r="Q19">
        <v>10.569357869999999</v>
      </c>
      <c r="R19">
        <v>8.615362373</v>
      </c>
      <c r="S19">
        <v>9.2643174990000006</v>
      </c>
      <c r="T19">
        <v>8.1730091379999994</v>
      </c>
      <c r="U19">
        <v>3.8</v>
      </c>
      <c r="V19">
        <v>3.8</v>
      </c>
      <c r="W19">
        <v>1E-3</v>
      </c>
      <c r="X19" s="6">
        <f t="shared" si="0"/>
        <v>3.55820113047182</v>
      </c>
    </row>
    <row r="20" spans="1:31" x14ac:dyDescent="0.25">
      <c r="A20">
        <v>2015</v>
      </c>
      <c r="B20">
        <v>2016</v>
      </c>
      <c r="C20">
        <v>18.399999999999999</v>
      </c>
      <c r="D20">
        <v>9.6066666670000007</v>
      </c>
      <c r="E20">
        <v>10.6215229</v>
      </c>
      <c r="F20">
        <v>8.8737699679999995</v>
      </c>
      <c r="G20">
        <v>9.5544888179999994</v>
      </c>
      <c r="H20">
        <v>8.73</v>
      </c>
      <c r="I20">
        <v>10.72547619</v>
      </c>
      <c r="J20">
        <v>8.3411428569999995</v>
      </c>
      <c r="K20">
        <v>9.4307142860000006</v>
      </c>
      <c r="L20">
        <v>8.2924761900000004</v>
      </c>
      <c r="M20">
        <v>10.80536706</v>
      </c>
      <c r="N20">
        <v>8.9189360119999996</v>
      </c>
      <c r="O20">
        <v>9.5593154760000001</v>
      </c>
      <c r="P20">
        <v>8.6534176590000005</v>
      </c>
      <c r="Q20">
        <v>11.42881086</v>
      </c>
      <c r="R20">
        <v>9.6438941039999992</v>
      </c>
      <c r="S20">
        <v>10.213680999999999</v>
      </c>
      <c r="T20">
        <v>9.3159969960000009</v>
      </c>
      <c r="U20">
        <v>2.4500000000000002</v>
      </c>
      <c r="V20">
        <v>2.4500000000000002</v>
      </c>
      <c r="W20">
        <v>1E-3</v>
      </c>
      <c r="X20" s="6">
        <f t="shared" si="0"/>
        <v>2.91235066461494</v>
      </c>
      <c r="Z20" s="1" t="s">
        <v>49</v>
      </c>
      <c r="AA20" s="1" t="s">
        <v>49</v>
      </c>
      <c r="AB20" s="1" t="s">
        <v>52</v>
      </c>
      <c r="AC20" s="1" t="s">
        <v>53</v>
      </c>
      <c r="AD20" s="1" t="s">
        <v>50</v>
      </c>
      <c r="AE20" s="1" t="s">
        <v>50</v>
      </c>
    </row>
    <row r="21" spans="1:31" x14ac:dyDescent="0.25">
      <c r="A21">
        <v>2016</v>
      </c>
      <c r="B21">
        <v>2017</v>
      </c>
      <c r="C21">
        <v>34.700000000000003</v>
      </c>
      <c r="D21">
        <v>10.198499999999999</v>
      </c>
      <c r="E21">
        <v>11.037145900000001</v>
      </c>
      <c r="F21">
        <v>8.9155271569999996</v>
      </c>
      <c r="G21">
        <v>10.033690099999999</v>
      </c>
      <c r="H21">
        <v>9.0681469650000004</v>
      </c>
      <c r="I21">
        <v>11.64580952</v>
      </c>
      <c r="J21">
        <v>8.8067142860000001</v>
      </c>
      <c r="K21">
        <v>10.37092857</v>
      </c>
      <c r="L21">
        <v>9.1376666669999995</v>
      </c>
      <c r="M21">
        <v>11.180634919999999</v>
      </c>
      <c r="N21">
        <v>8.9170684520000005</v>
      </c>
      <c r="O21">
        <v>10.053041289999999</v>
      </c>
      <c r="P21">
        <v>9.0013814480000001</v>
      </c>
      <c r="Q21">
        <v>11.670022530000001</v>
      </c>
      <c r="R21">
        <v>9.6072174239999999</v>
      </c>
      <c r="S21">
        <v>10.59035205</v>
      </c>
      <c r="T21">
        <v>9.5929102519999994</v>
      </c>
      <c r="U21">
        <v>4.3499999999999996</v>
      </c>
      <c r="V21">
        <v>4.3499999999999996</v>
      </c>
      <c r="W21">
        <v>1E-3</v>
      </c>
      <c r="X21" s="6">
        <f t="shared" si="0"/>
        <v>3.5467396869528134</v>
      </c>
      <c r="AA21" s="1"/>
    </row>
    <row r="22" spans="1:31" x14ac:dyDescent="0.25">
      <c r="A22">
        <v>2017</v>
      </c>
      <c r="B22">
        <v>2018</v>
      </c>
      <c r="C22">
        <v>8.1</v>
      </c>
      <c r="D22">
        <v>8.5605329169999997</v>
      </c>
      <c r="E22">
        <v>9.6549094780000004</v>
      </c>
      <c r="F22">
        <v>7.6529392969999996</v>
      </c>
      <c r="G22">
        <v>8.6958226839999995</v>
      </c>
      <c r="H22">
        <v>7.759669862</v>
      </c>
      <c r="I22">
        <v>9.8199523810000002</v>
      </c>
      <c r="J22">
        <v>7.2157142859999999</v>
      </c>
      <c r="K22">
        <v>8.6625714289999998</v>
      </c>
      <c r="L22">
        <v>7.5067142860000002</v>
      </c>
      <c r="M22">
        <v>9.8214360119999995</v>
      </c>
      <c r="N22">
        <v>7.75</v>
      </c>
      <c r="O22">
        <v>8.7661365329999992</v>
      </c>
      <c r="P22">
        <v>7.7769122020000001</v>
      </c>
      <c r="Q22">
        <v>10.308907250000001</v>
      </c>
      <c r="R22">
        <v>8.2547765680000005</v>
      </c>
      <c r="S22">
        <v>9.282535674</v>
      </c>
      <c r="T22">
        <v>8.2878295160000004</v>
      </c>
      <c r="U22">
        <v>0.35</v>
      </c>
      <c r="V22">
        <v>0.35</v>
      </c>
      <c r="W22">
        <v>1</v>
      </c>
      <c r="X22" s="7">
        <f>LN(C22)</f>
        <v>2.0918640616783932</v>
      </c>
      <c r="Z22" t="e">
        <f>#REF!+(#REF!*U22)</f>
        <v>#REF!</v>
      </c>
      <c r="AA22" s="1">
        <v>2.6665740539999998</v>
      </c>
      <c r="AB22">
        <f>EXP(AA22)</f>
        <v>14.390583283140467</v>
      </c>
      <c r="AC22">
        <f>EXP(X22)</f>
        <v>8.1000000000000014</v>
      </c>
      <c r="AD22">
        <f>AVERAGE(ABS((AC22-AB22)/AC22))</f>
        <v>0.77661522014079809</v>
      </c>
      <c r="AE22">
        <f>(ABS((X22-AA22)/X22))</f>
        <v>0.27473582191592882</v>
      </c>
    </row>
    <row r="23" spans="1:31" x14ac:dyDescent="0.25">
      <c r="A23">
        <v>2018</v>
      </c>
      <c r="B23">
        <v>2019</v>
      </c>
      <c r="C23">
        <v>21.1</v>
      </c>
      <c r="D23">
        <v>8.9249520830000009</v>
      </c>
      <c r="E23">
        <v>9.8706709270000008</v>
      </c>
      <c r="F23">
        <v>7.4035463259999998</v>
      </c>
      <c r="G23">
        <v>8.7536821089999997</v>
      </c>
      <c r="H23">
        <v>7.6142918000000002</v>
      </c>
      <c r="I23">
        <v>9.9863809519999993</v>
      </c>
      <c r="J23">
        <v>6.9205714289999998</v>
      </c>
      <c r="K23">
        <v>8.7390000000000008</v>
      </c>
      <c r="L23">
        <v>7.4327142860000004</v>
      </c>
      <c r="M23">
        <v>10.10597718</v>
      </c>
      <c r="N23">
        <v>7.533891369</v>
      </c>
      <c r="O23">
        <v>8.8577901790000002</v>
      </c>
      <c r="P23">
        <v>7.6262425599999997</v>
      </c>
      <c r="Q23">
        <v>10.786515209999999</v>
      </c>
      <c r="R23">
        <v>8.2795456250000008</v>
      </c>
      <c r="S23">
        <v>9.5379797219999993</v>
      </c>
      <c r="T23">
        <v>8.2952935290000003</v>
      </c>
      <c r="U23">
        <v>1.17</v>
      </c>
      <c r="V23">
        <v>1.17</v>
      </c>
      <c r="W23">
        <v>1</v>
      </c>
      <c r="X23" s="7">
        <f t="shared" ref="X23:X25" si="1">LN(C23)</f>
        <v>3.0492730404820207</v>
      </c>
      <c r="AA23" s="1">
        <v>2.861175636</v>
      </c>
      <c r="AB23">
        <f>EXP(AA23)</f>
        <v>17.482067407954624</v>
      </c>
      <c r="AC23">
        <f>EXP(X23)</f>
        <v>21.099999999999998</v>
      </c>
      <c r="AD23">
        <f t="shared" ref="AD23:AD26" si="2">AVERAGE(ABS((AC23-AB23)/AC23))</f>
        <v>0.17146599962300355</v>
      </c>
      <c r="AE23">
        <f>(ABS((X23-AA23)/X23))</f>
        <v>6.1685982850616355E-2</v>
      </c>
    </row>
    <row r="24" spans="1:31" x14ac:dyDescent="0.25">
      <c r="A24">
        <v>2019</v>
      </c>
      <c r="B24">
        <v>2020</v>
      </c>
      <c r="C24">
        <v>8.0679429999999996</v>
      </c>
      <c r="D24">
        <v>9.9112112499999991</v>
      </c>
      <c r="E24">
        <v>10.470244940000001</v>
      </c>
      <c r="F24">
        <v>8.2439936100000004</v>
      </c>
      <c r="G24">
        <v>9.4555431310000007</v>
      </c>
      <c r="H24">
        <v>8.3549307769999999</v>
      </c>
      <c r="I24">
        <v>10.738714290000001</v>
      </c>
      <c r="J24">
        <v>7.7865714290000003</v>
      </c>
      <c r="K24">
        <v>9.5140357140000003</v>
      </c>
      <c r="L24">
        <v>8.0991428570000004</v>
      </c>
      <c r="M24">
        <v>10.871257440000001</v>
      </c>
      <c r="N24">
        <v>8.4230133929999997</v>
      </c>
      <c r="O24">
        <v>9.6499702379999999</v>
      </c>
      <c r="P24">
        <v>8.4364087300000001</v>
      </c>
      <c r="Q24">
        <v>11.463307049999999</v>
      </c>
      <c r="R24">
        <v>9.0132031539999993</v>
      </c>
      <c r="S24">
        <v>10.24567124</v>
      </c>
      <c r="T24">
        <v>9.0470484419999995</v>
      </c>
      <c r="U24">
        <v>1.1399999999999999</v>
      </c>
      <c r="V24">
        <v>1.1399999999999999</v>
      </c>
      <c r="W24">
        <v>1</v>
      </c>
      <c r="X24" s="7">
        <f t="shared" si="1"/>
        <v>2.0878985551190659</v>
      </c>
      <c r="AA24" s="1">
        <v>2.8718494030000001</v>
      </c>
      <c r="AB24">
        <f>EXP(AA24)</f>
        <v>17.669666334680908</v>
      </c>
      <c r="AC24">
        <f>EXP(X24)</f>
        <v>8.0679429999999996</v>
      </c>
      <c r="AD24">
        <f t="shared" si="2"/>
        <v>1.1901079785368971</v>
      </c>
      <c r="AE24">
        <f t="shared" ref="AE24:AE26" si="3">(ABS((X24-AA24)/X24))</f>
        <v>0.37547362919470395</v>
      </c>
    </row>
    <row r="25" spans="1:31" x14ac:dyDescent="0.25">
      <c r="A25">
        <v>2020</v>
      </c>
      <c r="B25">
        <v>2021</v>
      </c>
      <c r="C25">
        <v>48.4</v>
      </c>
      <c r="D25">
        <v>8.8882535419999993</v>
      </c>
      <c r="E25">
        <v>9.9938764639999995</v>
      </c>
      <c r="F25">
        <v>8.0894249200000008</v>
      </c>
      <c r="G25">
        <v>8.8353753990000001</v>
      </c>
      <c r="H25">
        <v>7.860308839</v>
      </c>
      <c r="I25">
        <v>10.397142860000001</v>
      </c>
      <c r="J25">
        <v>7.8339999999999996</v>
      </c>
      <c r="K25">
        <v>9.0485714290000008</v>
      </c>
      <c r="L25">
        <v>7.8556190480000003</v>
      </c>
      <c r="M25">
        <v>10.22914435</v>
      </c>
      <c r="N25">
        <v>8.264471726</v>
      </c>
      <c r="O25">
        <v>8.9823586310000003</v>
      </c>
      <c r="P25">
        <v>7.9448065479999999</v>
      </c>
      <c r="Q25">
        <v>10.702761300000001</v>
      </c>
      <c r="R25">
        <v>8.8981975220000002</v>
      </c>
      <c r="S25">
        <v>9.5223939170000005</v>
      </c>
      <c r="T25">
        <v>8.5283364630000005</v>
      </c>
      <c r="U25">
        <v>2.1475022560000001</v>
      </c>
      <c r="V25">
        <v>2.1475022560000001</v>
      </c>
      <c r="W25">
        <v>1</v>
      </c>
      <c r="X25" s="7">
        <f t="shared" si="1"/>
        <v>3.8794998137225858</v>
      </c>
      <c r="AA25" s="1">
        <v>3.2281564120000001</v>
      </c>
      <c r="AB25">
        <f>EXP(AA25)</f>
        <v>25.23309463279913</v>
      </c>
      <c r="AC25">
        <f>EXP(X25)</f>
        <v>48.399999999999991</v>
      </c>
      <c r="AD25">
        <f t="shared" si="2"/>
        <v>0.47865506957026582</v>
      </c>
      <c r="AE25">
        <f t="shared" si="3"/>
        <v>0.16789365459398931</v>
      </c>
    </row>
    <row r="26" spans="1:31" x14ac:dyDescent="0.25">
      <c r="A26">
        <v>2021</v>
      </c>
      <c r="B26">
        <v>2022</v>
      </c>
      <c r="C26">
        <v>18.036332000000002</v>
      </c>
      <c r="D26">
        <v>8.8855099210000006</v>
      </c>
      <c r="E26">
        <v>10.06083067</v>
      </c>
      <c r="F26">
        <v>7.2485622999999997</v>
      </c>
      <c r="G26">
        <v>8.8951597440000008</v>
      </c>
      <c r="H26">
        <v>7.6291906279999999</v>
      </c>
      <c r="I26">
        <v>10.25933333</v>
      </c>
      <c r="J26">
        <v>6.9135714290000001</v>
      </c>
      <c r="K26">
        <v>8.9066428569999996</v>
      </c>
      <c r="L26">
        <v>7.468</v>
      </c>
      <c r="M26">
        <v>10.22695437</v>
      </c>
      <c r="N26">
        <v>7.2937872019999999</v>
      </c>
      <c r="O26">
        <v>8.9576636900000004</v>
      </c>
      <c r="P26">
        <v>7.6468948409999999</v>
      </c>
      <c r="Q26">
        <v>10.81557892</v>
      </c>
      <c r="R26">
        <v>7.9704431089999996</v>
      </c>
      <c r="S26">
        <v>9.5849136309999992</v>
      </c>
      <c r="T26">
        <v>8.3054512450000004</v>
      </c>
      <c r="U26">
        <v>0.87545412199999995</v>
      </c>
      <c r="V26">
        <v>0.87545412199999995</v>
      </c>
      <c r="W26">
        <v>1</v>
      </c>
      <c r="X26" s="7">
        <f>LN(C26)</f>
        <v>2.8923881680186057</v>
      </c>
      <c r="AA26" s="1">
        <v>2.7121490000000001</v>
      </c>
      <c r="AB26">
        <f>EXP(AA26)</f>
        <v>15.061608156937549</v>
      </c>
      <c r="AC26">
        <f>EXP(X26)</f>
        <v>18.036332000000002</v>
      </c>
      <c r="AD26">
        <f t="shared" si="2"/>
        <v>0.1649295346228076</v>
      </c>
      <c r="AE26">
        <f t="shared" si="3"/>
        <v>6.2314999767847927E-2</v>
      </c>
    </row>
    <row r="27" spans="1:31" x14ac:dyDescent="0.25">
      <c r="A27">
        <v>2022</v>
      </c>
      <c r="B27">
        <v>2023</v>
      </c>
      <c r="D27">
        <v>9.0500000000000007</v>
      </c>
      <c r="E27">
        <v>10.1743983</v>
      </c>
      <c r="F27">
        <v>7.5150798720000003</v>
      </c>
      <c r="G27">
        <v>8.9180191690000008</v>
      </c>
      <c r="H27">
        <v>7.6417358889999996</v>
      </c>
      <c r="I27">
        <v>10.342380950000001</v>
      </c>
      <c r="J27">
        <v>7.1344285709999999</v>
      </c>
      <c r="K27">
        <v>8.8848214290000005</v>
      </c>
      <c r="L27">
        <v>7.4029047620000004</v>
      </c>
      <c r="M27">
        <v>10.52364335</v>
      </c>
      <c r="N27">
        <v>7.622693452</v>
      </c>
      <c r="O27">
        <v>9.1074255950000005</v>
      </c>
      <c r="P27">
        <v>7.7352802580000004</v>
      </c>
      <c r="Q27">
        <v>11.04067843</v>
      </c>
      <c r="R27">
        <v>8.2159256480000007</v>
      </c>
      <c r="S27">
        <v>9.6830153960000001</v>
      </c>
      <c r="T27">
        <v>8.3773726370000006</v>
      </c>
      <c r="U27">
        <v>1.45</v>
      </c>
      <c r="V27">
        <v>1.45</v>
      </c>
      <c r="W27">
        <v>1</v>
      </c>
      <c r="AA27" t="s">
        <v>23</v>
      </c>
    </row>
    <row r="29" spans="1:31" x14ac:dyDescent="0.25">
      <c r="A29" t="s">
        <v>24</v>
      </c>
      <c r="M29" t="s">
        <v>24</v>
      </c>
      <c r="AD29">
        <f>AVERAGE(AD22:AD26)</f>
        <v>0.55635476049875443</v>
      </c>
      <c r="AE29">
        <f>AVERAGE(AE22:AE26)</f>
        <v>0.18842081766461727</v>
      </c>
    </row>
    <row r="30" spans="1:31" ht="15.75" thickBot="1" x14ac:dyDescent="0.3"/>
    <row r="31" spans="1:31" x14ac:dyDescent="0.25">
      <c r="A31" s="5" t="s">
        <v>25</v>
      </c>
      <c r="B31" s="5"/>
      <c r="M31" s="5" t="s">
        <v>25</v>
      </c>
      <c r="N31" s="5"/>
    </row>
    <row r="32" spans="1:31" x14ac:dyDescent="0.25">
      <c r="A32" t="s">
        <v>26</v>
      </c>
      <c r="B32">
        <v>0.8140903105221915</v>
      </c>
      <c r="M32" t="s">
        <v>26</v>
      </c>
      <c r="N32">
        <v>0.82969545305353065</v>
      </c>
    </row>
    <row r="33" spans="1:22" x14ac:dyDescent="0.25">
      <c r="A33" t="s">
        <v>27</v>
      </c>
      <c r="B33">
        <v>0.6627430336861182</v>
      </c>
      <c r="M33" t="s">
        <v>27</v>
      </c>
      <c r="N33">
        <v>0.68839454481770357</v>
      </c>
    </row>
    <row r="34" spans="1:22" x14ac:dyDescent="0.25">
      <c r="A34" t="s">
        <v>28</v>
      </c>
      <c r="B34">
        <v>0.63865325037798382</v>
      </c>
      <c r="M34" t="s">
        <v>28</v>
      </c>
      <c r="N34">
        <v>0.66442489441906538</v>
      </c>
    </row>
    <row r="35" spans="1:22" x14ac:dyDescent="0.25">
      <c r="A35" t="s">
        <v>29</v>
      </c>
      <c r="B35">
        <v>0.35941736361663479</v>
      </c>
      <c r="M35" t="s">
        <v>29</v>
      </c>
      <c r="N35">
        <v>0.32878281957494254</v>
      </c>
    </row>
    <row r="36" spans="1:22" ht="15.75" thickBot="1" x14ac:dyDescent="0.3">
      <c r="A36" s="3" t="s">
        <v>30</v>
      </c>
      <c r="B36" s="3">
        <v>16</v>
      </c>
      <c r="M36" s="3" t="s">
        <v>30</v>
      </c>
      <c r="N36" s="3">
        <v>15</v>
      </c>
    </row>
    <row r="38" spans="1:22" ht="15.75" thickBot="1" x14ac:dyDescent="0.3">
      <c r="A38" t="s">
        <v>31</v>
      </c>
      <c r="J38" t="s">
        <v>71</v>
      </c>
      <c r="M38" t="s">
        <v>31</v>
      </c>
      <c r="U38" t="s">
        <v>70</v>
      </c>
    </row>
    <row r="39" spans="1:22" x14ac:dyDescent="0.25">
      <c r="A39" s="4"/>
      <c r="B39" s="4" t="s">
        <v>32</v>
      </c>
      <c r="C39" s="4" t="s">
        <v>33</v>
      </c>
      <c r="D39" s="4" t="s">
        <v>34</v>
      </c>
      <c r="E39" s="4" t="s">
        <v>35</v>
      </c>
      <c r="F39" s="4" t="s">
        <v>36</v>
      </c>
      <c r="J39">
        <f>B45+(B46*U18)</f>
        <v>3.350422136464787</v>
      </c>
      <c r="K39">
        <f>EXP(J39)*EXP(0.5*0.5*C50)</f>
        <v>31.192486124385898</v>
      </c>
      <c r="M39" s="4"/>
      <c r="N39" s="4" t="s">
        <v>32</v>
      </c>
      <c r="O39" s="4" t="s">
        <v>33</v>
      </c>
      <c r="P39" s="4" t="s">
        <v>34</v>
      </c>
      <c r="Q39" s="4" t="s">
        <v>35</v>
      </c>
      <c r="R39" s="4" t="s">
        <v>36</v>
      </c>
      <c r="U39">
        <f>N45+(N46*U17)</f>
        <v>3.8866110663195097</v>
      </c>
      <c r="V39">
        <f>EXP(U39)*EXP(0.5*0.5*N50)</f>
        <v>52.915298376558027</v>
      </c>
    </row>
    <row r="40" spans="1:22" x14ac:dyDescent="0.25">
      <c r="A40" t="s">
        <v>37</v>
      </c>
      <c r="B40">
        <v>1</v>
      </c>
      <c r="C40">
        <v>3.5539424137501623</v>
      </c>
      <c r="D40">
        <v>3.5539424137501623</v>
      </c>
      <c r="E40">
        <v>27.511373813907621</v>
      </c>
      <c r="F40">
        <v>1.2394237154767686E-4</v>
      </c>
      <c r="M40" t="s">
        <v>37</v>
      </c>
      <c r="N40">
        <v>1</v>
      </c>
      <c r="O40">
        <v>3.104516349980496</v>
      </c>
      <c r="P40">
        <v>3.104516349980496</v>
      </c>
      <c r="Q40">
        <v>28.719423661548856</v>
      </c>
      <c r="R40">
        <v>1.2995640145919385E-4</v>
      </c>
    </row>
    <row r="41" spans="1:22" x14ac:dyDescent="0.25">
      <c r="A41" t="s">
        <v>38</v>
      </c>
      <c r="B41">
        <v>14</v>
      </c>
      <c r="C41">
        <v>1.8085317777678516</v>
      </c>
      <c r="D41">
        <v>0.12918084126913226</v>
      </c>
      <c r="M41" t="s">
        <v>38</v>
      </c>
      <c r="N41">
        <v>13</v>
      </c>
      <c r="O41">
        <v>1.4052758518194399</v>
      </c>
      <c r="P41">
        <v>0.10809814244764923</v>
      </c>
    </row>
    <row r="42" spans="1:22" ht="15.75" thickBot="1" x14ac:dyDescent="0.3">
      <c r="A42" s="3" t="s">
        <v>39</v>
      </c>
      <c r="B42" s="3">
        <v>15</v>
      </c>
      <c r="C42" s="3">
        <v>5.3624741915180136</v>
      </c>
      <c r="D42" s="3"/>
      <c r="E42" s="3"/>
      <c r="F42" s="3"/>
      <c r="M42" s="3" t="s">
        <v>39</v>
      </c>
      <c r="N42" s="3">
        <v>14</v>
      </c>
      <c r="O42" s="3">
        <v>4.5097922017999359</v>
      </c>
      <c r="P42" s="3"/>
      <c r="Q42" s="3"/>
      <c r="R42" s="3"/>
    </row>
    <row r="43" spans="1:22" ht="15.75" thickBot="1" x14ac:dyDescent="0.3"/>
    <row r="44" spans="1:22" x14ac:dyDescent="0.25">
      <c r="A44" s="4"/>
      <c r="B44" s="4" t="s">
        <v>40</v>
      </c>
      <c r="C44" s="4" t="s">
        <v>29</v>
      </c>
      <c r="D44" s="4" t="s">
        <v>41</v>
      </c>
      <c r="E44" s="4" t="s">
        <v>42</v>
      </c>
      <c r="F44" s="4" t="s">
        <v>43</v>
      </c>
      <c r="G44" s="4" t="s">
        <v>44</v>
      </c>
      <c r="H44" s="4" t="s">
        <v>45</v>
      </c>
      <c r="I44" s="4" t="s">
        <v>46</v>
      </c>
      <c r="M44" s="4"/>
      <c r="N44" s="4" t="s">
        <v>40</v>
      </c>
      <c r="O44" s="4" t="s">
        <v>29</v>
      </c>
      <c r="P44" s="4" t="s">
        <v>41</v>
      </c>
      <c r="Q44" s="4" t="s">
        <v>42</v>
      </c>
      <c r="R44" s="4" t="s">
        <v>43</v>
      </c>
      <c r="S44" s="4" t="s">
        <v>44</v>
      </c>
      <c r="T44" s="4" t="s">
        <v>45</v>
      </c>
      <c r="U44" s="4" t="s">
        <v>46</v>
      </c>
    </row>
    <row r="45" spans="1:22" x14ac:dyDescent="0.25">
      <c r="A45" t="s">
        <v>47</v>
      </c>
      <c r="B45">
        <v>2.4307294500264724</v>
      </c>
      <c r="C45">
        <v>0.25039867019597317</v>
      </c>
      <c r="D45">
        <v>9.7074375360063812</v>
      </c>
      <c r="E45">
        <v>1.3476952479883749E-7</v>
      </c>
      <c r="F45">
        <v>1.8936777155178284</v>
      </c>
      <c r="G45">
        <v>2.9677811845351165</v>
      </c>
      <c r="H45">
        <v>1.8936777155178284</v>
      </c>
      <c r="I45">
        <v>2.9677811845351165</v>
      </c>
      <c r="M45" t="s">
        <v>47</v>
      </c>
      <c r="N45">
        <v>2.4549373119077043</v>
      </c>
      <c r="O45">
        <v>0.22939886691091274</v>
      </c>
      <c r="P45">
        <v>10.701610452422511</v>
      </c>
      <c r="Q45">
        <v>8.1472623537384648E-8</v>
      </c>
      <c r="R45">
        <v>1.9593511900052887</v>
      </c>
      <c r="S45">
        <v>2.9505234338101198</v>
      </c>
      <c r="T45">
        <v>1.9593511900052887</v>
      </c>
      <c r="U45">
        <v>2.9505234338101198</v>
      </c>
    </row>
    <row r="46" spans="1:22" ht="15.75" thickBot="1" x14ac:dyDescent="0.3">
      <c r="A46" s="3" t="s">
        <v>48</v>
      </c>
      <c r="B46" s="3">
        <v>0.42976293758799755</v>
      </c>
      <c r="C46" s="3">
        <v>8.1935634386546663E-2</v>
      </c>
      <c r="D46" s="3">
        <v>5.2451285793493785</v>
      </c>
      <c r="E46" s="3">
        <v>1.2394237154767665E-4</v>
      </c>
      <c r="F46" s="3">
        <v>0.25402847968963194</v>
      </c>
      <c r="G46" s="3">
        <v>0.60549739548636317</v>
      </c>
      <c r="H46" s="3">
        <v>0.25402847968963194</v>
      </c>
      <c r="I46" s="3">
        <v>0.60549739548636317</v>
      </c>
      <c r="M46" s="3" t="s">
        <v>48</v>
      </c>
      <c r="N46" s="3">
        <v>0.40672549841244471</v>
      </c>
      <c r="O46" s="3">
        <v>7.5895065459642433E-2</v>
      </c>
      <c r="P46" s="3">
        <v>5.3590506306200227</v>
      </c>
      <c r="Q46" s="3">
        <v>1.2995640145919385E-4</v>
      </c>
      <c r="R46" s="3">
        <v>0.24276417781324128</v>
      </c>
      <c r="S46" s="3">
        <v>0.57068681901164808</v>
      </c>
      <c r="T46" s="3">
        <v>0.24276417781324128</v>
      </c>
      <c r="U46" s="3">
        <v>0.57068681901164808</v>
      </c>
    </row>
    <row r="50" spans="1:19" x14ac:dyDescent="0.25">
      <c r="A50" t="s">
        <v>65</v>
      </c>
      <c r="C50">
        <v>0.35902040000000002</v>
      </c>
      <c r="M50" t="s">
        <v>65</v>
      </c>
      <c r="N50">
        <v>0.3283257</v>
      </c>
    </row>
    <row r="51" spans="1:19" ht="15.75" thickBot="1" x14ac:dyDescent="0.3"/>
    <row r="52" spans="1:19" x14ac:dyDescent="0.25">
      <c r="A52" s="4" t="s">
        <v>66</v>
      </c>
      <c r="B52" s="4" t="s">
        <v>67</v>
      </c>
      <c r="C52" s="4" t="s">
        <v>68</v>
      </c>
      <c r="D52" s="4" t="s">
        <v>69</v>
      </c>
      <c r="M52" s="4" t="s">
        <v>66</v>
      </c>
      <c r="N52" s="4" t="s">
        <v>67</v>
      </c>
      <c r="O52" s="4" t="s">
        <v>68</v>
      </c>
      <c r="P52" s="4" t="s">
        <v>69</v>
      </c>
    </row>
    <row r="53" spans="1:19" x14ac:dyDescent="0.25">
      <c r="A53">
        <v>1</v>
      </c>
      <c r="B53">
        <v>3.4965415352447065</v>
      </c>
      <c r="C53">
        <v>0.25296254068566482</v>
      </c>
      <c r="D53">
        <v>0.7285154591909534</v>
      </c>
      <c r="E53">
        <v>1998</v>
      </c>
      <c r="F53">
        <f>EXP(B53)*EXP(0.5*$C$50*$C$50)</f>
        <v>35.19800338762348</v>
      </c>
      <c r="M53">
        <v>1</v>
      </c>
      <c r="N53">
        <v>3.4636165479705672</v>
      </c>
      <c r="O53">
        <v>0.2858875279598041</v>
      </c>
      <c r="P53">
        <v>0.90235709098956085</v>
      </c>
      <c r="Q53">
        <v>1998</v>
      </c>
      <c r="R53">
        <f>EXP(N53)*EXP(0.5*$N$50*$N$50)</f>
        <v>33.700592897824606</v>
      </c>
      <c r="S53">
        <f>EXP(N53+(N50*N50*0.5))</f>
        <v>33.700592897824606</v>
      </c>
    </row>
    <row r="54" spans="1:19" x14ac:dyDescent="0.25">
      <c r="A54">
        <v>2</v>
      </c>
      <c r="B54">
        <v>4.8459971592710183</v>
      </c>
      <c r="C54">
        <v>-0.49185572808667199</v>
      </c>
      <c r="D54">
        <v>-1.4165121074112794</v>
      </c>
      <c r="E54">
        <v>1999</v>
      </c>
      <c r="F54">
        <f t="shared" ref="F54:F68" si="4">EXP(B54)*EXP(0.5*$C$50*$C$50)</f>
        <v>135.69978508370409</v>
      </c>
      <c r="M54">
        <v>2</v>
      </c>
      <c r="N54">
        <v>4.7407346129856434</v>
      </c>
      <c r="O54">
        <v>-0.38659318180129709</v>
      </c>
      <c r="P54">
        <v>-1.2202179696893412</v>
      </c>
      <c r="Q54">
        <v>1999</v>
      </c>
      <c r="R54">
        <f t="shared" ref="R54:R67" si="5">EXP(N54)*EXP(0.5*$N$50*$N$50)</f>
        <v>120.86007791755777</v>
      </c>
    </row>
    <row r="55" spans="1:19" x14ac:dyDescent="0.25">
      <c r="A55">
        <v>3</v>
      </c>
      <c r="B55">
        <v>3.1183501501672684</v>
      </c>
      <c r="C55">
        <v>-0.10772926411952666</v>
      </c>
      <c r="D55">
        <v>-0.31025318652165168</v>
      </c>
      <c r="E55">
        <v>2000</v>
      </c>
      <c r="F55">
        <f t="shared" si="4"/>
        <v>24.114129957453638</v>
      </c>
      <c r="M55">
        <v>3</v>
      </c>
      <c r="N55">
        <v>3.1056981093676157</v>
      </c>
      <c r="O55">
        <v>-9.5077223319874005E-2</v>
      </c>
      <c r="P55">
        <v>-0.30009566092840873</v>
      </c>
      <c r="Q55">
        <v>2000</v>
      </c>
      <c r="R55">
        <f t="shared" si="5"/>
        <v>23.561098704386492</v>
      </c>
    </row>
    <row r="56" spans="1:19" x14ac:dyDescent="0.25">
      <c r="A56">
        <v>4</v>
      </c>
      <c r="B56">
        <v>4.0337452072297033</v>
      </c>
      <c r="C56">
        <v>0.17094741216126241</v>
      </c>
      <c r="D56">
        <v>0.49231728986672341</v>
      </c>
      <c r="E56">
        <v>2001</v>
      </c>
      <c r="F56">
        <f t="shared" si="4"/>
        <v>60.231353020842171</v>
      </c>
      <c r="M56">
        <v>4</v>
      </c>
      <c r="N56">
        <v>3.9720234209861229</v>
      </c>
      <c r="O56">
        <v>0.23266919840484279</v>
      </c>
      <c r="P56">
        <v>0.73438216257194011</v>
      </c>
      <c r="Q56">
        <v>2001</v>
      </c>
      <c r="R56">
        <f t="shared" si="5"/>
        <v>56.031963440416554</v>
      </c>
    </row>
    <row r="57" spans="1:19" x14ac:dyDescent="0.25">
      <c r="A57">
        <v>5</v>
      </c>
      <c r="B57">
        <v>3.6641490809040254</v>
      </c>
      <c r="C57">
        <v>0.14915795158496303</v>
      </c>
      <c r="D57">
        <v>0.42956507827745438</v>
      </c>
      <c r="E57">
        <v>2002</v>
      </c>
      <c r="F57">
        <f t="shared" si="4"/>
        <v>41.6206694109175</v>
      </c>
      <c r="M57">
        <v>5</v>
      </c>
      <c r="N57">
        <v>3.6222394923514205</v>
      </c>
      <c r="O57">
        <v>0.19106754013756788</v>
      </c>
      <c r="P57">
        <v>0.60307335171791054</v>
      </c>
      <c r="Q57">
        <v>2002</v>
      </c>
      <c r="R57">
        <f t="shared" si="5"/>
        <v>39.493589792033845</v>
      </c>
    </row>
    <row r="58" spans="1:19" x14ac:dyDescent="0.25">
      <c r="A58">
        <v>6</v>
      </c>
      <c r="B58">
        <v>3.6254704165211056</v>
      </c>
      <c r="C58">
        <v>0.33534275307647254</v>
      </c>
      <c r="D58">
        <v>0.9657650460090802</v>
      </c>
      <c r="E58">
        <v>2003</v>
      </c>
      <c r="F58">
        <f t="shared" si="4"/>
        <v>40.0415730376208</v>
      </c>
      <c r="M58">
        <v>6</v>
      </c>
      <c r="N58">
        <v>3.5856341974943007</v>
      </c>
      <c r="O58">
        <v>0.37517897210327744</v>
      </c>
      <c r="P58">
        <v>1.1841908889259649</v>
      </c>
      <c r="Q58">
        <v>2003</v>
      </c>
      <c r="R58">
        <f t="shared" si="5"/>
        <v>38.074055041754008</v>
      </c>
    </row>
    <row r="59" spans="1:19" x14ac:dyDescent="0.25">
      <c r="A59">
        <v>7</v>
      </c>
      <c r="B59">
        <v>3.7543992977975051</v>
      </c>
      <c r="C59">
        <v>5.8907734691483249E-2</v>
      </c>
      <c r="D59">
        <v>0.16965039674388732</v>
      </c>
      <c r="E59">
        <v>2004</v>
      </c>
      <c r="F59">
        <f t="shared" si="4"/>
        <v>45.551662509666457</v>
      </c>
      <c r="M59">
        <v>7</v>
      </c>
      <c r="N59">
        <v>3.7076518470180337</v>
      </c>
      <c r="O59">
        <v>0.10565518547095465</v>
      </c>
      <c r="P59">
        <v>0.33348326347044355</v>
      </c>
      <c r="Q59">
        <v>2004</v>
      </c>
      <c r="R59">
        <f t="shared" si="5"/>
        <v>43.015079043790003</v>
      </c>
    </row>
    <row r="60" spans="1:19" x14ac:dyDescent="0.25">
      <c r="A60">
        <v>8</v>
      </c>
      <c r="B60">
        <v>4.1068049066196632</v>
      </c>
      <c r="C60">
        <v>-2.7573982207610648E-2</v>
      </c>
      <c r="D60">
        <v>-7.9411252967538787E-2</v>
      </c>
      <c r="E60">
        <v>2005</v>
      </c>
      <c r="F60">
        <f t="shared" si="4"/>
        <v>64.79657392467864</v>
      </c>
      <c r="M60">
        <v>8</v>
      </c>
      <c r="N60">
        <v>4.0411667557162385</v>
      </c>
      <c r="O60">
        <v>3.8064168695814082E-2</v>
      </c>
      <c r="P60">
        <v>0.1201433052375757</v>
      </c>
      <c r="Q60">
        <v>2005</v>
      </c>
      <c r="R60">
        <f t="shared" si="5"/>
        <v>60.043280170336644</v>
      </c>
    </row>
    <row r="61" spans="1:19" x14ac:dyDescent="0.25">
      <c r="A61">
        <v>9</v>
      </c>
      <c r="B61">
        <v>3.3074458427059876</v>
      </c>
      <c r="C61">
        <v>-0.85644074459366859</v>
      </c>
      <c r="D61">
        <v>-2.4664929464509293</v>
      </c>
      <c r="E61">
        <v>2006</v>
      </c>
      <c r="F61">
        <f t="shared" si="4"/>
        <v>29.13364426109522</v>
      </c>
      <c r="M61">
        <v>9</v>
      </c>
      <c r="N61">
        <v>3.2846573286690912</v>
      </c>
      <c r="O61">
        <v>-0.83365223055677218</v>
      </c>
      <c r="P61">
        <v>-2.6312865308623556</v>
      </c>
      <c r="Q61">
        <v>2006</v>
      </c>
      <c r="R61">
        <f t="shared" si="5"/>
        <v>28.178413647009862</v>
      </c>
    </row>
    <row r="62" spans="1:19" x14ac:dyDescent="0.25">
      <c r="A62">
        <v>10</v>
      </c>
      <c r="B62">
        <v>3.5395178290035059</v>
      </c>
      <c r="C62">
        <v>0.26269031041743363</v>
      </c>
      <c r="D62">
        <v>0.75653079542941104</v>
      </c>
      <c r="E62">
        <v>2007</v>
      </c>
      <c r="F62">
        <f t="shared" si="4"/>
        <v>36.743658495064714</v>
      </c>
      <c r="M62">
        <v>10</v>
      </c>
      <c r="N62">
        <v>3.5042890978118115</v>
      </c>
      <c r="O62">
        <v>0.29791904160912797</v>
      </c>
      <c r="P62">
        <v>0.94033259042558925</v>
      </c>
      <c r="Q62">
        <v>2007</v>
      </c>
      <c r="R62">
        <f t="shared" si="5"/>
        <v>35.099538437341089</v>
      </c>
    </row>
    <row r="63" spans="1:19" x14ac:dyDescent="0.25">
      <c r="A63">
        <v>11</v>
      </c>
      <c r="B63">
        <v>2.9335520870044296</v>
      </c>
      <c r="C63">
        <v>-0.16723297777824353</v>
      </c>
      <c r="D63">
        <v>-0.48161996344501334</v>
      </c>
      <c r="E63">
        <v>2008</v>
      </c>
      <c r="F63">
        <f t="shared" si="4"/>
        <v>20.045404205848431</v>
      </c>
      <c r="M63">
        <v>11</v>
      </c>
      <c r="N63">
        <v>2.9308061450502647</v>
      </c>
      <c r="O63">
        <v>-0.16448703582407864</v>
      </c>
      <c r="P63">
        <v>-0.51917634956282543</v>
      </c>
      <c r="Q63">
        <v>2008</v>
      </c>
      <c r="R63">
        <f t="shared" si="5"/>
        <v>19.780666626822867</v>
      </c>
    </row>
    <row r="64" spans="1:19" x14ac:dyDescent="0.25">
      <c r="A64">
        <v>12</v>
      </c>
      <c r="B64">
        <v>3.4277794652306266</v>
      </c>
      <c r="C64">
        <v>0.20980669449575906</v>
      </c>
      <c r="D64">
        <v>0.60422946404481515</v>
      </c>
      <c r="E64">
        <v>2009</v>
      </c>
      <c r="F64">
        <f t="shared" si="4"/>
        <v>32.859052871126032</v>
      </c>
      <c r="M64">
        <v>12</v>
      </c>
      <c r="N64">
        <v>3.3985404682245761</v>
      </c>
      <c r="O64">
        <v>0.23904569150180954</v>
      </c>
      <c r="P64">
        <v>0.75450851716584499</v>
      </c>
      <c r="Q64">
        <v>2009</v>
      </c>
      <c r="R64">
        <f t="shared" si="5"/>
        <v>31.577326614702002</v>
      </c>
    </row>
    <row r="65" spans="1:18" x14ac:dyDescent="0.25">
      <c r="A65">
        <v>13</v>
      </c>
      <c r="B65">
        <v>3.4320770946065067</v>
      </c>
      <c r="C65">
        <v>-0.25402326425856092</v>
      </c>
      <c r="D65">
        <v>-0.73157027323056778</v>
      </c>
      <c r="E65">
        <v>2010</v>
      </c>
      <c r="F65">
        <f t="shared" si="4"/>
        <v>33.000572784258388</v>
      </c>
      <c r="M65">
        <v>13</v>
      </c>
      <c r="N65">
        <v>3.4026077232087006</v>
      </c>
      <c r="O65">
        <v>-0.22455389286075489</v>
      </c>
      <c r="P65">
        <v>-0.70876753168715301</v>
      </c>
      <c r="Q65">
        <v>2010</v>
      </c>
      <c r="R65">
        <f t="shared" si="5"/>
        <v>31.706021193182387</v>
      </c>
    </row>
    <row r="66" spans="1:18" x14ac:dyDescent="0.25">
      <c r="A66">
        <v>14</v>
      </c>
      <c r="B66">
        <v>4.1970551235131426</v>
      </c>
      <c r="C66">
        <v>-0.12121403285560195</v>
      </c>
      <c r="D66">
        <v>-0.34908843248817994</v>
      </c>
      <c r="E66">
        <v>2011</v>
      </c>
      <c r="F66">
        <f t="shared" si="4"/>
        <v>70.9164871438945</v>
      </c>
      <c r="M66">
        <v>14</v>
      </c>
      <c r="N66">
        <v>4.1265791103828526</v>
      </c>
      <c r="O66">
        <v>-5.0738019725312E-2</v>
      </c>
      <c r="P66">
        <v>-0.16014623725852328</v>
      </c>
      <c r="Q66">
        <v>2011</v>
      </c>
      <c r="R66">
        <f t="shared" si="5"/>
        <v>65.397105104292763</v>
      </c>
    </row>
    <row r="67" spans="1:18" ht="15.75" thickBot="1" x14ac:dyDescent="0.3">
      <c r="A67">
        <v>15</v>
      </c>
      <c r="B67">
        <v>3.079671485784349</v>
      </c>
      <c r="C67">
        <v>-2.0964413068969456E-2</v>
      </c>
      <c r="D67">
        <v>-6.0376129098843337E-2</v>
      </c>
      <c r="E67">
        <v>2012</v>
      </c>
      <c r="F67">
        <f t="shared" si="4"/>
        <v>23.199235129956421</v>
      </c>
      <c r="M67" s="3">
        <v>15</v>
      </c>
      <c r="N67" s="3">
        <v>3.0690928145104959</v>
      </c>
      <c r="O67" s="3">
        <v>-1.038574179511631E-2</v>
      </c>
      <c r="P67" s="3">
        <v>-3.2780890516243548E-2</v>
      </c>
      <c r="Q67">
        <v>2012</v>
      </c>
      <c r="R67">
        <f t="shared" si="5"/>
        <v>22.714232199169587</v>
      </c>
    </row>
    <row r="68" spans="1:18" ht="15.75" thickBot="1" x14ac:dyDescent="0.3">
      <c r="A68" s="3">
        <v>16</v>
      </c>
      <c r="B68" s="3">
        <v>3.943494990336224</v>
      </c>
      <c r="C68" s="3">
        <v>0.60721900985580834</v>
      </c>
      <c r="D68" s="3">
        <v>1.7487507620516596</v>
      </c>
      <c r="E68">
        <v>2013</v>
      </c>
      <c r="F68">
        <f t="shared" si="4"/>
        <v>55.033539812531778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topLeftCell="G1" workbookViewId="0">
      <selection activeCell="AD29" sqref="AD29"/>
    </sheetView>
  </sheetViews>
  <sheetFormatPr defaultRowHeight="15" x14ac:dyDescent="0.25"/>
  <cols>
    <col min="13" max="13" width="15.140625" bestFit="1" customWidth="1"/>
    <col min="14" max="14" width="15.7109375" bestFit="1" customWidth="1"/>
    <col min="16" max="16" width="15.7109375" bestFit="1" customWidth="1"/>
    <col min="23" max="23" width="14" bestFit="1" customWidth="1"/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51</v>
      </c>
    </row>
    <row r="2" spans="1:24" x14ac:dyDescent="0.25">
      <c r="A2">
        <v>1997</v>
      </c>
      <c r="B2">
        <v>1998</v>
      </c>
      <c r="C2">
        <v>42.448748999999999</v>
      </c>
      <c r="D2">
        <v>9.2753196760000005</v>
      </c>
      <c r="E2">
        <v>10.080979770000001</v>
      </c>
      <c r="F2">
        <v>7.4775079870000001</v>
      </c>
      <c r="G2">
        <v>8.8294728429999996</v>
      </c>
      <c r="H2">
        <v>7.588146965</v>
      </c>
      <c r="I2">
        <v>10.29519048</v>
      </c>
      <c r="J2">
        <v>7.0071428569999998</v>
      </c>
      <c r="K2">
        <v>8.8284285709999999</v>
      </c>
      <c r="L2">
        <v>7.3024761900000001</v>
      </c>
      <c r="M2">
        <v>10.01928075</v>
      </c>
      <c r="N2">
        <v>7.3471651790000001</v>
      </c>
      <c r="O2">
        <v>8.7070405510000004</v>
      </c>
      <c r="P2">
        <v>7.404987599</v>
      </c>
      <c r="Q2">
        <v>10.47187257</v>
      </c>
      <c r="R2">
        <v>7.9995418699999998</v>
      </c>
      <c r="S2">
        <v>9.1980623359999996</v>
      </c>
      <c r="T2">
        <v>7.9869633249999996</v>
      </c>
      <c r="U2">
        <v>2.48</v>
      </c>
      <c r="V2">
        <v>2.48</v>
      </c>
      <c r="W2">
        <v>1E-3</v>
      </c>
      <c r="X2" s="2">
        <f>LN(C2)</f>
        <v>3.7482974423584441</v>
      </c>
    </row>
    <row r="3" spans="1:24" x14ac:dyDescent="0.25">
      <c r="A3">
        <v>1998</v>
      </c>
      <c r="B3">
        <v>1999</v>
      </c>
      <c r="C3">
        <v>77.818105000000003</v>
      </c>
      <c r="D3">
        <v>9.3975133329999991</v>
      </c>
      <c r="E3">
        <v>9.8505005319999999</v>
      </c>
      <c r="F3">
        <v>7.8300958469999999</v>
      </c>
      <c r="G3">
        <v>8.9109744410000005</v>
      </c>
      <c r="H3">
        <v>7.8816187429999998</v>
      </c>
      <c r="I3">
        <v>9.9670000000000005</v>
      </c>
      <c r="J3">
        <v>7.3432857140000003</v>
      </c>
      <c r="K3">
        <v>8.8470714289999997</v>
      </c>
      <c r="L3">
        <v>7.5599523810000004</v>
      </c>
      <c r="M3">
        <v>9.8928397819999994</v>
      </c>
      <c r="N3">
        <v>7.6525892860000004</v>
      </c>
      <c r="O3">
        <v>8.8466871279999992</v>
      </c>
      <c r="P3">
        <v>7.7063268850000002</v>
      </c>
      <c r="Q3">
        <v>10.360032540000001</v>
      </c>
      <c r="R3">
        <v>8.3653098010000004</v>
      </c>
      <c r="S3">
        <v>9.3788800230000007</v>
      </c>
      <c r="T3">
        <v>8.3701677310000004</v>
      </c>
      <c r="U3">
        <v>5.62</v>
      </c>
      <c r="V3">
        <v>5.62</v>
      </c>
      <c r="W3">
        <v>1E-3</v>
      </c>
      <c r="X3" s="2">
        <f t="shared" ref="X3:X21" si="0">LN(C3)</f>
        <v>4.3543741161933518</v>
      </c>
    </row>
    <row r="4" spans="1:24" x14ac:dyDescent="0.25">
      <c r="A4">
        <v>1999</v>
      </c>
      <c r="B4">
        <v>2000</v>
      </c>
      <c r="C4">
        <v>20.248977</v>
      </c>
      <c r="D4">
        <v>8.5597487500000007</v>
      </c>
      <c r="E4">
        <v>8.8986368480000007</v>
      </c>
      <c r="F4">
        <v>6.8382428119999998</v>
      </c>
      <c r="G4">
        <v>8.0495127800000006</v>
      </c>
      <c r="H4">
        <v>7.1150585729999998</v>
      </c>
      <c r="I4">
        <v>9.0845714290000004</v>
      </c>
      <c r="J4">
        <v>6.1695714290000003</v>
      </c>
      <c r="K4">
        <v>8.0234642859999994</v>
      </c>
      <c r="L4">
        <v>6.7845714289999997</v>
      </c>
      <c r="M4">
        <v>8.9289012900000007</v>
      </c>
      <c r="N4">
        <v>6.699605655</v>
      </c>
      <c r="O4">
        <v>7.984099702</v>
      </c>
      <c r="P4">
        <v>6.9482440480000003</v>
      </c>
      <c r="Q4">
        <v>9.2960182749999998</v>
      </c>
      <c r="R4">
        <v>7.2300450620000003</v>
      </c>
      <c r="S4">
        <v>8.4038856549999998</v>
      </c>
      <c r="T4">
        <v>7.4319414190000002</v>
      </c>
      <c r="U4">
        <v>1.6</v>
      </c>
      <c r="V4">
        <v>1.6</v>
      </c>
      <c r="W4">
        <v>1E-3</v>
      </c>
      <c r="X4" s="2">
        <f t="shared" si="0"/>
        <v>3.0081042737579264</v>
      </c>
    </row>
    <row r="5" spans="1:24" x14ac:dyDescent="0.25">
      <c r="A5">
        <v>2000</v>
      </c>
      <c r="B5">
        <v>2001</v>
      </c>
      <c r="C5">
        <v>67.023652999999996</v>
      </c>
      <c r="D5">
        <v>8.7700152219999996</v>
      </c>
      <c r="E5">
        <v>9.6976570819999992</v>
      </c>
      <c r="F5">
        <v>7.3407028749999998</v>
      </c>
      <c r="G5">
        <v>8.6230271569999992</v>
      </c>
      <c r="H5">
        <v>7.5238445150000004</v>
      </c>
      <c r="I5">
        <v>9.9393809520000005</v>
      </c>
      <c r="J5">
        <v>7.0235714290000004</v>
      </c>
      <c r="K5">
        <v>8.6746785709999994</v>
      </c>
      <c r="L5">
        <v>7.35</v>
      </c>
      <c r="M5">
        <v>9.7047048609999997</v>
      </c>
      <c r="N5">
        <v>7.2344122019999997</v>
      </c>
      <c r="O5">
        <v>8.5671502979999996</v>
      </c>
      <c r="P5">
        <v>7.3898189480000003</v>
      </c>
      <c r="Q5">
        <v>10.02490049</v>
      </c>
      <c r="R5">
        <v>7.7128351479999999</v>
      </c>
      <c r="S5">
        <v>8.9468334590000005</v>
      </c>
      <c r="T5">
        <v>7.8613493549999998</v>
      </c>
      <c r="U5">
        <v>3.73</v>
      </c>
      <c r="V5">
        <v>3.73</v>
      </c>
      <c r="W5">
        <v>1E-3</v>
      </c>
      <c r="X5" s="2">
        <f t="shared" si="0"/>
        <v>4.2050455869413366</v>
      </c>
    </row>
    <row r="6" spans="1:24" x14ac:dyDescent="0.25">
      <c r="A6">
        <v>2001</v>
      </c>
      <c r="B6">
        <v>2002</v>
      </c>
      <c r="C6">
        <v>45.315401000000001</v>
      </c>
      <c r="D6">
        <v>9.0255327330000004</v>
      </c>
      <c r="E6">
        <v>9.1542598510000008</v>
      </c>
      <c r="F6">
        <v>6.7412460059999999</v>
      </c>
      <c r="G6">
        <v>8.1831549520000006</v>
      </c>
      <c r="H6">
        <v>7.1211075609999996</v>
      </c>
      <c r="I6">
        <v>9.566809524</v>
      </c>
      <c r="J6">
        <v>6.4779999999999998</v>
      </c>
      <c r="K6">
        <v>8.3993571429999996</v>
      </c>
      <c r="L6">
        <v>7.0817619049999996</v>
      </c>
      <c r="M6">
        <v>9.2218005949999995</v>
      </c>
      <c r="N6">
        <v>6.6594196429999997</v>
      </c>
      <c r="O6">
        <v>8.173500744</v>
      </c>
      <c r="P6">
        <v>7.0113392860000001</v>
      </c>
      <c r="Q6">
        <v>9.5105219680000008</v>
      </c>
      <c r="R6">
        <v>7.1014870449999998</v>
      </c>
      <c r="S6">
        <v>8.5227544119999994</v>
      </c>
      <c r="T6">
        <v>7.4479847289999999</v>
      </c>
      <c r="U6">
        <v>2.87</v>
      </c>
      <c r="V6">
        <v>2.87</v>
      </c>
      <c r="W6">
        <v>1E-3</v>
      </c>
      <c r="X6" s="2">
        <f t="shared" si="0"/>
        <v>3.8136469526345338</v>
      </c>
    </row>
    <row r="7" spans="1:24" x14ac:dyDescent="0.25">
      <c r="A7">
        <v>2002</v>
      </c>
      <c r="B7">
        <v>2003</v>
      </c>
      <c r="C7">
        <v>52.466735</v>
      </c>
      <c r="D7">
        <v>8.1995391669999993</v>
      </c>
      <c r="E7">
        <v>8.9707667729999994</v>
      </c>
      <c r="F7">
        <v>6.3864856229999996</v>
      </c>
      <c r="G7">
        <v>7.8458146959999997</v>
      </c>
      <c r="H7">
        <v>6.6410649629999998</v>
      </c>
      <c r="I7">
        <v>9.3363333330000007</v>
      </c>
      <c r="J7">
        <v>6.2635714289999997</v>
      </c>
      <c r="K7">
        <v>8.0199285709999995</v>
      </c>
      <c r="L7">
        <v>6.5982380950000001</v>
      </c>
      <c r="M7">
        <v>9.0545337299999993</v>
      </c>
      <c r="N7">
        <v>6.3929538690000003</v>
      </c>
      <c r="O7">
        <v>7.8834858629999998</v>
      </c>
      <c r="P7">
        <v>6.6144667659999996</v>
      </c>
      <c r="Q7">
        <v>9.4415095759999996</v>
      </c>
      <c r="R7">
        <v>6.9205595190000002</v>
      </c>
      <c r="S7">
        <v>8.3329046190000007</v>
      </c>
      <c r="T7">
        <v>7.1394279630000002</v>
      </c>
      <c r="U7">
        <v>2.78</v>
      </c>
      <c r="V7">
        <v>2.78</v>
      </c>
      <c r="W7">
        <v>1E-3</v>
      </c>
      <c r="X7" s="2">
        <f t="shared" si="0"/>
        <v>3.9601793497285764</v>
      </c>
    </row>
    <row r="8" spans="1:24" x14ac:dyDescent="0.25">
      <c r="A8">
        <v>2003</v>
      </c>
      <c r="B8">
        <v>2004</v>
      </c>
      <c r="C8">
        <v>45.309744000000002</v>
      </c>
      <c r="D8">
        <v>9.3076910129999995</v>
      </c>
      <c r="E8">
        <v>9.9188924390000004</v>
      </c>
      <c r="F8">
        <v>7.7127156550000002</v>
      </c>
      <c r="G8">
        <v>8.9037220450000003</v>
      </c>
      <c r="H8">
        <v>7.8454419599999996</v>
      </c>
      <c r="I8">
        <v>10.08133333</v>
      </c>
      <c r="J8">
        <v>7.2862857139999999</v>
      </c>
      <c r="K8">
        <v>8.8821785710000007</v>
      </c>
      <c r="L8">
        <v>7.5317142859999997</v>
      </c>
      <c r="M8">
        <v>9.8581101189999991</v>
      </c>
      <c r="N8">
        <v>7.5715401790000003</v>
      </c>
      <c r="O8">
        <v>8.7582626490000006</v>
      </c>
      <c r="P8">
        <v>7.6040997020000001</v>
      </c>
      <c r="Q8">
        <v>10.318872199999999</v>
      </c>
      <c r="R8">
        <v>8.1685467519999992</v>
      </c>
      <c r="S8">
        <v>9.2495465639999992</v>
      </c>
      <c r="T8">
        <v>8.1636212290000003</v>
      </c>
      <c r="U8">
        <v>3.08</v>
      </c>
      <c r="V8">
        <v>3.08</v>
      </c>
      <c r="W8">
        <v>1E-3</v>
      </c>
      <c r="X8" s="2">
        <f t="shared" si="0"/>
        <v>3.813522108696191</v>
      </c>
    </row>
    <row r="9" spans="1:24" x14ac:dyDescent="0.25">
      <c r="A9">
        <v>2004</v>
      </c>
      <c r="B9">
        <v>2005</v>
      </c>
      <c r="C9">
        <v>59.121487000000002</v>
      </c>
      <c r="D9">
        <v>9.3330841870000008</v>
      </c>
      <c r="E9">
        <v>10.43404686</v>
      </c>
      <c r="F9">
        <v>7.9432907349999997</v>
      </c>
      <c r="G9">
        <v>9.2192811500000005</v>
      </c>
      <c r="H9">
        <v>7.9640468579999997</v>
      </c>
      <c r="I9">
        <v>10.67757143</v>
      </c>
      <c r="J9">
        <v>7.5287142859999996</v>
      </c>
      <c r="K9">
        <v>9.2509285709999993</v>
      </c>
      <c r="L9">
        <v>7.6878095240000004</v>
      </c>
      <c r="M9">
        <v>10.38101438</v>
      </c>
      <c r="N9">
        <v>7.8927752980000001</v>
      </c>
      <c r="O9">
        <v>9.0901748510000004</v>
      </c>
      <c r="P9">
        <v>7.7863864090000003</v>
      </c>
      <c r="Q9">
        <v>10.97719614</v>
      </c>
      <c r="R9">
        <v>8.5784265869999992</v>
      </c>
      <c r="S9">
        <v>9.7426886970000002</v>
      </c>
      <c r="T9">
        <v>8.5124596320000006</v>
      </c>
      <c r="U9">
        <v>3.9</v>
      </c>
      <c r="V9">
        <v>3.9</v>
      </c>
      <c r="W9">
        <v>1E-3</v>
      </c>
      <c r="X9" s="2">
        <f t="shared" si="0"/>
        <v>4.0795944285563817</v>
      </c>
    </row>
    <row r="10" spans="1:24" x14ac:dyDescent="0.25">
      <c r="A10">
        <v>2005</v>
      </c>
      <c r="B10">
        <v>2006</v>
      </c>
      <c r="C10">
        <v>11.6065</v>
      </c>
      <c r="D10">
        <v>10.20637217</v>
      </c>
      <c r="E10">
        <v>10.667763580000001</v>
      </c>
      <c r="F10">
        <v>8.5138658150000008</v>
      </c>
      <c r="G10">
        <v>9.4794568689999998</v>
      </c>
      <c r="H10">
        <v>8.4435250269999997</v>
      </c>
      <c r="I10">
        <v>11.15685714</v>
      </c>
      <c r="J10">
        <v>8.4048571429999992</v>
      </c>
      <c r="K10">
        <v>9.6408571429999999</v>
      </c>
      <c r="L10">
        <v>8.2555714289999997</v>
      </c>
      <c r="M10">
        <v>10.63086062</v>
      </c>
      <c r="N10">
        <v>8.4178199399999993</v>
      </c>
      <c r="O10">
        <v>9.3518470980000004</v>
      </c>
      <c r="P10">
        <v>8.2556820440000003</v>
      </c>
      <c r="Q10">
        <v>11.06199524</v>
      </c>
      <c r="R10">
        <v>8.9235486290000008</v>
      </c>
      <c r="S10">
        <v>9.8301182879999995</v>
      </c>
      <c r="T10">
        <v>8.8230704719999995</v>
      </c>
      <c r="U10">
        <v>2.04</v>
      </c>
      <c r="V10">
        <v>2.04</v>
      </c>
      <c r="W10">
        <v>1E-3</v>
      </c>
      <c r="X10" s="2">
        <f t="shared" si="0"/>
        <v>2.4515652860053647</v>
      </c>
    </row>
    <row r="11" spans="1:24" x14ac:dyDescent="0.25">
      <c r="A11">
        <v>2006</v>
      </c>
      <c r="B11">
        <v>2007</v>
      </c>
      <c r="C11">
        <v>44.796396999999999</v>
      </c>
      <c r="D11">
        <v>8.7508172500000008</v>
      </c>
      <c r="E11">
        <v>9.7760489879999994</v>
      </c>
      <c r="F11">
        <v>7.159872204</v>
      </c>
      <c r="G11">
        <v>8.6756150160000001</v>
      </c>
      <c r="H11">
        <v>7.5834185300000003</v>
      </c>
      <c r="I11">
        <v>10.19233333</v>
      </c>
      <c r="J11">
        <v>6.8385714289999999</v>
      </c>
      <c r="K11">
        <v>8.8607142860000003</v>
      </c>
      <c r="L11">
        <v>7.4878095240000002</v>
      </c>
      <c r="M11">
        <v>9.7206746030000009</v>
      </c>
      <c r="N11">
        <v>6.9797693450000002</v>
      </c>
      <c r="O11">
        <v>8.5501153270000003</v>
      </c>
      <c r="P11">
        <v>7.3633283729999999</v>
      </c>
      <c r="Q11">
        <v>10.185965700000001</v>
      </c>
      <c r="R11">
        <v>7.6320277880000003</v>
      </c>
      <c r="S11">
        <v>9.0690508820000009</v>
      </c>
      <c r="T11">
        <v>7.9605545119999999</v>
      </c>
      <c r="U11">
        <v>2.58</v>
      </c>
      <c r="V11">
        <v>2.58</v>
      </c>
      <c r="W11">
        <v>1E-3</v>
      </c>
      <c r="X11" s="2">
        <f t="shared" si="0"/>
        <v>3.8021277120796046</v>
      </c>
    </row>
    <row r="12" spans="1:24" x14ac:dyDescent="0.25">
      <c r="A12">
        <v>2007</v>
      </c>
      <c r="B12">
        <v>2008</v>
      </c>
      <c r="C12">
        <v>15.908924000000001</v>
      </c>
      <c r="D12">
        <v>8.9360062019999997</v>
      </c>
      <c r="E12">
        <v>9.5219808310000005</v>
      </c>
      <c r="F12">
        <v>7.042204473</v>
      </c>
      <c r="G12">
        <v>8.4075718849999994</v>
      </c>
      <c r="H12">
        <v>7.2669222580000001</v>
      </c>
      <c r="I12">
        <v>9.4948571430000008</v>
      </c>
      <c r="J12">
        <v>6.548</v>
      </c>
      <c r="K12">
        <v>8.1613214289999991</v>
      </c>
      <c r="L12">
        <v>6.8666666669999996</v>
      </c>
      <c r="M12">
        <v>9.4352554560000002</v>
      </c>
      <c r="N12">
        <v>6.8987797620000002</v>
      </c>
      <c r="O12">
        <v>8.2372414430000003</v>
      </c>
      <c r="P12">
        <v>7.0310069439999996</v>
      </c>
      <c r="Q12">
        <v>9.9920766049999994</v>
      </c>
      <c r="R12">
        <v>7.5117348850000001</v>
      </c>
      <c r="S12">
        <v>8.8221460759999992</v>
      </c>
      <c r="T12">
        <v>7.6373463509999997</v>
      </c>
      <c r="U12">
        <v>1.17</v>
      </c>
      <c r="V12">
        <v>1.17</v>
      </c>
      <c r="W12">
        <v>1E-3</v>
      </c>
      <c r="X12" s="2">
        <f t="shared" si="0"/>
        <v>2.7668802096415366</v>
      </c>
    </row>
    <row r="13" spans="1:24" x14ac:dyDescent="0.25">
      <c r="A13">
        <v>2008</v>
      </c>
      <c r="B13">
        <v>2009</v>
      </c>
      <c r="C13">
        <v>38.024357000000002</v>
      </c>
      <c r="D13">
        <v>7.9118316760000003</v>
      </c>
      <c r="E13">
        <v>8.6458572950000008</v>
      </c>
      <c r="F13">
        <v>6.7742172519999997</v>
      </c>
      <c r="G13">
        <v>7.6883226840000001</v>
      </c>
      <c r="H13">
        <v>6.8307774229999998</v>
      </c>
      <c r="I13">
        <v>8.8496666669999993</v>
      </c>
      <c r="J13">
        <v>6.4277142859999996</v>
      </c>
      <c r="K13">
        <v>7.7236428569999998</v>
      </c>
      <c r="L13">
        <v>6.6798571430000004</v>
      </c>
      <c r="M13">
        <v>8.6450892859999993</v>
      </c>
      <c r="N13">
        <v>6.6372544639999997</v>
      </c>
      <c r="O13">
        <v>7.6270740330000004</v>
      </c>
      <c r="P13">
        <v>6.7375223210000001</v>
      </c>
      <c r="Q13">
        <v>9.1849931159999993</v>
      </c>
      <c r="R13">
        <v>7.2161134059999998</v>
      </c>
      <c r="S13">
        <v>8.1653323320000002</v>
      </c>
      <c r="T13">
        <v>7.2812316939999997</v>
      </c>
      <c r="U13">
        <v>2.3199999999999998</v>
      </c>
      <c r="V13">
        <v>2.3199999999999998</v>
      </c>
      <c r="W13">
        <v>1E-3</v>
      </c>
      <c r="X13" s="2">
        <f t="shared" si="0"/>
        <v>3.6382269280747028</v>
      </c>
    </row>
    <row r="14" spans="1:24" x14ac:dyDescent="0.25">
      <c r="A14">
        <v>2009</v>
      </c>
      <c r="B14">
        <v>2010</v>
      </c>
      <c r="C14">
        <v>24.141670999999999</v>
      </c>
      <c r="D14">
        <v>9.3566666670000007</v>
      </c>
      <c r="E14">
        <v>9.7478807239999998</v>
      </c>
      <c r="F14">
        <v>7.2979872200000004</v>
      </c>
      <c r="G14">
        <v>8.4572763579999997</v>
      </c>
      <c r="H14">
        <v>7.3495846650000001</v>
      </c>
      <c r="I14">
        <v>9.9364285710000004</v>
      </c>
      <c r="J14">
        <v>7.1868571430000001</v>
      </c>
      <c r="K14">
        <v>8.4659999999999993</v>
      </c>
      <c r="L14">
        <v>7.2197619050000004</v>
      </c>
      <c r="M14">
        <v>9.7736656750000002</v>
      </c>
      <c r="N14">
        <v>7.320751488</v>
      </c>
      <c r="O14">
        <v>8.3962834819999994</v>
      </c>
      <c r="P14">
        <v>7.2383754959999997</v>
      </c>
      <c r="Q14">
        <v>10.20194893</v>
      </c>
      <c r="R14">
        <v>7.7613894099999996</v>
      </c>
      <c r="S14">
        <v>8.8528839650000002</v>
      </c>
      <c r="T14">
        <v>7.732964076</v>
      </c>
      <c r="U14">
        <v>2.33</v>
      </c>
      <c r="V14">
        <v>2.33</v>
      </c>
      <c r="W14">
        <v>1E-3</v>
      </c>
      <c r="X14" s="2">
        <f t="shared" si="0"/>
        <v>3.1839394344833187</v>
      </c>
    </row>
    <row r="15" spans="1:24" x14ac:dyDescent="0.25">
      <c r="A15">
        <v>2010</v>
      </c>
      <c r="B15">
        <v>2011</v>
      </c>
      <c r="C15">
        <v>58.882053999999997</v>
      </c>
      <c r="D15">
        <v>9.3533333330000001</v>
      </c>
      <c r="E15">
        <v>9.6454100109999992</v>
      </c>
      <c r="F15">
        <v>7.969105431</v>
      </c>
      <c r="G15">
        <v>8.6617012780000007</v>
      </c>
      <c r="H15">
        <v>7.925846645</v>
      </c>
      <c r="I15">
        <v>9.8727619050000008</v>
      </c>
      <c r="J15">
        <v>7.7087142860000002</v>
      </c>
      <c r="K15">
        <v>8.6808928569999999</v>
      </c>
      <c r="L15">
        <v>7.8079047619999997</v>
      </c>
      <c r="M15">
        <v>9.6237227179999998</v>
      </c>
      <c r="N15">
        <v>7.7555654760000001</v>
      </c>
      <c r="O15">
        <v>8.5403999259999992</v>
      </c>
      <c r="P15">
        <v>7.7192187499999996</v>
      </c>
      <c r="Q15">
        <v>10.0920691</v>
      </c>
      <c r="R15">
        <v>8.2834059329999992</v>
      </c>
      <c r="S15">
        <v>9.0522324449999996</v>
      </c>
      <c r="T15">
        <v>8.2268068589999999</v>
      </c>
      <c r="U15">
        <v>4.1100000000000003</v>
      </c>
      <c r="V15">
        <v>4.1100000000000003</v>
      </c>
      <c r="W15">
        <v>1E-3</v>
      </c>
      <c r="X15" s="2">
        <f t="shared" si="0"/>
        <v>4.0755363583230402</v>
      </c>
    </row>
    <row r="16" spans="1:24" x14ac:dyDescent="0.25">
      <c r="A16">
        <v>2011</v>
      </c>
      <c r="B16">
        <v>2012</v>
      </c>
      <c r="C16">
        <v>21.277018000000002</v>
      </c>
      <c r="D16">
        <v>8.6533333330000008</v>
      </c>
      <c r="E16">
        <v>9.5912886050000008</v>
      </c>
      <c r="F16">
        <v>7.3124281150000003</v>
      </c>
      <c r="G16">
        <v>8.492771565</v>
      </c>
      <c r="H16">
        <v>7.5477635779999996</v>
      </c>
      <c r="I16">
        <v>9.8437142860000009</v>
      </c>
      <c r="J16">
        <v>6.8098571430000003</v>
      </c>
      <c r="K16">
        <v>8.4745357139999999</v>
      </c>
      <c r="L16">
        <v>7.1788095240000001</v>
      </c>
      <c r="M16">
        <v>9.6650322420000006</v>
      </c>
      <c r="N16">
        <v>7.2518080359999999</v>
      </c>
      <c r="O16">
        <v>8.4370368300000003</v>
      </c>
      <c r="P16">
        <v>7.4364484129999999</v>
      </c>
      <c r="Q16">
        <v>10.051732380000001</v>
      </c>
      <c r="R16">
        <v>7.7402966580000001</v>
      </c>
      <c r="S16">
        <v>8.8831627859999998</v>
      </c>
      <c r="T16">
        <v>7.9183940420000001</v>
      </c>
      <c r="U16">
        <v>1.51</v>
      </c>
      <c r="V16">
        <v>1.51</v>
      </c>
      <c r="W16">
        <v>1E-3</v>
      </c>
      <c r="X16" s="2">
        <f t="shared" si="0"/>
        <v>3.0576275230751495</v>
      </c>
    </row>
    <row r="17" spans="1:31" x14ac:dyDescent="0.25">
      <c r="A17">
        <v>2012</v>
      </c>
      <c r="B17">
        <v>2013</v>
      </c>
      <c r="C17">
        <v>94.719421999999994</v>
      </c>
      <c r="D17">
        <v>8.4766666669999999</v>
      </c>
      <c r="E17">
        <v>9.1682428120000008</v>
      </c>
      <c r="F17">
        <v>7.0715654949999998</v>
      </c>
      <c r="G17">
        <v>8.1818610219999997</v>
      </c>
      <c r="H17">
        <v>7.2241427050000002</v>
      </c>
      <c r="I17">
        <v>9.2320476189999994</v>
      </c>
      <c r="J17">
        <v>6.9248571429999997</v>
      </c>
      <c r="K17">
        <v>8.1041785710000003</v>
      </c>
      <c r="L17">
        <v>7.0669523810000001</v>
      </c>
      <c r="M17">
        <v>9.1412822420000008</v>
      </c>
      <c r="N17">
        <v>6.9519866070000003</v>
      </c>
      <c r="O17">
        <v>8.0884858630000007</v>
      </c>
      <c r="P17">
        <v>7.1025570440000001</v>
      </c>
      <c r="Q17">
        <v>9.6794817870000003</v>
      </c>
      <c r="R17">
        <v>7.4688509200000004</v>
      </c>
      <c r="S17">
        <v>8.6274708970000002</v>
      </c>
      <c r="T17">
        <v>7.606586557</v>
      </c>
      <c r="U17">
        <v>3.52</v>
      </c>
      <c r="V17">
        <v>3.52</v>
      </c>
      <c r="W17">
        <v>1E-3</v>
      </c>
      <c r="X17" s="2">
        <f t="shared" si="0"/>
        <v>4.5509190689211314</v>
      </c>
    </row>
    <row r="18" spans="1:31" x14ac:dyDescent="0.25">
      <c r="A18">
        <v>2013</v>
      </c>
      <c r="B18">
        <v>2014</v>
      </c>
      <c r="C18">
        <v>37.173864700000003</v>
      </c>
      <c r="D18">
        <v>8.8346666670000005</v>
      </c>
      <c r="E18">
        <v>9.6562300319999999</v>
      </c>
      <c r="F18">
        <v>6.7413099040000004</v>
      </c>
      <c r="G18">
        <v>8.4417971250000008</v>
      </c>
      <c r="H18">
        <v>7.2136315230000001</v>
      </c>
      <c r="I18">
        <v>9.8807142859999999</v>
      </c>
      <c r="J18">
        <v>6.3698571429999999</v>
      </c>
      <c r="K18">
        <v>8.4521428570000001</v>
      </c>
      <c r="L18">
        <v>6.9739523810000001</v>
      </c>
      <c r="M18">
        <v>9.6731175599999997</v>
      </c>
      <c r="N18">
        <v>6.5887351189999999</v>
      </c>
      <c r="O18">
        <v>8.3551581099999996</v>
      </c>
      <c r="P18">
        <v>7.041044147</v>
      </c>
      <c r="Q18">
        <v>10.39433346</v>
      </c>
      <c r="R18">
        <v>7.5108599319999998</v>
      </c>
      <c r="S18">
        <v>9.1048028540000008</v>
      </c>
      <c r="T18">
        <v>7.8505382399999997</v>
      </c>
      <c r="U18">
        <v>2.14</v>
      </c>
      <c r="V18">
        <v>2.14</v>
      </c>
      <c r="W18">
        <v>1E-3</v>
      </c>
      <c r="X18" s="2">
        <f t="shared" si="0"/>
        <v>3.6156059525389286</v>
      </c>
    </row>
    <row r="19" spans="1:31" x14ac:dyDescent="0.25">
      <c r="A19">
        <v>2014</v>
      </c>
      <c r="B19">
        <v>2015</v>
      </c>
      <c r="C19">
        <v>35.092568</v>
      </c>
      <c r="D19">
        <v>9.1199999999999992</v>
      </c>
      <c r="E19">
        <v>9.9751757189999992</v>
      </c>
      <c r="F19">
        <v>8.1652396169999992</v>
      </c>
      <c r="G19">
        <v>8.7557987219999998</v>
      </c>
      <c r="H19">
        <v>7.7676890309999997</v>
      </c>
      <c r="I19">
        <v>10.23414286</v>
      </c>
      <c r="J19">
        <v>7.8972857139999997</v>
      </c>
      <c r="K19">
        <v>8.8102499999999999</v>
      </c>
      <c r="L19">
        <v>7.6229523810000002</v>
      </c>
      <c r="M19">
        <v>10.028618549999999</v>
      </c>
      <c r="N19">
        <v>8.1538690480000007</v>
      </c>
      <c r="O19">
        <v>8.7010342260000009</v>
      </c>
      <c r="P19">
        <v>7.637539683</v>
      </c>
      <c r="Q19">
        <v>10.569357869999999</v>
      </c>
      <c r="R19">
        <v>8.615362373</v>
      </c>
      <c r="S19">
        <v>9.2643174990000006</v>
      </c>
      <c r="T19">
        <v>8.1730091379999994</v>
      </c>
      <c r="U19">
        <v>3.8</v>
      </c>
      <c r="V19">
        <v>3.8</v>
      </c>
      <c r="W19">
        <v>1E-3</v>
      </c>
      <c r="X19" s="2">
        <f t="shared" si="0"/>
        <v>3.5579893701604499</v>
      </c>
    </row>
    <row r="20" spans="1:31" x14ac:dyDescent="0.25">
      <c r="A20">
        <v>2015</v>
      </c>
      <c r="B20">
        <v>2016</v>
      </c>
      <c r="C20">
        <v>18.374199999999998</v>
      </c>
      <c r="D20">
        <v>9.6066666670000007</v>
      </c>
      <c r="E20">
        <v>10.6215229</v>
      </c>
      <c r="F20">
        <v>8.8737699679999995</v>
      </c>
      <c r="G20">
        <v>9.5544888179999994</v>
      </c>
      <c r="H20">
        <v>8.73</v>
      </c>
      <c r="I20">
        <v>10.72547619</v>
      </c>
      <c r="J20">
        <v>8.3411428569999995</v>
      </c>
      <c r="K20">
        <v>9.4307142860000006</v>
      </c>
      <c r="L20">
        <v>8.2924761900000004</v>
      </c>
      <c r="M20">
        <v>10.80536706</v>
      </c>
      <c r="N20">
        <v>8.9189360119999996</v>
      </c>
      <c r="O20">
        <v>9.5593154760000001</v>
      </c>
      <c r="P20">
        <v>8.6534176590000005</v>
      </c>
      <c r="Q20">
        <v>11.42881086</v>
      </c>
      <c r="R20">
        <v>9.6438941039999992</v>
      </c>
      <c r="S20">
        <v>10.213680999999999</v>
      </c>
      <c r="T20">
        <v>9.3159969960000009</v>
      </c>
      <c r="U20">
        <v>2.4500000000000002</v>
      </c>
      <c r="V20">
        <v>2.4500000000000002</v>
      </c>
      <c r="W20">
        <v>1E-3</v>
      </c>
      <c r="X20" s="2">
        <f t="shared" si="0"/>
        <v>2.9109475067361537</v>
      </c>
      <c r="Z20" s="1" t="s">
        <v>49</v>
      </c>
      <c r="AA20" s="1" t="s">
        <v>49</v>
      </c>
      <c r="AB20" s="1" t="s">
        <v>52</v>
      </c>
      <c r="AC20" s="1" t="s">
        <v>53</v>
      </c>
      <c r="AD20" s="1" t="s">
        <v>50</v>
      </c>
      <c r="AE20" s="1" t="s">
        <v>50</v>
      </c>
    </row>
    <row r="21" spans="1:31" x14ac:dyDescent="0.25">
      <c r="A21">
        <v>2016</v>
      </c>
      <c r="B21">
        <v>2017</v>
      </c>
      <c r="C21">
        <v>34.734366000000001</v>
      </c>
      <c r="D21">
        <v>10.198499999999999</v>
      </c>
      <c r="E21">
        <v>11.037145900000001</v>
      </c>
      <c r="F21">
        <v>8.9155271569999996</v>
      </c>
      <c r="G21">
        <v>10.033690099999999</v>
      </c>
      <c r="H21">
        <v>9.0681469650000004</v>
      </c>
      <c r="I21">
        <v>11.64580952</v>
      </c>
      <c r="J21">
        <v>8.8067142860000001</v>
      </c>
      <c r="K21">
        <v>10.37092857</v>
      </c>
      <c r="L21">
        <v>9.1376666669999995</v>
      </c>
      <c r="M21">
        <v>11.180634919999999</v>
      </c>
      <c r="N21">
        <v>8.9170684520000005</v>
      </c>
      <c r="O21">
        <v>10.053041289999999</v>
      </c>
      <c r="P21">
        <v>9.0013814480000001</v>
      </c>
      <c r="Q21">
        <v>11.670022530000001</v>
      </c>
      <c r="R21">
        <v>9.6072174239999999</v>
      </c>
      <c r="S21">
        <v>10.59035205</v>
      </c>
      <c r="T21">
        <v>9.5929102519999994</v>
      </c>
      <c r="U21">
        <v>4.3499999999999996</v>
      </c>
      <c r="V21">
        <v>4.3499999999999996</v>
      </c>
      <c r="W21">
        <v>1E-3</v>
      </c>
      <c r="X21" s="2">
        <f t="shared" si="0"/>
        <v>3.5477295714951795</v>
      </c>
      <c r="AA21" s="1"/>
    </row>
    <row r="22" spans="1:31" x14ac:dyDescent="0.25">
      <c r="A22">
        <v>2017</v>
      </c>
      <c r="B22">
        <v>2018</v>
      </c>
      <c r="C22">
        <v>8.0677000000000003</v>
      </c>
      <c r="D22">
        <v>8.5605329169999997</v>
      </c>
      <c r="E22">
        <v>9.6549094780000004</v>
      </c>
      <c r="F22">
        <v>7.6529392969999996</v>
      </c>
      <c r="G22">
        <v>8.6958226839999995</v>
      </c>
      <c r="H22">
        <v>7.759669862</v>
      </c>
      <c r="I22">
        <v>9.8199523810000002</v>
      </c>
      <c r="J22">
        <v>7.2157142859999999</v>
      </c>
      <c r="K22">
        <v>8.6625714289999998</v>
      </c>
      <c r="L22">
        <v>7.5067142860000002</v>
      </c>
      <c r="M22">
        <v>9.8214360119999995</v>
      </c>
      <c r="N22">
        <v>7.75</v>
      </c>
      <c r="O22">
        <v>8.7661365329999992</v>
      </c>
      <c r="P22">
        <v>7.7769122020000001</v>
      </c>
      <c r="Q22">
        <v>10.308907250000001</v>
      </c>
      <c r="R22">
        <v>8.2547765680000005</v>
      </c>
      <c r="S22">
        <v>9.282535674</v>
      </c>
      <c r="T22">
        <v>8.2878295160000004</v>
      </c>
      <c r="U22">
        <v>0.35</v>
      </c>
      <c r="V22">
        <v>0.35</v>
      </c>
      <c r="W22">
        <v>1</v>
      </c>
      <c r="X22">
        <f>LN(C22)</f>
        <v>2.0878684354640864</v>
      </c>
      <c r="Z22">
        <f>G46+(G47*U22)</f>
        <v>2.6665740539591929</v>
      </c>
      <c r="AA22" s="1">
        <v>2.6662764713834002</v>
      </c>
      <c r="AB22">
        <f>EXP(AA22)</f>
        <v>14.386301532831503</v>
      </c>
      <c r="AC22">
        <f>EXP(X22)</f>
        <v>8.0677000000000021</v>
      </c>
      <c r="AD22">
        <f>AVERAGE(ABS((AC22-AB22)/AC22))</f>
        <v>0.78319738374400372</v>
      </c>
      <c r="AE22">
        <f>(ABS((X22-AA22)/X22))</f>
        <v>0.27703279866422553</v>
      </c>
    </row>
    <row r="23" spans="1:31" x14ac:dyDescent="0.25">
      <c r="A23">
        <v>2018</v>
      </c>
      <c r="B23">
        <v>2019</v>
      </c>
      <c r="C23">
        <v>21.141909999999999</v>
      </c>
      <c r="D23">
        <v>8.9249520830000009</v>
      </c>
      <c r="E23">
        <v>9.8706709270000008</v>
      </c>
      <c r="F23">
        <v>7.4035463259999998</v>
      </c>
      <c r="G23">
        <v>8.7536821089999997</v>
      </c>
      <c r="H23">
        <v>7.6142918000000002</v>
      </c>
      <c r="I23">
        <v>9.9863809519999993</v>
      </c>
      <c r="J23">
        <v>6.9205714289999998</v>
      </c>
      <c r="K23">
        <v>8.7390000000000008</v>
      </c>
      <c r="L23">
        <v>7.4327142860000004</v>
      </c>
      <c r="M23">
        <v>10.10597718</v>
      </c>
      <c r="N23">
        <v>7.533891369</v>
      </c>
      <c r="O23">
        <v>8.8577901790000002</v>
      </c>
      <c r="P23">
        <v>7.6262425599999997</v>
      </c>
      <c r="Q23">
        <v>10.786515209999999</v>
      </c>
      <c r="R23">
        <v>8.2795456250000008</v>
      </c>
      <c r="S23">
        <v>9.5379797219999993</v>
      </c>
      <c r="T23">
        <v>8.2952935290000003</v>
      </c>
      <c r="U23">
        <v>1.17</v>
      </c>
      <c r="V23">
        <v>1.17</v>
      </c>
      <c r="W23">
        <v>1</v>
      </c>
      <c r="X23">
        <f t="shared" ref="X23:X25" si="1">LN(C23)</f>
        <v>3.0512573264080753</v>
      </c>
      <c r="AA23" s="1">
        <v>2.8603289764479198</v>
      </c>
      <c r="AB23">
        <f>EXP(AA23)</f>
        <v>17.467272312681736</v>
      </c>
      <c r="AC23">
        <f>EXP(X23)</f>
        <v>21.141909999999996</v>
      </c>
      <c r="AD23">
        <f t="shared" ref="AD23:AD26" si="2">AVERAGE(ABS((AC23-AB23)/AC23))</f>
        <v>0.17380821729532764</v>
      </c>
      <c r="AE23">
        <f>(ABS((X23-AA23)/X23))</f>
        <v>6.257366375090867E-2</v>
      </c>
    </row>
    <row r="24" spans="1:31" x14ac:dyDescent="0.25">
      <c r="A24">
        <v>2019</v>
      </c>
      <c r="B24">
        <v>2020</v>
      </c>
      <c r="C24">
        <v>8.062989</v>
      </c>
      <c r="D24">
        <v>9.9112112499999991</v>
      </c>
      <c r="E24">
        <v>10.470244940000001</v>
      </c>
      <c r="F24">
        <v>8.2439936100000004</v>
      </c>
      <c r="G24">
        <v>9.4555431310000007</v>
      </c>
      <c r="H24">
        <v>8.3549307769999999</v>
      </c>
      <c r="I24">
        <v>10.738714290000001</v>
      </c>
      <c r="J24">
        <v>7.7865714290000003</v>
      </c>
      <c r="K24">
        <v>9.5140357140000003</v>
      </c>
      <c r="L24">
        <v>8.0991428570000004</v>
      </c>
      <c r="M24">
        <v>10.871257440000001</v>
      </c>
      <c r="N24">
        <v>8.4230133929999997</v>
      </c>
      <c r="O24">
        <v>9.6499702379999999</v>
      </c>
      <c r="P24">
        <v>8.4364087300000001</v>
      </c>
      <c r="Q24">
        <v>11.463307049999999</v>
      </c>
      <c r="R24">
        <v>9.0132031539999993</v>
      </c>
      <c r="S24">
        <v>10.24567124</v>
      </c>
      <c r="T24">
        <v>9.0470484419999995</v>
      </c>
      <c r="U24">
        <v>1.1399999999999999</v>
      </c>
      <c r="V24">
        <v>1.1399999999999999</v>
      </c>
      <c r="W24">
        <v>1</v>
      </c>
      <c r="X24">
        <f t="shared" si="1"/>
        <v>2.0872843314454741</v>
      </c>
      <c r="AA24" s="1">
        <v>2.8713363318354399</v>
      </c>
      <c r="AB24">
        <f>EXP(AA24)</f>
        <v>17.660602863698813</v>
      </c>
      <c r="AC24">
        <f>EXP(X24)</f>
        <v>8.062989</v>
      </c>
      <c r="AD24">
        <f t="shared" si="2"/>
        <v>1.1903295246587602</v>
      </c>
      <c r="AE24">
        <f t="shared" ref="AE24:AE26" si="3">(ABS((X24-AA24)/X24))</f>
        <v>0.37563258085063983</v>
      </c>
    </row>
    <row r="25" spans="1:31" x14ac:dyDescent="0.25">
      <c r="A25">
        <v>2020</v>
      </c>
      <c r="B25">
        <v>2021</v>
      </c>
      <c r="C25">
        <v>48.503723000000001</v>
      </c>
      <c r="D25">
        <v>8.8882535419999993</v>
      </c>
      <c r="E25">
        <v>9.9938764639999995</v>
      </c>
      <c r="F25">
        <v>8.0894249200000008</v>
      </c>
      <c r="G25">
        <v>8.8353753990000001</v>
      </c>
      <c r="H25">
        <v>7.860308839</v>
      </c>
      <c r="I25">
        <v>10.397142860000001</v>
      </c>
      <c r="J25">
        <v>7.8339999999999996</v>
      </c>
      <c r="K25">
        <v>9.0485714290000008</v>
      </c>
      <c r="L25">
        <v>7.8556190480000003</v>
      </c>
      <c r="M25">
        <v>10.22914435</v>
      </c>
      <c r="N25">
        <v>8.264471726</v>
      </c>
      <c r="O25">
        <v>8.9823586310000003</v>
      </c>
      <c r="P25">
        <v>7.9448065479999999</v>
      </c>
      <c r="Q25">
        <v>10.702761300000001</v>
      </c>
      <c r="R25">
        <v>8.8981975220000002</v>
      </c>
      <c r="S25">
        <v>9.5223939170000005</v>
      </c>
      <c r="T25">
        <v>8.5283364630000005</v>
      </c>
      <c r="U25">
        <v>2.1475022560000001</v>
      </c>
      <c r="V25">
        <v>2.1475022560000001</v>
      </c>
      <c r="W25">
        <v>1</v>
      </c>
      <c r="X25">
        <f t="shared" si="1"/>
        <v>3.8816405578839159</v>
      </c>
      <c r="AA25" s="1">
        <v>3.2279689429227498</v>
      </c>
      <c r="AB25">
        <f>EXP(AA25)</f>
        <v>25.228364651208643</v>
      </c>
      <c r="AC25">
        <f>EXP(X25)</f>
        <v>48.503723000000008</v>
      </c>
      <c r="AD25">
        <f t="shared" si="2"/>
        <v>0.47986745983996654</v>
      </c>
      <c r="AE25">
        <f t="shared" si="3"/>
        <v>0.1684008617525154</v>
      </c>
    </row>
    <row r="26" spans="1:31" x14ac:dyDescent="0.25">
      <c r="A26">
        <v>2021</v>
      </c>
      <c r="B26">
        <v>2022</v>
      </c>
      <c r="C26">
        <v>18.296544000000001</v>
      </c>
      <c r="D26">
        <v>8.8855099210000006</v>
      </c>
      <c r="E26">
        <v>10.06083067</v>
      </c>
      <c r="F26">
        <v>7.2485622999999997</v>
      </c>
      <c r="G26">
        <v>8.8951597440000008</v>
      </c>
      <c r="H26">
        <v>7.6291906279999999</v>
      </c>
      <c r="I26">
        <v>10.25933333</v>
      </c>
      <c r="J26">
        <v>6.9135714290000001</v>
      </c>
      <c r="K26">
        <v>8.9066428569999996</v>
      </c>
      <c r="L26">
        <v>7.468</v>
      </c>
      <c r="M26">
        <v>10.22695437</v>
      </c>
      <c r="N26">
        <v>7.2937872019999999</v>
      </c>
      <c r="O26">
        <v>8.9576636900000004</v>
      </c>
      <c r="P26">
        <v>7.6468948409999999</v>
      </c>
      <c r="Q26">
        <v>10.81557892</v>
      </c>
      <c r="R26">
        <v>7.9704431089999996</v>
      </c>
      <c r="S26">
        <v>9.5849136309999992</v>
      </c>
      <c r="T26">
        <v>8.3054512450000004</v>
      </c>
      <c r="U26">
        <v>0.87545412199999995</v>
      </c>
      <c r="V26">
        <v>0.87545412199999995</v>
      </c>
      <c r="W26">
        <v>1</v>
      </c>
      <c r="X26">
        <f>LN(C26)</f>
        <v>2.9067121895534878</v>
      </c>
      <c r="AA26" s="1">
        <v>2.7116907847005201</v>
      </c>
      <c r="AB26">
        <f>EXP(AA26)</f>
        <v>15.054708278580906</v>
      </c>
      <c r="AC26">
        <f>EXP(X26)</f>
        <v>18.296544000000001</v>
      </c>
      <c r="AD26">
        <f t="shared" si="2"/>
        <v>0.17718295441035722</v>
      </c>
      <c r="AE26">
        <f t="shared" si="3"/>
        <v>6.7093469230927114E-2</v>
      </c>
    </row>
    <row r="27" spans="1:31" x14ac:dyDescent="0.25">
      <c r="A27">
        <v>2022</v>
      </c>
      <c r="B27">
        <v>2023</v>
      </c>
      <c r="D27">
        <v>9.0500000000000007</v>
      </c>
      <c r="E27">
        <v>10.1743983</v>
      </c>
      <c r="F27">
        <v>7.5150798720000003</v>
      </c>
      <c r="G27">
        <v>8.9180191690000008</v>
      </c>
      <c r="H27">
        <v>7.6417358889999996</v>
      </c>
      <c r="I27">
        <v>10.342380950000001</v>
      </c>
      <c r="J27">
        <v>7.1344285709999999</v>
      </c>
      <c r="K27">
        <v>8.8848214290000005</v>
      </c>
      <c r="L27">
        <v>7.4029047620000004</v>
      </c>
      <c r="M27">
        <v>10.52364335</v>
      </c>
      <c r="N27">
        <v>7.622693452</v>
      </c>
      <c r="O27">
        <v>9.1074255950000005</v>
      </c>
      <c r="P27">
        <v>7.7352802580000004</v>
      </c>
      <c r="Q27">
        <v>11.04067843</v>
      </c>
      <c r="R27">
        <v>8.2159256480000007</v>
      </c>
      <c r="S27">
        <v>9.6830153960000001</v>
      </c>
      <c r="T27">
        <v>8.3773726370000006</v>
      </c>
      <c r="U27">
        <v>1.45</v>
      </c>
      <c r="V27">
        <v>1.45</v>
      </c>
      <c r="W27">
        <v>1</v>
      </c>
      <c r="AA27" t="s">
        <v>23</v>
      </c>
    </row>
    <row r="29" spans="1:31" x14ac:dyDescent="0.25">
      <c r="AD29">
        <f>AVERAGE(AD22:AD26)</f>
        <v>0.56087710798968304</v>
      </c>
      <c r="AE29">
        <f>AVERAGE(AE22:AE26)</f>
        <v>0.19014667484984332</v>
      </c>
    </row>
    <row r="30" spans="1:31" x14ac:dyDescent="0.25">
      <c r="F30" t="s">
        <v>24</v>
      </c>
    </row>
    <row r="31" spans="1:31" ht="15.75" thickBot="1" x14ac:dyDescent="0.3"/>
    <row r="32" spans="1:31" x14ac:dyDescent="0.25">
      <c r="F32" s="5" t="s">
        <v>25</v>
      </c>
      <c r="G32" s="5"/>
    </row>
    <row r="33" spans="6:27" x14ac:dyDescent="0.25">
      <c r="F33" t="s">
        <v>26</v>
      </c>
      <c r="G33">
        <v>0.72276230532566521</v>
      </c>
      <c r="S33" t="s">
        <v>64</v>
      </c>
    </row>
    <row r="34" spans="6:27" x14ac:dyDescent="0.25">
      <c r="F34" t="s">
        <v>27</v>
      </c>
      <c r="G34">
        <v>0.52238534999967012</v>
      </c>
      <c r="S34" t="s">
        <v>54</v>
      </c>
      <c r="T34" t="s">
        <v>55</v>
      </c>
      <c r="U34" t="s">
        <v>56</v>
      </c>
      <c r="V34" t="s">
        <v>57</v>
      </c>
      <c r="W34" t="s">
        <v>58</v>
      </c>
      <c r="X34" t="s">
        <v>59</v>
      </c>
      <c r="Y34" t="s">
        <v>63</v>
      </c>
    </row>
    <row r="35" spans="6:27" x14ac:dyDescent="0.25">
      <c r="F35" t="s">
        <v>28</v>
      </c>
      <c r="G35">
        <v>0.49585120277742956</v>
      </c>
      <c r="S35" t="s">
        <v>62</v>
      </c>
      <c r="T35" t="s">
        <v>60</v>
      </c>
      <c r="U35">
        <v>5.2720784700000003</v>
      </c>
      <c r="V35">
        <v>0.67</v>
      </c>
      <c r="W35">
        <v>7.8710000000000004</v>
      </c>
      <c r="X35">
        <v>0</v>
      </c>
      <c r="Y35">
        <v>0.31222536789385502</v>
      </c>
      <c r="Z35">
        <f>U35+(U36*V27)+(U37*N27)</f>
        <v>2.8857583594323017</v>
      </c>
      <c r="AA35">
        <f>EXP(Z35)*EXP(0.5*Y35*Y35)</f>
        <v>18.812107897057018</v>
      </c>
    </row>
    <row r="36" spans="6:27" x14ac:dyDescent="0.25">
      <c r="F36" t="s">
        <v>29</v>
      </c>
      <c r="G36">
        <v>0.39534780441303374</v>
      </c>
      <c r="S36" t="s">
        <v>62</v>
      </c>
      <c r="T36" t="s">
        <v>61</v>
      </c>
      <c r="U36">
        <v>0.45925796000000002</v>
      </c>
      <c r="V36">
        <v>5.1999999999999998E-2</v>
      </c>
      <c r="W36">
        <v>8.8789999999999996</v>
      </c>
      <c r="X36">
        <v>0</v>
      </c>
    </row>
    <row r="37" spans="6:27" ht="15.75" thickBot="1" x14ac:dyDescent="0.3">
      <c r="F37" s="3" t="s">
        <v>30</v>
      </c>
      <c r="G37" s="3">
        <v>20</v>
      </c>
      <c r="S37" t="s">
        <v>62</v>
      </c>
      <c r="T37" t="s">
        <v>13</v>
      </c>
      <c r="U37">
        <v>-0.40041544000000001</v>
      </c>
      <c r="V37">
        <v>0.09</v>
      </c>
      <c r="W37">
        <v>-4.4489999999999998</v>
      </c>
      <c r="X37">
        <v>0</v>
      </c>
    </row>
    <row r="39" spans="6:27" ht="15.75" thickBot="1" x14ac:dyDescent="0.3">
      <c r="F39" t="s">
        <v>31</v>
      </c>
    </row>
    <row r="40" spans="6:27" x14ac:dyDescent="0.25">
      <c r="F40" s="4"/>
      <c r="G40" s="4" t="s">
        <v>32</v>
      </c>
      <c r="H40" s="4" t="s">
        <v>33</v>
      </c>
      <c r="I40" s="4" t="s">
        <v>34</v>
      </c>
      <c r="J40" s="4" t="s">
        <v>35</v>
      </c>
      <c r="K40" s="4" t="s">
        <v>36</v>
      </c>
    </row>
    <row r="41" spans="6:27" x14ac:dyDescent="0.25">
      <c r="F41" t="s">
        <v>37</v>
      </c>
      <c r="G41">
        <v>1</v>
      </c>
      <c r="H41">
        <v>3.0771205950742764</v>
      </c>
      <c r="I41">
        <v>3.0771205950742764</v>
      </c>
      <c r="J41">
        <v>19.687286183511262</v>
      </c>
      <c r="K41">
        <v>3.1830644227253871E-4</v>
      </c>
    </row>
    <row r="42" spans="6:27" x14ac:dyDescent="0.25">
      <c r="F42" t="s">
        <v>38</v>
      </c>
      <c r="G42">
        <v>18</v>
      </c>
      <c r="H42">
        <v>2.8133979561757152</v>
      </c>
      <c r="I42">
        <v>0.15629988645420639</v>
      </c>
    </row>
    <row r="43" spans="6:27" ht="15.75" thickBot="1" x14ac:dyDescent="0.3">
      <c r="F43" s="3" t="s">
        <v>39</v>
      </c>
      <c r="G43" s="3">
        <v>19</v>
      </c>
      <c r="H43" s="3">
        <v>5.8905185512499916</v>
      </c>
      <c r="I43" s="3"/>
      <c r="J43" s="3"/>
      <c r="K43" s="3"/>
    </row>
    <row r="44" spans="6:27" ht="15.75" thickBot="1" x14ac:dyDescent="0.3"/>
    <row r="45" spans="6:27" x14ac:dyDescent="0.25">
      <c r="F45" s="4"/>
      <c r="G45" s="4" t="s">
        <v>40</v>
      </c>
      <c r="H45" s="4" t="s">
        <v>29</v>
      </c>
      <c r="I45" s="4" t="s">
        <v>41</v>
      </c>
      <c r="J45" s="4" t="s">
        <v>42</v>
      </c>
      <c r="K45" s="4" t="s">
        <v>43</v>
      </c>
      <c r="L45" s="4" t="s">
        <v>44</v>
      </c>
      <c r="M45" s="4" t="s">
        <v>45</v>
      </c>
      <c r="N45" s="4" t="s">
        <v>46</v>
      </c>
    </row>
    <row r="46" spans="6:27" x14ac:dyDescent="0.25">
      <c r="F46" t="s">
        <v>47</v>
      </c>
      <c r="G46">
        <v>2.5384529992175402</v>
      </c>
      <c r="H46">
        <v>0.25653372929530588</v>
      </c>
      <c r="I46">
        <v>9.8952017194410686</v>
      </c>
      <c r="J46">
        <v>1.0500316902262048E-8</v>
      </c>
      <c r="K46">
        <v>1.999495633275804</v>
      </c>
      <c r="L46">
        <v>3.0774103651592766</v>
      </c>
      <c r="M46">
        <v>1.999495633275804</v>
      </c>
      <c r="N46">
        <v>3.0774103651592766</v>
      </c>
    </row>
    <row r="47" spans="6:27" ht="15.75" thickBot="1" x14ac:dyDescent="0.3">
      <c r="F47" s="3" t="s">
        <v>48</v>
      </c>
      <c r="G47" s="3">
        <v>0.3660601564047215</v>
      </c>
      <c r="H47" s="3">
        <v>8.250106098264022E-2</v>
      </c>
      <c r="I47" s="3">
        <v>4.4370357428705978</v>
      </c>
      <c r="J47" s="3">
        <v>3.183064422725411E-4</v>
      </c>
      <c r="K47" s="3">
        <v>0.19273185904302273</v>
      </c>
      <c r="L47" s="3">
        <v>0.53938845376642031</v>
      </c>
      <c r="M47" s="3">
        <v>0.19273185904302273</v>
      </c>
      <c r="N47" s="3">
        <v>0.53938845376642031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m1</vt:lpstr>
      <vt:lpstr>f_model_one_step_ahead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2022-02-01T18:42:45Z</dcterms:created>
  <dcterms:modified xsi:type="dcterms:W3CDTF">2023-05-05T18:54:10Z</dcterms:modified>
</cp:coreProperties>
</file>