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fs.local\AKC-ABL\Users2\jim.murphy\My Documents\Projects\2019\SECM\pink salmon forecast\"/>
    </mc:Choice>
  </mc:AlternateContent>
  <bookViews>
    <workbookView xWindow="0" yWindow="0" windowWidth="20490" windowHeight="7320"/>
  </bookViews>
  <sheets>
    <sheet name="models" sheetId="2" r:id="rId1"/>
    <sheet name="Temp adj" sheetId="13" r:id="rId2"/>
    <sheet name="Vessel Calibration" sheetId="10" r:id="rId3"/>
    <sheet name="2019 Catch" sheetId="9" r:id="rId4"/>
    <sheet name="ISTI" sheetId="11" r:id="rId5"/>
    <sheet name="Calibrated Catch" sheetId="6" r:id="rId6"/>
  </sheets>
  <definedNames>
    <definedName name="solver_adj" localSheetId="1" hidden="1">'Temp adj'!#REF!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'Temp adj'!#REF!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2" l="1"/>
  <c r="H65" i="2"/>
  <c r="B65" i="2"/>
  <c r="C28" i="2" l="1"/>
  <c r="H2" i="13"/>
  <c r="G44" i="2" l="1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43" i="2"/>
  <c r="F28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43" i="2"/>
  <c r="E28" i="2"/>
  <c r="D65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E65" i="2"/>
  <c r="D43" i="2"/>
  <c r="E43" i="2"/>
  <c r="C43" i="2"/>
  <c r="D28" i="2"/>
  <c r="B28" i="2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K17" i="13" l="1"/>
  <c r="J17" i="13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2" i="9"/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8" i="13"/>
  <c r="K19" i="13"/>
  <c r="K20" i="13"/>
  <c r="K21" i="13"/>
  <c r="K22" i="13"/>
  <c r="K23" i="13"/>
  <c r="K24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8" i="13"/>
  <c r="J19" i="13"/>
  <c r="J20" i="13"/>
  <c r="J21" i="13"/>
  <c r="J22" i="13"/>
  <c r="J23" i="13"/>
  <c r="J24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" i="13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" i="11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" i="11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1"/>
  <c r="J18" i="9" l="1"/>
  <c r="D6" i="10"/>
  <c r="D5" i="10"/>
  <c r="D4" i="10"/>
  <c r="D3" i="10"/>
</calcChain>
</file>

<file path=xl/sharedStrings.xml><?xml version="1.0" encoding="utf-8"?>
<sst xmlns="http://schemas.openxmlformats.org/spreadsheetml/2006/main" count="485" uniqueCount="138">
  <si>
    <t>Year</t>
  </si>
  <si>
    <t>Juv Year</t>
  </si>
  <si>
    <t>SEAKCatch</t>
  </si>
  <si>
    <t>NSECatch</t>
  </si>
  <si>
    <t>CPUEcal</t>
  </si>
  <si>
    <t>Intercept</t>
  </si>
  <si>
    <t>ln(CPUE+1) vessel fishing efficiencies</t>
  </si>
  <si>
    <t>Chellissa:Medeia</t>
  </si>
  <si>
    <t>Medeia:Cobb</t>
  </si>
  <si>
    <t>Pink</t>
  </si>
  <si>
    <t>Chum</t>
  </si>
  <si>
    <t>Sockeye</t>
  </si>
  <si>
    <t>Coho</t>
  </si>
  <si>
    <t>ln(CPUE+1) calibration factor</t>
  </si>
  <si>
    <t>Chellissa:Cobb</t>
  </si>
  <si>
    <t>total juvenile salmon</t>
  </si>
  <si>
    <t>Month</t>
  </si>
  <si>
    <t>Vessel</t>
  </si>
  <si>
    <t>ISA1</t>
  </si>
  <si>
    <t>ISB1</t>
  </si>
  <si>
    <t>ISC1</t>
  </si>
  <si>
    <t>ISD1</t>
  </si>
  <si>
    <t>ISA2</t>
  </si>
  <si>
    <t>ISB2</t>
  </si>
  <si>
    <t>ISC2</t>
  </si>
  <si>
    <t>ISD2</t>
  </si>
  <si>
    <t>ISA3</t>
  </si>
  <si>
    <t>ISB3</t>
  </si>
  <si>
    <t>ISC3</t>
  </si>
  <si>
    <t>ISD3</t>
  </si>
  <si>
    <t>ISA4</t>
  </si>
  <si>
    <t>ISB4</t>
  </si>
  <si>
    <t>ISC4</t>
  </si>
  <si>
    <t>ISD4</t>
  </si>
  <si>
    <t>Cobb</t>
  </si>
  <si>
    <t>--</t>
  </si>
  <si>
    <t>Steller</t>
  </si>
  <si>
    <t>Chellissa</t>
  </si>
  <si>
    <t>NWEx</t>
  </si>
  <si>
    <t>UCA1</t>
  </si>
  <si>
    <t>UCB1</t>
  </si>
  <si>
    <t>UCC1</t>
  </si>
  <si>
    <t>UCD1</t>
  </si>
  <si>
    <t>UCA2</t>
  </si>
  <si>
    <t>UCB2</t>
  </si>
  <si>
    <t>UCC2</t>
  </si>
  <si>
    <t>UCD2</t>
  </si>
  <si>
    <t>UCA3</t>
  </si>
  <si>
    <t>UCB3</t>
  </si>
  <si>
    <t>UCC3</t>
  </si>
  <si>
    <t>UCD3</t>
  </si>
  <si>
    <t>Medeia</t>
  </si>
  <si>
    <t>Station</t>
  </si>
  <si>
    <t>Region</t>
  </si>
  <si>
    <t>Haul Number</t>
  </si>
  <si>
    <t>Locality</t>
  </si>
  <si>
    <t>Date</t>
  </si>
  <si>
    <t>NSE</t>
  </si>
  <si>
    <t>Icy Strait</t>
  </si>
  <si>
    <t>Upper Chatham</t>
  </si>
  <si>
    <t>Adj R^2</t>
  </si>
  <si>
    <t>juvenile coeff</t>
  </si>
  <si>
    <t>Temp coeff</t>
  </si>
  <si>
    <t>SEAK harvest</t>
  </si>
  <si>
    <t>ln(CPUE+1)/1.13</t>
  </si>
  <si>
    <t>Predicted</t>
  </si>
  <si>
    <t>LCI</t>
  </si>
  <si>
    <t>UCI</t>
  </si>
  <si>
    <t>Raw_Pink</t>
  </si>
  <si>
    <t>Average</t>
  </si>
  <si>
    <t>2019 pred</t>
  </si>
  <si>
    <t>ISTI_MJ</t>
  </si>
  <si>
    <t>ISTI_June</t>
  </si>
  <si>
    <t>ISTI</t>
  </si>
  <si>
    <t>ISTI_May</t>
  </si>
  <si>
    <t>IS_May</t>
  </si>
  <si>
    <t>IS_June</t>
  </si>
  <si>
    <t>IS_July</t>
  </si>
  <si>
    <t>IS_Aug</t>
  </si>
  <si>
    <t>IS</t>
  </si>
  <si>
    <t>IS_MJ</t>
  </si>
  <si>
    <t>IS_MJJ</t>
  </si>
  <si>
    <t>ISTI_July</t>
  </si>
  <si>
    <t>ISTI_MJJ</t>
  </si>
  <si>
    <t>ISTIDiff</t>
  </si>
  <si>
    <t>ISTI_MJJDiff</t>
  </si>
  <si>
    <t>PropDiffISTI</t>
  </si>
  <si>
    <t>PropDiffISTI_MJJ</t>
  </si>
  <si>
    <t>ISTI_August</t>
  </si>
  <si>
    <t>CPUEcal_ISTIAdj</t>
  </si>
  <si>
    <t>CPUEcal_ISTI_MJJAdj</t>
  </si>
  <si>
    <t>CPUEcal + ISTI</t>
  </si>
  <si>
    <t>CPUEcal + ISTI_MJJ</t>
  </si>
  <si>
    <t>Calibrated Catch</t>
  </si>
  <si>
    <t>JYear</t>
  </si>
  <si>
    <t>Fit</t>
  </si>
  <si>
    <t>se.fit</t>
  </si>
  <si>
    <t>df</t>
  </si>
  <si>
    <t>residual.scale</t>
  </si>
  <si>
    <t>R2</t>
  </si>
  <si>
    <t>AdjR2</t>
  </si>
  <si>
    <t>AIC</t>
  </si>
  <si>
    <t>AICc</t>
  </si>
  <si>
    <t>BIC</t>
  </si>
  <si>
    <t>MAPE</t>
  </si>
  <si>
    <t>MEAPE</t>
  </si>
  <si>
    <t>CPUEcal+ISTI</t>
  </si>
  <si>
    <t>CPUEcal+ISTI_MJJ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</si>
  <si>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</si>
  <si>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</si>
  <si>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</si>
  <si>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</si>
  <si>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</si>
  <si>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</si>
  <si>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</si>
  <si>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</si>
  <si>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</si>
  <si>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</si>
  <si>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</si>
  <si>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</si>
  <si>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</si>
  <si>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</si>
  <si>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</si>
  <si>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</si>
  <si>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</si>
  <si>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</si>
  <si>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</si>
  <si>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</si>
  <si>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</si>
  <si>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</si>
  <si>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Jacknife MAPE</t>
  </si>
  <si>
    <t>Jacknife MEAPE</t>
  </si>
  <si>
    <t>Bootsrap LCI</t>
  </si>
  <si>
    <t>Bootstrap UCI</t>
  </si>
  <si>
    <t>CPUE</t>
  </si>
  <si>
    <t>CPUE+ISTI</t>
  </si>
  <si>
    <t>CPUE+ISTI_MJJ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</si>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</sst>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rgb="FF00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2" borderId="0" xfId="0" applyFill="1"/>
    <xf numFmtId="164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0" fillId="0" borderId="0" xfId="0" applyFont="1" applyFill="1" applyBorder="1" applyAlignment="1"/>
    <xf numFmtId="0" fontId="0" fillId="0" borderId="0" xfId="0" applyFont="1" applyBorder="1"/>
    <xf numFmtId="2" fontId="0" fillId="0" borderId="0" xfId="0" applyNumberFormat="1" applyFont="1" applyFill="1" applyBorder="1" applyAlignment="1"/>
    <xf numFmtId="2" fontId="0" fillId="0" borderId="0" xfId="0" applyNumberFormat="1" applyFont="1" applyBorder="1"/>
    <xf numFmtId="2" fontId="4" fillId="4" borderId="0" xfId="0" applyNumberFormat="1" applyFont="1" applyFill="1" applyBorder="1" applyAlignment="1">
      <alignment horizontal="right" vertical="center"/>
    </xf>
    <xf numFmtId="2" fontId="4" fillId="5" borderId="0" xfId="0" applyNumberFormat="1" applyFont="1" applyFill="1" applyBorder="1" applyAlignment="1">
      <alignment horizontal="right" vertical="center"/>
    </xf>
    <xf numFmtId="2" fontId="4" fillId="2" borderId="0" xfId="0" applyNumberFormat="1" applyFont="1" applyFill="1" applyBorder="1" applyAlignment="1">
      <alignment horizontal="right" vertical="center"/>
    </xf>
    <xf numFmtId="9" fontId="1" fillId="0" borderId="2" xfId="0" applyNumberFormat="1" applyFont="1" applyBorder="1" applyAlignment="1">
      <alignment horizontal="left" vertical="center" wrapText="1"/>
    </xf>
    <xf numFmtId="2" fontId="4" fillId="4" borderId="2" xfId="0" applyNumberFormat="1" applyFont="1" applyFill="1" applyBorder="1" applyAlignment="1">
      <alignment horizontal="right" vertical="center"/>
    </xf>
    <xf numFmtId="2" fontId="4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  <fill>
        <patternFill patternType="solid">
          <fgColor indexed="64"/>
          <bgColor rgb="FFFDFDFD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models!$F$42</c:f>
              <c:strCache>
                <c:ptCount val="1"/>
                <c:pt idx="0">
                  <c:v>CPUEcal + ISTI_MJJ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556999125109362"/>
                  <c:y val="-2.5782662583843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models!$I$43:$I$65</c:f>
                <c:numCache>
                  <c:formatCode>General</c:formatCode>
                  <c:ptCount val="23"/>
                  <c:pt idx="22">
                    <c:v>8.7314874386683314</c:v>
                  </c:pt>
                </c:numCache>
              </c:numRef>
            </c:plus>
            <c:minus>
              <c:numRef>
                <c:f>models!$H$43:$H$65</c:f>
                <c:numCache>
                  <c:formatCode>General</c:formatCode>
                  <c:ptCount val="23"/>
                  <c:pt idx="22">
                    <c:v>1.9878955613316691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models!$F$43:$F$65</c:f>
              <c:numCache>
                <c:formatCode>0.0</c:formatCode>
                <c:ptCount val="23"/>
                <c:pt idx="0">
                  <c:v>34.136519985580975</c:v>
                </c:pt>
                <c:pt idx="1">
                  <c:v>84.610034444721322</c:v>
                </c:pt>
                <c:pt idx="2">
                  <c:v>29.983362058687817</c:v>
                </c:pt>
                <c:pt idx="3">
                  <c:v>63.592419731054321</c:v>
                </c:pt>
                <c:pt idx="4">
                  <c:v>44.507953110716926</c:v>
                </c:pt>
                <c:pt idx="5">
                  <c:v>56.07751986413399</c:v>
                </c:pt>
                <c:pt idx="6">
                  <c:v>43.039505569098679</c:v>
                </c:pt>
                <c:pt idx="7">
                  <c:v>58.46216363029697</c:v>
                </c:pt>
                <c:pt idx="8">
                  <c:v>11.814032440732632</c:v>
                </c:pt>
                <c:pt idx="9">
                  <c:v>43.528614914990101</c:v>
                </c:pt>
                <c:pt idx="10">
                  <c:v>16.446921440901434</c:v>
                </c:pt>
                <c:pt idx="11">
                  <c:v>55.227866929180806</c:v>
                </c:pt>
                <c:pt idx="12">
                  <c:v>25.556892384059722</c:v>
                </c:pt>
                <c:pt idx="13">
                  <c:v>52.577091495090031</c:v>
                </c:pt>
                <c:pt idx="14">
                  <c:v>24.000996363504896</c:v>
                </c:pt>
                <c:pt idx="15">
                  <c:v>54.050116825319947</c:v>
                </c:pt>
                <c:pt idx="16">
                  <c:v>30.633422612886534</c:v>
                </c:pt>
                <c:pt idx="17">
                  <c:v>52.601082638593539</c:v>
                </c:pt>
                <c:pt idx="18">
                  <c:v>23.186497278331387</c:v>
                </c:pt>
                <c:pt idx="19">
                  <c:v>42.148052010580216</c:v>
                </c:pt>
                <c:pt idx="20">
                  <c:v>7.8311347022513189</c:v>
                </c:pt>
                <c:pt idx="21">
                  <c:v>17.998835569286314</c:v>
                </c:pt>
                <c:pt idx="22">
                  <c:v>1.9878955613316691</c:v>
                </c:pt>
              </c:numCache>
            </c:numRef>
          </c:xVal>
          <c:yVal>
            <c:numRef>
              <c:f>models!$B$43:$B$65</c:f>
              <c:numCache>
                <c:formatCode>General</c:formatCode>
                <c:ptCount val="23"/>
                <c:pt idx="0">
                  <c:v>42.45</c:v>
                </c:pt>
                <c:pt idx="1">
                  <c:v>77.819999999999993</c:v>
                </c:pt>
                <c:pt idx="2">
                  <c:v>20.25</c:v>
                </c:pt>
                <c:pt idx="3">
                  <c:v>67.02</c:v>
                </c:pt>
                <c:pt idx="4">
                  <c:v>45.32</c:v>
                </c:pt>
                <c:pt idx="5">
                  <c:v>52.47</c:v>
                </c:pt>
                <c:pt idx="6">
                  <c:v>45.31</c:v>
                </c:pt>
                <c:pt idx="7">
                  <c:v>59.12</c:v>
                </c:pt>
                <c:pt idx="8">
                  <c:v>11.61</c:v>
                </c:pt>
                <c:pt idx="9">
                  <c:v>44.8</c:v>
                </c:pt>
                <c:pt idx="10">
                  <c:v>15.9</c:v>
                </c:pt>
                <c:pt idx="11">
                  <c:v>37.950000000000003</c:v>
                </c:pt>
                <c:pt idx="12">
                  <c:v>24.03</c:v>
                </c:pt>
                <c:pt idx="13">
                  <c:v>58.86</c:v>
                </c:pt>
                <c:pt idx="14">
                  <c:v>21.25</c:v>
                </c:pt>
                <c:pt idx="15">
                  <c:v>94.7</c:v>
                </c:pt>
                <c:pt idx="16">
                  <c:v>37.200000000000003</c:v>
                </c:pt>
                <c:pt idx="17">
                  <c:v>35.1</c:v>
                </c:pt>
                <c:pt idx="18">
                  <c:v>18.399999999999999</c:v>
                </c:pt>
                <c:pt idx="19">
                  <c:v>34.299999999999997</c:v>
                </c:pt>
                <c:pt idx="20">
                  <c:v>7.6510360000000004</c:v>
                </c:pt>
                <c:pt idx="21">
                  <c:v>20.5</c:v>
                </c:pt>
                <c:pt idx="22" formatCode="0.0">
                  <c:v>1.9878955613316691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5-4596-8EE3-9D609BF8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21296"/>
        <c:axId val="359324248"/>
      </c:scatterChart>
      <c:valAx>
        <c:axId val="3593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24248"/>
        <c:crosses val="autoZero"/>
        <c:crossBetween val="midCat"/>
      </c:valAx>
      <c:valAx>
        <c:axId val="3593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576261</xdr:colOff>
      <xdr:row>40</xdr:row>
      <xdr:rowOff>190499</xdr:rowOff>
    </xdr:from>
    <xdr:to>
      <xdr:col>19</xdr:col>
      <xdr:colOff>333375</xdr:colOff>
      <xdr:row>63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7:F38" totalsRowShown="0" headerRowDxfId="7" dataDxfId="6">
  <autoFilter ref="A27:F38"/>
  <tableColumns count="6">
    <tableColumn id="1" name="SEAK harvest" dataDxfId="5"/>
    <tableColumn id="2" name="CPUEcal" dataDxfId="4"/>
    <tableColumn id="3" name="CPUEcal + ISTI" dataDxfId="3"/>
    <tableColumn id="4" name="CPUEcal_ISTIAdj" dataDxfId="2"/>
    <tableColumn id="5" name="CPUEcal + ISTI_MJJ" dataDxfId="1"/>
    <tableColumn id="6" name="CPUEcal_ISTI_MJJAdj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topLeftCell="A22" zoomScaleNormal="100" workbookViewId="0">
      <selection activeCell="D40" sqref="D40"/>
    </sheetView>
  </sheetViews>
  <sheetFormatPr defaultRowHeight="15" x14ac:dyDescent="0.25"/>
  <cols>
    <col min="1" max="1" width="14.85546875" bestFit="1" customWidth="1"/>
    <col min="2" max="2" width="13.7109375" bestFit="1" customWidth="1"/>
    <col min="3" max="3" width="15.140625" customWidth="1"/>
    <col min="4" max="4" width="18.28515625" bestFit="1" customWidth="1"/>
    <col min="5" max="5" width="19.28515625" customWidth="1"/>
    <col min="6" max="6" width="21.42578125" customWidth="1"/>
    <col min="7" max="8" width="19.5703125" bestFit="1" customWidth="1"/>
  </cols>
  <sheetData>
    <row r="1" spans="1:20" x14ac:dyDescent="0.25">
      <c r="A1" t="s">
        <v>94</v>
      </c>
      <c r="B1" t="s">
        <v>2</v>
      </c>
      <c r="C1" t="s">
        <v>3</v>
      </c>
      <c r="D1" t="s">
        <v>4</v>
      </c>
      <c r="E1" t="s">
        <v>73</v>
      </c>
      <c r="F1" t="s">
        <v>83</v>
      </c>
      <c r="H1" t="s">
        <v>89</v>
      </c>
      <c r="I1" t="s">
        <v>90</v>
      </c>
      <c r="L1" t="s">
        <v>108</v>
      </c>
    </row>
    <row r="2" spans="1:20" ht="15.75" thickBot="1" x14ac:dyDescent="0.3">
      <c r="A2">
        <v>1997</v>
      </c>
      <c r="B2">
        <v>42.45</v>
      </c>
      <c r="C2">
        <v>18.699984000000001</v>
      </c>
      <c r="D2">
        <v>2.4775</v>
      </c>
      <c r="E2">
        <v>9.4381437500000001</v>
      </c>
      <c r="F2">
        <v>9.2593881249999992</v>
      </c>
      <c r="H2">
        <v>2.1682304136486907</v>
      </c>
      <c r="I2">
        <v>2.160192771118187</v>
      </c>
    </row>
    <row r="3" spans="1:20" x14ac:dyDescent="0.25">
      <c r="A3">
        <v>1998</v>
      </c>
      <c r="B3">
        <v>77.819999999999993</v>
      </c>
      <c r="C3">
        <v>38.961105000000003</v>
      </c>
      <c r="D3">
        <v>5.6225000000000005</v>
      </c>
      <c r="E3">
        <v>9.6004693749999994</v>
      </c>
      <c r="F3">
        <v>9.489001145833333</v>
      </c>
      <c r="H3">
        <v>4.8171931699426791</v>
      </c>
      <c r="I3">
        <v>4.796715125854643</v>
      </c>
      <c r="L3" s="16" t="s">
        <v>109</v>
      </c>
      <c r="M3" s="16"/>
    </row>
    <row r="4" spans="1:20" x14ac:dyDescent="0.25">
      <c r="A4">
        <v>1999</v>
      </c>
      <c r="B4">
        <v>20.25</v>
      </c>
      <c r="C4">
        <v>7.8722000000000003</v>
      </c>
      <c r="D4">
        <v>1.5974999999999999</v>
      </c>
      <c r="E4">
        <v>8.9730471354166745</v>
      </c>
      <c r="F4">
        <v>8.5597487500000007</v>
      </c>
      <c r="H4">
        <v>1.4959644644576102</v>
      </c>
      <c r="I4">
        <v>1.4931357499398772</v>
      </c>
      <c r="L4" s="2" t="s">
        <v>110</v>
      </c>
      <c r="M4" s="2">
        <v>0.88018358286027576</v>
      </c>
    </row>
    <row r="5" spans="1:20" x14ac:dyDescent="0.25">
      <c r="A5">
        <v>2000</v>
      </c>
      <c r="B5">
        <v>67.02</v>
      </c>
      <c r="C5">
        <v>15.012112999999999</v>
      </c>
      <c r="D5">
        <v>3.7310000000000003</v>
      </c>
      <c r="E5">
        <v>9.0630234375000001</v>
      </c>
      <c r="F5">
        <v>8.7557332291666672</v>
      </c>
      <c r="H5">
        <v>3.4266579967305417</v>
      </c>
      <c r="I5">
        <v>3.4183467650075374</v>
      </c>
      <c r="L5" s="2" t="s">
        <v>111</v>
      </c>
      <c r="M5" s="2">
        <v>0.77472313953675198</v>
      </c>
    </row>
    <row r="6" spans="1:20" x14ac:dyDescent="0.25">
      <c r="A6">
        <v>2001</v>
      </c>
      <c r="B6">
        <v>45.32</v>
      </c>
      <c r="C6">
        <v>21.99614</v>
      </c>
      <c r="D6">
        <v>2.8693750000000002</v>
      </c>
      <c r="E6">
        <v>9.4000650285947653</v>
      </c>
      <c r="F6">
        <v>9.0278264964596868</v>
      </c>
      <c r="H6">
        <v>2.5667729004574924</v>
      </c>
      <c r="I6">
        <v>2.5587298334251201</v>
      </c>
      <c r="L6" s="2" t="s">
        <v>112</v>
      </c>
      <c r="M6" s="2">
        <v>0.75100978580377853</v>
      </c>
    </row>
    <row r="7" spans="1:20" x14ac:dyDescent="0.25">
      <c r="A7">
        <v>2002</v>
      </c>
      <c r="B7">
        <v>52.47</v>
      </c>
      <c r="C7">
        <v>23.189188000000001</v>
      </c>
      <c r="D7">
        <v>2.784736842105263</v>
      </c>
      <c r="E7">
        <v>8.5479060286458353</v>
      </c>
      <c r="F7">
        <v>8.1977302951388911</v>
      </c>
      <c r="H7">
        <v>2.7057625613609937</v>
      </c>
      <c r="I7">
        <v>2.7034772947534704</v>
      </c>
      <c r="L7" s="2" t="s">
        <v>113</v>
      </c>
      <c r="M7" s="2">
        <v>11.134981032678921</v>
      </c>
    </row>
    <row r="8" spans="1:20" ht="15.75" thickBot="1" x14ac:dyDescent="0.3">
      <c r="A8">
        <v>2003</v>
      </c>
      <c r="B8">
        <v>45.31</v>
      </c>
      <c r="C8">
        <v>24.385487999999999</v>
      </c>
      <c r="D8">
        <v>3.0775000000000001</v>
      </c>
      <c r="E8">
        <v>9.8157174999999999</v>
      </c>
      <c r="F8">
        <v>9.3494818750000004</v>
      </c>
      <c r="H8">
        <v>2.6708281220776415</v>
      </c>
      <c r="I8">
        <v>2.6603496627984775</v>
      </c>
      <c r="L8" s="14" t="s">
        <v>114</v>
      </c>
      <c r="M8" s="14">
        <v>22</v>
      </c>
    </row>
    <row r="9" spans="1:20" x14ac:dyDescent="0.25">
      <c r="A9">
        <v>2004</v>
      </c>
      <c r="B9">
        <v>59.12</v>
      </c>
      <c r="C9">
        <v>30.257206</v>
      </c>
      <c r="D9">
        <v>3.9008333333333329</v>
      </c>
      <c r="E9">
        <v>9.6205985435267749</v>
      </c>
      <c r="F9">
        <v>9.268800677083334</v>
      </c>
      <c r="H9">
        <v>3.4108846670327631</v>
      </c>
      <c r="I9">
        <v>3.3981628250246967</v>
      </c>
    </row>
    <row r="10" spans="1:20" ht="15.75" thickBot="1" x14ac:dyDescent="0.3">
      <c r="A10">
        <v>2005</v>
      </c>
      <c r="B10">
        <v>11.61</v>
      </c>
      <c r="C10">
        <v>8.3393180000000005</v>
      </c>
      <c r="D10">
        <v>2.0405000000000002</v>
      </c>
      <c r="E10">
        <v>10.257674921874999</v>
      </c>
      <c r="F10">
        <v>10.2031609375</v>
      </c>
      <c r="H10">
        <v>1.6409473387445614</v>
      </c>
      <c r="I10">
        <v>1.631425576703424</v>
      </c>
      <c r="L10" t="s">
        <v>115</v>
      </c>
    </row>
    <row r="11" spans="1:20" x14ac:dyDescent="0.25">
      <c r="A11">
        <v>2006</v>
      </c>
      <c r="B11">
        <v>44.8</v>
      </c>
      <c r="C11">
        <v>13.019542</v>
      </c>
      <c r="D11">
        <v>2.5784999999999996</v>
      </c>
      <c r="E11">
        <v>8.8997668750000063</v>
      </c>
      <c r="F11">
        <v>8.7714929166666753</v>
      </c>
      <c r="H11">
        <v>2.3645115302181758</v>
      </c>
      <c r="I11">
        <v>2.3586770208440151</v>
      </c>
      <c r="L11" s="15"/>
      <c r="M11" s="15" t="s">
        <v>97</v>
      </c>
      <c r="N11" s="15" t="s">
        <v>119</v>
      </c>
      <c r="O11" s="15" t="s">
        <v>120</v>
      </c>
      <c r="P11" s="15" t="s">
        <v>121</v>
      </c>
      <c r="Q11" s="15" t="s">
        <v>122</v>
      </c>
    </row>
    <row r="12" spans="1:20" x14ac:dyDescent="0.25">
      <c r="A12">
        <v>2007</v>
      </c>
      <c r="B12">
        <v>15.9</v>
      </c>
      <c r="C12">
        <v>2.2706750000000002</v>
      </c>
      <c r="D12">
        <v>1.167142857142857</v>
      </c>
      <c r="E12">
        <v>9.3137285937500067</v>
      </c>
      <c r="F12">
        <v>8.9508517708333439</v>
      </c>
      <c r="H12">
        <v>1.0517960880594861</v>
      </c>
      <c r="I12">
        <v>1.0487068728775566</v>
      </c>
      <c r="L12" s="2" t="s">
        <v>116</v>
      </c>
      <c r="M12" s="2">
        <v>2</v>
      </c>
      <c r="N12" s="2">
        <v>8101.4453522456961</v>
      </c>
      <c r="O12" s="2">
        <v>4050.722676122848</v>
      </c>
      <c r="P12" s="2">
        <v>32.670332010418988</v>
      </c>
      <c r="Q12" s="2">
        <v>7.0926341328867145E-7</v>
      </c>
    </row>
    <row r="13" spans="1:20" x14ac:dyDescent="0.25">
      <c r="A13">
        <v>2008</v>
      </c>
      <c r="B13">
        <v>37.950000000000003</v>
      </c>
      <c r="C13">
        <v>11.599053</v>
      </c>
      <c r="D13">
        <v>2.486071428571428</v>
      </c>
      <c r="E13">
        <v>8.3053632291666677</v>
      </c>
      <c r="F13">
        <v>7.9245947222222242</v>
      </c>
      <c r="H13">
        <v>2.486071428571428</v>
      </c>
      <c r="I13">
        <v>2.486071428571428</v>
      </c>
      <c r="L13" s="2" t="s">
        <v>117</v>
      </c>
      <c r="M13" s="2">
        <v>19</v>
      </c>
      <c r="N13" s="2">
        <v>2355.7682493642669</v>
      </c>
      <c r="O13" s="2">
        <v>123.98780259811932</v>
      </c>
      <c r="P13" s="2"/>
      <c r="Q13" s="2"/>
    </row>
    <row r="14" spans="1:20" ht="15.75" thickBot="1" x14ac:dyDescent="0.3">
      <c r="A14">
        <v>2009</v>
      </c>
      <c r="B14">
        <v>24.03</v>
      </c>
      <c r="C14">
        <v>10.340712</v>
      </c>
      <c r="D14">
        <v>2.0871428571428572</v>
      </c>
      <c r="E14">
        <v>9.6294761067708254</v>
      </c>
      <c r="F14">
        <v>9.3784183506944334</v>
      </c>
      <c r="H14">
        <v>1.8064924906713105</v>
      </c>
      <c r="I14">
        <v>1.7992809997657093</v>
      </c>
      <c r="L14" s="14" t="s">
        <v>118</v>
      </c>
      <c r="M14" s="14">
        <v>21</v>
      </c>
      <c r="N14" s="14">
        <v>10457.213601609963</v>
      </c>
      <c r="O14" s="14"/>
      <c r="P14" s="14"/>
      <c r="Q14" s="14"/>
    </row>
    <row r="15" spans="1:20" ht="15.75" thickBot="1" x14ac:dyDescent="0.3">
      <c r="A15">
        <v>2010</v>
      </c>
      <c r="B15">
        <v>58.86</v>
      </c>
      <c r="C15">
        <v>47.674906</v>
      </c>
      <c r="D15">
        <v>3.6740000000000004</v>
      </c>
      <c r="E15">
        <v>9.6546000781250108</v>
      </c>
      <c r="F15">
        <v>9.3952961111111133</v>
      </c>
      <c r="H15">
        <v>3.1750144801940103</v>
      </c>
      <c r="I15">
        <v>3.162213224566476</v>
      </c>
    </row>
    <row r="16" spans="1:20" x14ac:dyDescent="0.25">
      <c r="A16">
        <v>2011</v>
      </c>
      <c r="B16">
        <v>21.25</v>
      </c>
      <c r="C16">
        <v>2.6907610000000002</v>
      </c>
      <c r="D16">
        <v>1.3496428571428574</v>
      </c>
      <c r="E16">
        <v>8.9111016536458347</v>
      </c>
      <c r="F16">
        <v>8.6694064236111128</v>
      </c>
      <c r="H16">
        <v>1.2501426907345785</v>
      </c>
      <c r="I16">
        <v>1.2474015971018038</v>
      </c>
      <c r="L16" s="15"/>
      <c r="M16" s="15" t="s">
        <v>123</v>
      </c>
      <c r="N16" s="15" t="s">
        <v>113</v>
      </c>
      <c r="O16" s="15" t="s">
        <v>124</v>
      </c>
      <c r="P16" s="15" t="s">
        <v>125</v>
      </c>
      <c r="Q16" s="15" t="s">
        <v>126</v>
      </c>
      <c r="R16" s="15" t="s">
        <v>127</v>
      </c>
      <c r="S16" s="15" t="s">
        <v>128</v>
      </c>
      <c r="T16" s="15" t="s">
        <v>129</v>
      </c>
    </row>
    <row r="17" spans="1:23" x14ac:dyDescent="0.25">
      <c r="A17">
        <v>2012</v>
      </c>
      <c r="B17">
        <v>94.7</v>
      </c>
      <c r="C17">
        <v>41.1</v>
      </c>
      <c r="D17">
        <v>3.1482142857142899</v>
      </c>
      <c r="E17">
        <v>8.7252480859374906</v>
      </c>
      <c r="F17">
        <v>8.7252480859374906</v>
      </c>
      <c r="H17">
        <v>2.9641086550103752</v>
      </c>
      <c r="I17">
        <v>2.9589509893480859</v>
      </c>
      <c r="L17" s="2" t="s">
        <v>5</v>
      </c>
      <c r="M17" s="2">
        <v>168.38493277309965</v>
      </c>
      <c r="N17" s="2">
        <v>44.084187591263529</v>
      </c>
      <c r="O17" s="2">
        <v>3.8196219999406242</v>
      </c>
      <c r="P17" s="2">
        <v>1.1567823914277674E-3</v>
      </c>
      <c r="Q17" s="2">
        <v>76.115667725536767</v>
      </c>
      <c r="R17" s="2">
        <v>260.65419782066255</v>
      </c>
      <c r="S17" s="2">
        <v>76.115667725536767</v>
      </c>
      <c r="T17" s="2">
        <v>260.65419782066255</v>
      </c>
    </row>
    <row r="18" spans="1:23" x14ac:dyDescent="0.25">
      <c r="A18">
        <v>2013</v>
      </c>
      <c r="B18">
        <v>37.200000000000003</v>
      </c>
      <c r="C18">
        <v>4</v>
      </c>
      <c r="D18">
        <v>1.9142857142857141</v>
      </c>
      <c r="E18">
        <v>9.1748799348958414</v>
      </c>
      <c r="F18">
        <v>8.8654613715277897</v>
      </c>
      <c r="H18">
        <v>1.7394033168247529</v>
      </c>
      <c r="I18">
        <v>1.7346797368364988</v>
      </c>
      <c r="L18" s="2" t="s">
        <v>4</v>
      </c>
      <c r="M18" s="2">
        <v>17.033338138826668</v>
      </c>
      <c r="N18" s="2">
        <v>2.1514330595308637</v>
      </c>
      <c r="O18" s="2">
        <v>7.9172057263733393</v>
      </c>
      <c r="P18" s="2">
        <v>1.9553180445872449E-7</v>
      </c>
      <c r="Q18" s="2">
        <v>12.530336993779304</v>
      </c>
      <c r="R18" s="2">
        <v>21.536339283874032</v>
      </c>
      <c r="S18" s="2">
        <v>12.530336993779304</v>
      </c>
      <c r="T18" s="2">
        <v>21.536339283874032</v>
      </c>
    </row>
    <row r="19" spans="1:23" ht="15.75" thickBot="1" x14ac:dyDescent="0.3">
      <c r="A19">
        <v>2014</v>
      </c>
      <c r="B19">
        <v>35.1</v>
      </c>
      <c r="C19">
        <v>22.7</v>
      </c>
      <c r="D19">
        <v>3.3995652173913036</v>
      </c>
      <c r="E19">
        <v>9.3217495572916746</v>
      </c>
      <c r="F19">
        <v>9.093034322916667</v>
      </c>
      <c r="H19">
        <v>3.0222113309874343</v>
      </c>
      <c r="I19">
        <v>3.0122451586304893</v>
      </c>
      <c r="L19" s="14" t="s">
        <v>73</v>
      </c>
      <c r="M19" s="14">
        <v>-18.58824391777053</v>
      </c>
      <c r="N19" s="14">
        <v>4.858812102632375</v>
      </c>
      <c r="O19" s="14">
        <v>-3.8256766314754</v>
      </c>
      <c r="P19" s="14">
        <v>1.1409032085448786E-3</v>
      </c>
      <c r="Q19" s="14">
        <v>-28.757854524430307</v>
      </c>
      <c r="R19" s="14">
        <v>-8.418633311110753</v>
      </c>
      <c r="S19" s="14">
        <v>-28.757854524430307</v>
      </c>
      <c r="T19" s="14">
        <v>-8.418633311110753</v>
      </c>
    </row>
    <row r="20" spans="1:23" x14ac:dyDescent="0.25">
      <c r="A20">
        <v>2015</v>
      </c>
      <c r="B20">
        <v>18.399999999999999</v>
      </c>
      <c r="C20">
        <v>2.04</v>
      </c>
      <c r="D20">
        <v>2.1928571428571431</v>
      </c>
      <c r="E20">
        <v>9.8886022273284251</v>
      </c>
      <c r="F20">
        <v>9.6453319975490004</v>
      </c>
      <c r="H20">
        <v>1.8522644752141451</v>
      </c>
      <c r="I20">
        <v>1.8437288637596645</v>
      </c>
    </row>
    <row r="21" spans="1:23" x14ac:dyDescent="0.25">
      <c r="A21">
        <v>2016</v>
      </c>
      <c r="B21">
        <v>34.299999999999997</v>
      </c>
      <c r="C21">
        <v>24.7</v>
      </c>
      <c r="D21">
        <v>3.8904761904761913</v>
      </c>
      <c r="E21">
        <v>10.406702137648818</v>
      </c>
      <c r="F21">
        <v>10.297176190476192</v>
      </c>
      <c r="H21">
        <v>3.1036025979063995</v>
      </c>
      <c r="I21">
        <v>3.0850044101991045</v>
      </c>
    </row>
    <row r="22" spans="1:23" x14ac:dyDescent="0.25">
      <c r="A22">
        <v>2017</v>
      </c>
      <c r="B22" s="1">
        <v>7.6510360000000004</v>
      </c>
      <c r="D22">
        <v>0.30937500000000001</v>
      </c>
      <c r="E22">
        <v>8.9290328125000009</v>
      </c>
      <c r="F22">
        <v>8.5599856250000013</v>
      </c>
      <c r="H22">
        <v>0.28970456088656249</v>
      </c>
      <c r="I22">
        <v>0.28915656849399379</v>
      </c>
    </row>
    <row r="23" spans="1:23" x14ac:dyDescent="0.25">
      <c r="A23">
        <v>2018</v>
      </c>
      <c r="B23">
        <v>20.5</v>
      </c>
      <c r="D23">
        <v>1.2337650621096896</v>
      </c>
      <c r="E23">
        <v>9.2219682812499997</v>
      </c>
      <c r="F23">
        <v>8.9249520833333325</v>
      </c>
      <c r="H23">
        <v>1.1146141293955161</v>
      </c>
      <c r="I23">
        <v>1.1114148380014253</v>
      </c>
    </row>
    <row r="24" spans="1:23" x14ac:dyDescent="0.25">
      <c r="A24">
        <v>2019</v>
      </c>
      <c r="D24">
        <v>1.2026065146603502</v>
      </c>
      <c r="E24">
        <v>10.134752656250001</v>
      </c>
      <c r="F24">
        <v>9.9112112499999991</v>
      </c>
      <c r="H24">
        <v>0.99201134198479424</v>
      </c>
      <c r="I24">
        <v>0.98686032269077961</v>
      </c>
    </row>
    <row r="27" spans="1:23" ht="21.75" thickBot="1" x14ac:dyDescent="0.3">
      <c r="A27" s="18" t="s">
        <v>63</v>
      </c>
      <c r="B27" s="18" t="s">
        <v>4</v>
      </c>
      <c r="C27" s="18" t="s">
        <v>91</v>
      </c>
      <c r="D27" s="18" t="s">
        <v>89</v>
      </c>
      <c r="E27" s="18" t="s">
        <v>92</v>
      </c>
      <c r="F27" s="18" t="s">
        <v>90</v>
      </c>
      <c r="J27" s="9" t="s">
        <v>95</v>
      </c>
      <c r="K27" s="9" t="s">
        <v>66</v>
      </c>
      <c r="L27" s="9" t="s">
        <v>67</v>
      </c>
      <c r="M27" s="9" t="s">
        <v>96</v>
      </c>
      <c r="N27" s="9" t="s">
        <v>97</v>
      </c>
      <c r="O27" s="9" t="s">
        <v>98</v>
      </c>
      <c r="P27" s="9" t="s">
        <v>99</v>
      </c>
      <c r="Q27" s="9" t="s">
        <v>100</v>
      </c>
      <c r="R27" s="9" t="s">
        <v>101</v>
      </c>
      <c r="S27" s="9" t="s">
        <v>102</v>
      </c>
      <c r="T27" s="9" t="s">
        <v>103</v>
      </c>
      <c r="U27" s="9" t="s">
        <v>104</v>
      </c>
      <c r="V27" s="9" t="s">
        <v>105</v>
      </c>
    </row>
    <row r="28" spans="1:23" x14ac:dyDescent="0.25">
      <c r="A28" s="18" t="s">
        <v>70</v>
      </c>
      <c r="B28" s="20">
        <f>$B$30+$B$31*D24</f>
        <v>18.900555734588828</v>
      </c>
      <c r="C28" s="20">
        <f>$C$30+$C$31*D24+$C$32*E24</f>
        <v>0.48208176461741914</v>
      </c>
      <c r="D28" s="20">
        <f>$D$30+$D$31*H24</f>
        <v>15.474673019726531</v>
      </c>
      <c r="E28" s="20">
        <f>$E$30+$E$31*D24+$E$32*F24</f>
        <v>1.9878955613316691</v>
      </c>
      <c r="F28" s="20">
        <f>$F$30+$F$31*I24</f>
        <v>15.391024393230477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5.75" thickBot="1" x14ac:dyDescent="0.3">
      <c r="A29" s="17" t="s">
        <v>60</v>
      </c>
      <c r="B29" s="19">
        <v>0.58125072664448152</v>
      </c>
      <c r="C29" s="19">
        <v>0.75100978580377853</v>
      </c>
      <c r="D29" s="19">
        <v>0.66313092119681738</v>
      </c>
      <c r="E29" s="19">
        <v>0.71637748665064882</v>
      </c>
      <c r="F29" s="19">
        <v>0.66503441601661661</v>
      </c>
      <c r="J29" s="11" t="s">
        <v>4</v>
      </c>
      <c r="K29" s="12">
        <v>18.900555700000002</v>
      </c>
      <c r="L29" s="12">
        <v>12.442949</v>
      </c>
      <c r="M29" s="12">
        <v>25.358162</v>
      </c>
      <c r="N29" s="12">
        <v>4.8724119999999997</v>
      </c>
      <c r="O29" s="12">
        <v>20</v>
      </c>
      <c r="P29" s="12">
        <v>14.44027</v>
      </c>
      <c r="Q29" s="12">
        <v>0.60119120000000004</v>
      </c>
      <c r="R29" s="12">
        <v>0.58125070000000001</v>
      </c>
      <c r="S29" s="12">
        <v>183.81739999999999</v>
      </c>
      <c r="T29" s="12">
        <v>185.1507</v>
      </c>
      <c r="U29" s="12">
        <v>187.09049999999999</v>
      </c>
      <c r="V29" s="12">
        <v>0.3063089</v>
      </c>
      <c r="W29" s="12">
        <v>0.17835999999999999</v>
      </c>
    </row>
    <row r="30" spans="1:23" ht="15.75" thickBot="1" x14ac:dyDescent="0.3">
      <c r="A30" s="18" t="s">
        <v>5</v>
      </c>
      <c r="B30" s="19">
        <v>1.2456826601614281</v>
      </c>
      <c r="C30" s="19">
        <v>168.38493277309965</v>
      </c>
      <c r="D30" s="19">
        <v>-2.5233123957724004</v>
      </c>
      <c r="E30" s="19">
        <v>136.82458315007531</v>
      </c>
      <c r="F30" s="19">
        <v>-2.6073056976503821</v>
      </c>
      <c r="J30" s="11" t="s">
        <v>106</v>
      </c>
      <c r="K30" s="13">
        <v>0.4820817</v>
      </c>
      <c r="L30" s="13">
        <v>-7.6262990000000004</v>
      </c>
      <c r="M30" s="13">
        <v>8.5904629999999997</v>
      </c>
      <c r="N30" s="13">
        <v>6.1069579999999997</v>
      </c>
      <c r="O30" s="13">
        <v>19</v>
      </c>
      <c r="P30" s="13">
        <v>11.134980000000001</v>
      </c>
      <c r="Q30" s="13">
        <v>0.7747231</v>
      </c>
      <c r="R30" s="13">
        <v>0.75100979999999995</v>
      </c>
      <c r="S30" s="13">
        <v>173.25200000000001</v>
      </c>
      <c r="T30" s="13">
        <v>175.60499999999999</v>
      </c>
      <c r="U30" s="13">
        <v>177.61619999999999</v>
      </c>
      <c r="V30" s="13">
        <v>0.1962576</v>
      </c>
      <c r="W30" s="13">
        <v>0.14800579999999999</v>
      </c>
    </row>
    <row r="31" spans="1:23" ht="15.75" thickBot="1" x14ac:dyDescent="0.3">
      <c r="A31" s="18" t="s">
        <v>61</v>
      </c>
      <c r="B31" s="19">
        <v>14.68050676526863</v>
      </c>
      <c r="C31" s="19">
        <v>17.033338138826668</v>
      </c>
      <c r="D31" s="19">
        <v>18.142923022925284</v>
      </c>
      <c r="E31" s="19">
        <v>17.194379893195187</v>
      </c>
      <c r="F31" s="19">
        <v>18.237971146521019</v>
      </c>
      <c r="J31" s="11" t="s">
        <v>89</v>
      </c>
      <c r="K31" s="12">
        <v>15.474672999999999</v>
      </c>
      <c r="L31" s="12">
        <v>9.341628</v>
      </c>
      <c r="M31" s="12">
        <v>21.607717999999998</v>
      </c>
      <c r="N31" s="12">
        <v>4.6275240000000002</v>
      </c>
      <c r="O31" s="12">
        <v>20</v>
      </c>
      <c r="P31" s="12">
        <v>12.95176</v>
      </c>
      <c r="Q31" s="12">
        <v>0.67917229999999995</v>
      </c>
      <c r="R31" s="12">
        <v>0.66313089999999997</v>
      </c>
      <c r="S31" s="12">
        <v>179.0307</v>
      </c>
      <c r="T31" s="12">
        <v>180.364</v>
      </c>
      <c r="U31" s="12">
        <v>182.3038</v>
      </c>
      <c r="V31" s="12">
        <v>0.29604649999999999</v>
      </c>
      <c r="W31" s="12">
        <v>0.1376349</v>
      </c>
    </row>
    <row r="32" spans="1:23" ht="15.75" thickBot="1" x14ac:dyDescent="0.3">
      <c r="A32" s="18" t="s">
        <v>62</v>
      </c>
      <c r="B32" s="19"/>
      <c r="C32" s="19">
        <v>-18.58824391777053</v>
      </c>
      <c r="D32" s="20"/>
      <c r="E32" s="19">
        <v>-15.690792673180598</v>
      </c>
      <c r="F32" s="20"/>
      <c r="J32" s="11" t="s">
        <v>107</v>
      </c>
      <c r="K32" s="13">
        <v>1.9878956000000001</v>
      </c>
      <c r="L32" s="13">
        <v>-6.7435919999999996</v>
      </c>
      <c r="M32" s="13">
        <v>10.719383000000001</v>
      </c>
      <c r="N32" s="13">
        <v>6.5762609999999997</v>
      </c>
      <c r="O32" s="13">
        <v>19</v>
      </c>
      <c r="P32" s="13">
        <v>11.884169999999999</v>
      </c>
      <c r="Q32" s="13">
        <v>0.74338919999999997</v>
      </c>
      <c r="R32" s="13">
        <v>0.7163775</v>
      </c>
      <c r="S32" s="13">
        <v>176.11709999999999</v>
      </c>
      <c r="T32" s="13">
        <v>178.4701</v>
      </c>
      <c r="U32" s="13">
        <v>180.4813</v>
      </c>
      <c r="V32" s="13">
        <v>0.1868572</v>
      </c>
      <c r="W32" s="13">
        <v>0.1262896</v>
      </c>
    </row>
    <row r="33" spans="1:23" ht="15.75" thickBot="1" x14ac:dyDescent="0.3">
      <c r="A33" s="18" t="s">
        <v>130</v>
      </c>
      <c r="B33" s="21">
        <v>0.3063089</v>
      </c>
      <c r="C33" s="23">
        <v>0.1962576</v>
      </c>
      <c r="D33" s="21">
        <v>0.29604649999999999</v>
      </c>
      <c r="E33" s="23">
        <v>0.1868572</v>
      </c>
      <c r="F33" s="21">
        <v>0.2956934</v>
      </c>
      <c r="J33" s="11" t="s">
        <v>90</v>
      </c>
      <c r="K33" s="12">
        <v>15.391024399999999</v>
      </c>
      <c r="L33" s="12">
        <v>9.2669580000000007</v>
      </c>
      <c r="M33" s="12">
        <v>21.515091000000002</v>
      </c>
      <c r="N33" s="12">
        <v>4.620749</v>
      </c>
      <c r="O33" s="12">
        <v>20</v>
      </c>
      <c r="P33" s="12">
        <v>12.91512</v>
      </c>
      <c r="Q33" s="12">
        <v>0.68098519999999996</v>
      </c>
      <c r="R33" s="12">
        <v>0.66503440000000003</v>
      </c>
      <c r="S33" s="12">
        <v>178.90600000000001</v>
      </c>
      <c r="T33" s="12">
        <v>180.23929999999999</v>
      </c>
      <c r="U33" s="12">
        <v>182.17910000000001</v>
      </c>
      <c r="V33" s="12">
        <v>0.2956934</v>
      </c>
      <c r="W33" s="12">
        <v>0.13786490000000001</v>
      </c>
    </row>
    <row r="34" spans="1:23" x14ac:dyDescent="0.25">
      <c r="A34" s="18" t="s">
        <v>131</v>
      </c>
      <c r="B34" s="21">
        <v>0.17835999999999999</v>
      </c>
      <c r="C34" s="23">
        <v>0.14800579999999999</v>
      </c>
      <c r="D34" s="21">
        <v>0.1376349</v>
      </c>
      <c r="E34" s="23">
        <v>0.1262896</v>
      </c>
      <c r="F34" s="21">
        <v>0.13786490000000001</v>
      </c>
    </row>
    <row r="35" spans="1:23" ht="15.75" thickBot="1" x14ac:dyDescent="0.3">
      <c r="A35" s="18" t="s">
        <v>66</v>
      </c>
      <c r="B35" s="21">
        <v>12.442949</v>
      </c>
      <c r="C35" s="22">
        <v>-7.6262990000000004</v>
      </c>
      <c r="D35" s="21">
        <v>9.341628</v>
      </c>
      <c r="E35" s="22">
        <v>-6.7435919999999996</v>
      </c>
      <c r="F35" s="21">
        <v>9.2669580000000007</v>
      </c>
      <c r="I35" t="s">
        <v>137</v>
      </c>
      <c r="J35" s="24">
        <v>0.1</v>
      </c>
      <c r="K35" s="24">
        <v>0.9</v>
      </c>
    </row>
    <row r="36" spans="1:23" x14ac:dyDescent="0.25">
      <c r="A36" s="18" t="s">
        <v>67</v>
      </c>
      <c r="B36" s="21">
        <v>25.358162</v>
      </c>
      <c r="C36" s="22">
        <v>8.5904629999999997</v>
      </c>
      <c r="D36" s="21">
        <v>21.607717999999998</v>
      </c>
      <c r="E36" s="22">
        <v>10.719383000000001</v>
      </c>
      <c r="F36" s="21">
        <v>21.515091000000002</v>
      </c>
      <c r="I36" s="10"/>
      <c r="J36" s="10"/>
      <c r="K36" s="10"/>
    </row>
    <row r="37" spans="1:23" ht="15.75" thickBot="1" x14ac:dyDescent="0.3">
      <c r="A37" s="18" t="s">
        <v>132</v>
      </c>
      <c r="B37" s="25">
        <v>15.800195</v>
      </c>
      <c r="C37" s="26">
        <v>-2.7740390000000001</v>
      </c>
      <c r="D37" s="21"/>
      <c r="E37" s="26">
        <v>-1.4784539999999999</v>
      </c>
      <c r="F37" s="21"/>
      <c r="I37" s="11" t="s">
        <v>134</v>
      </c>
      <c r="J37" s="12">
        <v>15.800195</v>
      </c>
      <c r="K37" s="12">
        <v>26.035150000000002</v>
      </c>
    </row>
    <row r="38" spans="1:23" ht="15.75" thickBot="1" x14ac:dyDescent="0.3">
      <c r="A38" s="18" t="s">
        <v>133</v>
      </c>
      <c r="B38" s="25">
        <v>26.035150000000002</v>
      </c>
      <c r="C38" s="26">
        <v>10.49436</v>
      </c>
      <c r="D38" s="21"/>
      <c r="E38" s="26">
        <v>12.122059999999999</v>
      </c>
      <c r="F38" s="21"/>
      <c r="I38" s="11" t="s">
        <v>135</v>
      </c>
      <c r="J38" s="13">
        <v>-2.7740390000000001</v>
      </c>
      <c r="K38" s="13">
        <v>10.49436</v>
      </c>
    </row>
    <row r="39" spans="1:23" ht="15.75" thickBot="1" x14ac:dyDescent="0.3">
      <c r="A39" s="18"/>
      <c r="B39" s="21"/>
      <c r="C39" s="22"/>
      <c r="D39" s="21"/>
      <c r="E39" s="22"/>
      <c r="F39" s="21"/>
      <c r="I39" s="11" t="s">
        <v>136</v>
      </c>
      <c r="J39" s="12">
        <v>-1.4784539999999999</v>
      </c>
      <c r="K39" s="12">
        <v>12.122059999999999</v>
      </c>
    </row>
    <row r="40" spans="1:23" x14ac:dyDescent="0.25">
      <c r="B40" s="8"/>
      <c r="C40" s="2"/>
      <c r="D40" s="2"/>
      <c r="E40" s="8"/>
      <c r="F40" s="8"/>
    </row>
    <row r="41" spans="1:23" x14ac:dyDescent="0.25">
      <c r="C41" s="7" t="s">
        <v>65</v>
      </c>
      <c r="D41" s="7"/>
      <c r="E41" s="7"/>
    </row>
    <row r="42" spans="1:23" x14ac:dyDescent="0.25">
      <c r="A42" t="s">
        <v>94</v>
      </c>
      <c r="B42" t="s">
        <v>2</v>
      </c>
      <c r="C42" t="s">
        <v>4</v>
      </c>
      <c r="D42" t="s">
        <v>91</v>
      </c>
      <c r="E42" t="s">
        <v>89</v>
      </c>
      <c r="F42" t="s">
        <v>92</v>
      </c>
      <c r="G42" t="s">
        <v>90</v>
      </c>
      <c r="H42" t="s">
        <v>66</v>
      </c>
      <c r="I42" t="s">
        <v>67</v>
      </c>
    </row>
    <row r="43" spans="1:23" x14ac:dyDescent="0.25">
      <c r="A43">
        <v>1997</v>
      </c>
      <c r="B43">
        <v>42.45</v>
      </c>
      <c r="C43" s="4">
        <f>$B$30+$B$31*D2</f>
        <v>37.61663817111446</v>
      </c>
      <c r="D43" s="4">
        <f t="shared" ref="D43:D65" si="0">$C$30+$C$31*D2+$C$32*E2</f>
        <v>35.146509856061272</v>
      </c>
      <c r="E43" s="4">
        <f t="shared" ref="E43:E65" si="1">$D$30+$D$31*H2</f>
        <v>36.814725095021245</v>
      </c>
      <c r="F43" s="4">
        <f t="shared" ref="F43:F65" si="2">$E$30+$E$31*D2+$E$32*F2</f>
        <v>34.136519985580975</v>
      </c>
      <c r="G43" s="4">
        <f t="shared" ref="G43:G65" si="3">$F$30+$F$31*I2</f>
        <v>36.790227732926397</v>
      </c>
    </row>
    <row r="44" spans="1:23" x14ac:dyDescent="0.25">
      <c r="A44">
        <v>1998</v>
      </c>
      <c r="B44">
        <v>77.819999999999993</v>
      </c>
      <c r="C44" s="4">
        <f t="shared" ref="C44:C65" si="4">$B$30+$B$31*D3</f>
        <v>83.786831947884309</v>
      </c>
      <c r="D44" s="4">
        <f t="shared" si="0"/>
        <v>85.699009991066617</v>
      </c>
      <c r="E44" s="4">
        <f t="shared" si="1"/>
        <v>84.874652473059058</v>
      </c>
      <c r="F44" s="4">
        <f t="shared" si="2"/>
        <v>84.610034444721322</v>
      </c>
      <c r="G44" s="4">
        <f t="shared" si="3"/>
        <v>84.875046365767531</v>
      </c>
    </row>
    <row r="45" spans="1:23" x14ac:dyDescent="0.25">
      <c r="A45">
        <v>1999</v>
      </c>
      <c r="B45">
        <v>20.25</v>
      </c>
      <c r="C45" s="4">
        <f t="shared" si="4"/>
        <v>24.697792217678064</v>
      </c>
      <c r="D45" s="4">
        <f t="shared" si="0"/>
        <v>28.802501611097966</v>
      </c>
      <c r="E45" s="4">
        <f t="shared" si="1"/>
        <v>24.617855727913671</v>
      </c>
      <c r="F45" s="4">
        <f t="shared" si="2"/>
        <v>29.983362058687817</v>
      </c>
      <c r="G45" s="4">
        <f t="shared" si="3"/>
        <v>24.624461027592123</v>
      </c>
    </row>
    <row r="46" spans="1:23" x14ac:dyDescent="0.25">
      <c r="A46">
        <v>2000</v>
      </c>
      <c r="B46">
        <v>67.02</v>
      </c>
      <c r="C46" s="4">
        <f t="shared" si="4"/>
        <v>56.018653401378693</v>
      </c>
      <c r="D46" s="4">
        <f t="shared" si="0"/>
        <v>63.470627080340819</v>
      </c>
      <c r="E46" s="4">
        <f t="shared" si="1"/>
        <v>59.64627986480118</v>
      </c>
      <c r="F46" s="4">
        <f t="shared" si="2"/>
        <v>63.592419731054321</v>
      </c>
      <c r="G46" s="4">
        <f t="shared" si="3"/>
        <v>59.736403971360552</v>
      </c>
    </row>
    <row r="47" spans="1:23" x14ac:dyDescent="0.25">
      <c r="A47">
        <v>2001</v>
      </c>
      <c r="B47">
        <v>45.32</v>
      </c>
      <c r="C47" s="4">
        <f t="shared" si="4"/>
        <v>43.369561759754106</v>
      </c>
      <c r="D47" s="4">
        <f t="shared" si="0"/>
        <v>42.529265800771299</v>
      </c>
      <c r="E47" s="4">
        <f t="shared" si="1"/>
        <v>44.045450754558551</v>
      </c>
      <c r="F47" s="4">
        <f t="shared" si="2"/>
        <v>44.507953110716926</v>
      </c>
      <c r="G47" s="4">
        <f t="shared" si="3"/>
        <v>44.058735176099489</v>
      </c>
    </row>
    <row r="48" spans="1:23" x14ac:dyDescent="0.25">
      <c r="A48">
        <v>2002</v>
      </c>
      <c r="B48">
        <v>52.47</v>
      </c>
      <c r="C48" s="4">
        <f t="shared" si="4"/>
        <v>42.127030710180541</v>
      </c>
      <c r="D48" s="4">
        <f t="shared" si="0"/>
        <v>56.927734785676961</v>
      </c>
      <c r="E48" s="4">
        <f t="shared" si="1"/>
        <v>46.567129473313258</v>
      </c>
      <c r="F48" s="4">
        <f t="shared" si="2"/>
        <v>56.07751986413399</v>
      </c>
      <c r="G48" s="4">
        <f t="shared" si="3"/>
        <v>46.698635199338113</v>
      </c>
    </row>
    <row r="49" spans="1:7" x14ac:dyDescent="0.25">
      <c r="A49">
        <v>2003</v>
      </c>
      <c r="B49">
        <v>45.31</v>
      </c>
      <c r="C49" s="4">
        <f t="shared" si="4"/>
        <v>46.42494223027564</v>
      </c>
      <c r="D49" s="4">
        <f t="shared" si="0"/>
        <v>38.348079777409964</v>
      </c>
      <c r="E49" s="4">
        <f t="shared" si="1"/>
        <v>45.933316630546344</v>
      </c>
      <c r="F49" s="4">
        <f t="shared" si="2"/>
        <v>43.039505569098679</v>
      </c>
      <c r="G49" s="4">
        <f t="shared" si="3"/>
        <v>45.912074692125174</v>
      </c>
    </row>
    <row r="50" spans="1:7" x14ac:dyDescent="0.25">
      <c r="A50">
        <v>2004</v>
      </c>
      <c r="B50">
        <v>59.12</v>
      </c>
      <c r="C50" s="4">
        <f t="shared" si="4"/>
        <v>58.5118928003468</v>
      </c>
      <c r="D50" s="4">
        <f t="shared" si="0"/>
        <v>55.999113600949102</v>
      </c>
      <c r="E50" s="4">
        <f t="shared" si="1"/>
        <v>59.360105558279159</v>
      </c>
      <c r="F50" s="4">
        <f t="shared" si="2"/>
        <v>58.46216363029697</v>
      </c>
      <c r="G50" s="4">
        <f t="shared" si="3"/>
        <v>59.368289856330392</v>
      </c>
    </row>
    <row r="51" spans="1:7" x14ac:dyDescent="0.25">
      <c r="A51">
        <v>2005</v>
      </c>
      <c r="B51">
        <v>11.61</v>
      </c>
      <c r="C51" s="4">
        <f t="shared" si="4"/>
        <v>31.201256714692072</v>
      </c>
      <c r="D51" s="4">
        <f t="shared" si="0"/>
        <v>12.469295768365214</v>
      </c>
      <c r="E51" s="4">
        <f t="shared" si="1"/>
        <v>27.248268855744278</v>
      </c>
      <c r="F51" s="4">
        <f t="shared" si="2"/>
        <v>11.814032440732632</v>
      </c>
      <c r="G51" s="4">
        <f t="shared" si="3"/>
        <v>27.146586897963079</v>
      </c>
    </row>
    <row r="52" spans="1:7" x14ac:dyDescent="0.25">
      <c r="A52">
        <v>2006</v>
      </c>
      <c r="B52">
        <v>44.8</v>
      </c>
      <c r="C52" s="4">
        <f t="shared" si="4"/>
        <v>39.099369354406583</v>
      </c>
      <c r="D52" s="4">
        <f t="shared" si="0"/>
        <v>46.874357680269696</v>
      </c>
      <c r="E52" s="4">
        <f t="shared" si="1"/>
        <v>40.37583828379524</v>
      </c>
      <c r="F52" s="4">
        <f t="shared" si="2"/>
        <v>43.528614914990101</v>
      </c>
      <c r="G52" s="4">
        <f t="shared" si="3"/>
        <v>40.410177752464925</v>
      </c>
    </row>
    <row r="53" spans="1:7" x14ac:dyDescent="0.25">
      <c r="A53">
        <v>2007</v>
      </c>
      <c r="B53">
        <v>15.9</v>
      </c>
      <c r="C53" s="4">
        <f t="shared" si="4"/>
        <v>18.3799312704821</v>
      </c>
      <c r="D53" s="4">
        <f t="shared" si="0"/>
        <v>15.139412830591169</v>
      </c>
      <c r="E53" s="4">
        <f t="shared" si="1"/>
        <v>16.559343065704798</v>
      </c>
      <c r="F53" s="4">
        <f t="shared" si="2"/>
        <v>16.446921440901434</v>
      </c>
      <c r="G53" s="4">
        <f t="shared" si="3"/>
        <v>16.518979991048781</v>
      </c>
    </row>
    <row r="54" spans="1:7" x14ac:dyDescent="0.25">
      <c r="A54">
        <v>2008</v>
      </c>
      <c r="B54">
        <v>37.950000000000003</v>
      </c>
      <c r="C54" s="4">
        <f t="shared" si="4"/>
        <v>37.742471086245324</v>
      </c>
      <c r="D54" s="4">
        <f t="shared" si="0"/>
        <v>56.348910523800328</v>
      </c>
      <c r="E54" s="4">
        <f t="shared" si="1"/>
        <v>42.581290162292916</v>
      </c>
      <c r="F54" s="4">
        <f t="shared" si="2"/>
        <v>55.227866929180806</v>
      </c>
      <c r="G54" s="4">
        <f t="shared" si="3"/>
        <v>42.733593284825616</v>
      </c>
    </row>
    <row r="55" spans="1:7" x14ac:dyDescent="0.25">
      <c r="A55">
        <v>2009</v>
      </c>
      <c r="B55">
        <v>24.03</v>
      </c>
      <c r="C55" s="4">
        <f t="shared" si="4"/>
        <v>31.885997494529242</v>
      </c>
      <c r="D55" s="4">
        <f t="shared" si="0"/>
        <v>24.940892129851306</v>
      </c>
      <c r="E55" s="4">
        <f t="shared" si="1"/>
        <v>30.251741803969757</v>
      </c>
      <c r="F55" s="4">
        <f t="shared" si="2"/>
        <v>25.556892384059722</v>
      </c>
      <c r="G55" s="4">
        <f t="shared" si="3"/>
        <v>30.207929260560114</v>
      </c>
    </row>
    <row r="56" spans="1:7" x14ac:dyDescent="0.25">
      <c r="A56">
        <v>2010</v>
      </c>
      <c r="B56">
        <v>58.86</v>
      </c>
      <c r="C56" s="4">
        <f t="shared" si="4"/>
        <v>55.181864515758377</v>
      </c>
      <c r="D56" s="4">
        <f t="shared" si="0"/>
        <v>51.503355914434735</v>
      </c>
      <c r="E56" s="4">
        <f t="shared" si="1"/>
        <v>55.080730915060663</v>
      </c>
      <c r="F56" s="4">
        <f t="shared" si="2"/>
        <v>52.577091495090031</v>
      </c>
      <c r="G56" s="4">
        <f t="shared" si="3"/>
        <v>55.0650478511402</v>
      </c>
    </row>
    <row r="57" spans="1:7" x14ac:dyDescent="0.25">
      <c r="A57">
        <v>2011</v>
      </c>
      <c r="B57">
        <v>21.25</v>
      </c>
      <c r="C57" s="4">
        <f t="shared" si="4"/>
        <v>21.059123755143627</v>
      </c>
      <c r="D57" s="4">
        <f t="shared" si="0"/>
        <v>25.732124811448983</v>
      </c>
      <c r="E57" s="4">
        <f t="shared" si="1"/>
        <v>20.157930209897749</v>
      </c>
      <c r="F57" s="4">
        <f t="shared" si="2"/>
        <v>24.000996363504896</v>
      </c>
      <c r="G57" s="4">
        <f t="shared" si="3"/>
        <v>20.142768638416552</v>
      </c>
    </row>
    <row r="58" spans="1:7" x14ac:dyDescent="0.25">
      <c r="A58">
        <v>2012</v>
      </c>
      <c r="B58">
        <v>94.7</v>
      </c>
      <c r="C58" s="4">
        <f t="shared" si="4"/>
        <v>47.463063780105408</v>
      </c>
      <c r="D58" s="4">
        <f t="shared" si="0"/>
        <v>59.822491570689294</v>
      </c>
      <c r="E58" s="4">
        <f t="shared" si="1"/>
        <v>51.254282763667433</v>
      </c>
      <c r="F58" s="4">
        <f t="shared" si="2"/>
        <v>54.050116825319947</v>
      </c>
      <c r="G58" s="4">
        <f t="shared" si="3"/>
        <v>51.357957070049835</v>
      </c>
    </row>
    <row r="59" spans="1:7" x14ac:dyDescent="0.25">
      <c r="A59">
        <v>2013</v>
      </c>
      <c r="B59">
        <v>37.200000000000003</v>
      </c>
      <c r="C59" s="4">
        <f t="shared" si="4"/>
        <v>29.348367039389945</v>
      </c>
      <c r="D59" s="4">
        <f t="shared" si="0"/>
        <v>30.446702492751058</v>
      </c>
      <c r="E59" s="4">
        <f t="shared" si="1"/>
        <v>29.034548087200012</v>
      </c>
      <c r="F59" s="4">
        <f t="shared" si="2"/>
        <v>30.633422612886534</v>
      </c>
      <c r="G59" s="4">
        <f t="shared" si="3"/>
        <v>29.029733291228357</v>
      </c>
    </row>
    <row r="60" spans="1:7" x14ac:dyDescent="0.25">
      <c r="A60">
        <v>2014</v>
      </c>
      <c r="B60">
        <v>35.1</v>
      </c>
      <c r="C60" s="4">
        <f t="shared" si="4"/>
        <v>51.153022833046379</v>
      </c>
      <c r="D60" s="4">
        <f t="shared" si="0"/>
        <v>53.015922134612424</v>
      </c>
      <c r="E60" s="4">
        <f t="shared" si="1"/>
        <v>52.308435141345186</v>
      </c>
      <c r="F60" s="4">
        <f t="shared" si="2"/>
        <v>52.601082638593539</v>
      </c>
      <c r="G60" s="4">
        <f t="shared" si="3"/>
        <v>52.329934591700109</v>
      </c>
    </row>
    <row r="61" spans="1:7" x14ac:dyDescent="0.25">
      <c r="A61">
        <v>2015</v>
      </c>
      <c r="B61">
        <v>18.399999999999999</v>
      </c>
      <c r="C61" s="4">
        <f t="shared" si="4"/>
        <v>33.437936781143357</v>
      </c>
      <c r="D61" s="4">
        <f t="shared" si="0"/>
        <v>21.924859770137004</v>
      </c>
      <c r="E61" s="4">
        <f t="shared" si="1"/>
        <v>31.082179396136929</v>
      </c>
      <c r="F61" s="4">
        <f t="shared" si="2"/>
        <v>23.186497278331387</v>
      </c>
      <c r="G61" s="4">
        <f t="shared" si="3"/>
        <v>31.018568121606364</v>
      </c>
    </row>
    <row r="62" spans="1:7" x14ac:dyDescent="0.25">
      <c r="A62">
        <v>2016</v>
      </c>
      <c r="B62">
        <v>34.299999999999997</v>
      </c>
      <c r="C62" s="4">
        <f t="shared" si="4"/>
        <v>58.359844694563684</v>
      </c>
      <c r="D62" s="4">
        <f t="shared" si="0"/>
        <v>41.210411532334632</v>
      </c>
      <c r="E62" s="4">
        <f t="shared" si="1"/>
        <v>53.785110631794339</v>
      </c>
      <c r="F62" s="4">
        <f t="shared" si="2"/>
        <v>42.148052010580216</v>
      </c>
      <c r="G62" s="4">
        <f t="shared" si="3"/>
        <v>53.656915722450982</v>
      </c>
    </row>
    <row r="63" spans="1:7" x14ac:dyDescent="0.25">
      <c r="A63">
        <v>2017</v>
      </c>
      <c r="B63">
        <v>7.6510360000000004</v>
      </c>
      <c r="C63" s="4">
        <f t="shared" si="4"/>
        <v>5.7874644406664109</v>
      </c>
      <c r="D63" s="4">
        <f t="shared" si="0"/>
        <v>7.6795818912725053</v>
      </c>
      <c r="E63" s="4">
        <f t="shared" si="1"/>
        <v>2.7327751517828744</v>
      </c>
      <c r="F63" s="4">
        <f t="shared" si="2"/>
        <v>7.8311347022513189</v>
      </c>
      <c r="G63" s="4">
        <f t="shared" si="3"/>
        <v>2.6663234553701054</v>
      </c>
    </row>
    <row r="64" spans="1:7" x14ac:dyDescent="0.25">
      <c r="A64">
        <v>2018</v>
      </c>
      <c r="B64">
        <v>20.5</v>
      </c>
      <c r="C64" s="4">
        <f t="shared" si="4"/>
        <v>19.357979001214797</v>
      </c>
      <c r="D64" s="4">
        <f t="shared" si="0"/>
        <v>17.979874446066418</v>
      </c>
      <c r="E64" s="4">
        <f t="shared" si="1"/>
        <v>17.699045954115331</v>
      </c>
      <c r="F64" s="4">
        <f t="shared" si="2"/>
        <v>17.998835569286314</v>
      </c>
      <c r="G64" s="4">
        <f t="shared" si="3"/>
        <v>17.662646049634944</v>
      </c>
    </row>
    <row r="65" spans="1:9" x14ac:dyDescent="0.25">
      <c r="A65">
        <v>2019</v>
      </c>
      <c r="B65" s="4">
        <f>F65</f>
        <v>1.9878955613316691</v>
      </c>
      <c r="C65" s="4">
        <f t="shared" si="4"/>
        <v>18.900555734588828</v>
      </c>
      <c r="D65" s="4">
        <f t="shared" si="0"/>
        <v>0.48208176461741914</v>
      </c>
      <c r="E65" s="4">
        <f t="shared" si="1"/>
        <v>15.474673019726531</v>
      </c>
      <c r="F65" s="4">
        <f t="shared" si="2"/>
        <v>1.9878955613316691</v>
      </c>
      <c r="G65" s="4">
        <f t="shared" si="3"/>
        <v>15.391024393230477</v>
      </c>
      <c r="H65" s="4">
        <f>F65-H69</f>
        <v>1.9878955613316691</v>
      </c>
      <c r="I65" s="4">
        <f>I69-F65</f>
        <v>8.7314874386683314</v>
      </c>
    </row>
    <row r="69" spans="1:9" x14ac:dyDescent="0.25">
      <c r="H69">
        <v>0</v>
      </c>
      <c r="I69">
        <v>10.719383000000001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13" sqref="F13"/>
    </sheetView>
  </sheetViews>
  <sheetFormatPr defaultRowHeight="15" x14ac:dyDescent="0.25"/>
  <cols>
    <col min="7" max="7" width="11.5703125" bestFit="1" customWidth="1"/>
    <col min="8" max="8" width="11.5703125" customWidth="1"/>
    <col min="9" max="9" width="15.85546875" bestFit="1" customWidth="1"/>
    <col min="10" max="10" width="16" bestFit="1" customWidth="1"/>
    <col min="11" max="11" width="20.28515625" bestFit="1" customWidth="1"/>
    <col min="16" max="16" width="13.28515625" bestFit="1" customWidth="1"/>
  </cols>
  <sheetData>
    <row r="1" spans="1:11" x14ac:dyDescent="0.25">
      <c r="A1" t="s">
        <v>1</v>
      </c>
      <c r="B1" t="s">
        <v>2</v>
      </c>
      <c r="C1" t="s">
        <v>4</v>
      </c>
      <c r="D1" t="s">
        <v>73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89</v>
      </c>
      <c r="K1" t="s">
        <v>90</v>
      </c>
    </row>
    <row r="2" spans="1:11" x14ac:dyDescent="0.25">
      <c r="A2">
        <v>1997</v>
      </c>
      <c r="B2">
        <v>42.45</v>
      </c>
      <c r="C2">
        <v>2.4775</v>
      </c>
      <c r="D2">
        <v>9.4381437500000001</v>
      </c>
      <c r="E2">
        <v>9.2593881249999992</v>
      </c>
      <c r="F2">
        <f>D2-MIN($D$2:$D$23)</f>
        <v>1.1327805208333324</v>
      </c>
      <c r="G2">
        <f>E2-MIN($E$2:$E$24)</f>
        <v>1.334793402777775</v>
      </c>
      <c r="H2" s="1">
        <f>G2/AVERAGE($D$2:$D$24)</f>
        <v>0.14263686387041827</v>
      </c>
      <c r="I2" s="1">
        <f>G2/AVERAGE($E$2:$E$24)</f>
        <v>0.14688838566826812</v>
      </c>
      <c r="J2">
        <f>C2/(1+H2)</f>
        <v>2.1682304136486907</v>
      </c>
      <c r="K2">
        <f>C2/(1+I2)</f>
        <v>2.160192771118187</v>
      </c>
    </row>
    <row r="3" spans="1:11" x14ac:dyDescent="0.25">
      <c r="A3">
        <v>1998</v>
      </c>
      <c r="B3">
        <v>77.819999999999993</v>
      </c>
      <c r="C3">
        <v>5.6225000000000005</v>
      </c>
      <c r="D3">
        <v>9.6004693749999994</v>
      </c>
      <c r="E3">
        <v>9.489001145833333</v>
      </c>
      <c r="F3">
        <f t="shared" ref="F3:F24" si="0">D3-MIN($D$2:$D$23)</f>
        <v>1.2951061458333317</v>
      </c>
      <c r="G3">
        <f t="shared" ref="G3:G24" si="1">E3-MIN($E$2:$E$24)</f>
        <v>1.5644064236111088</v>
      </c>
      <c r="H3" s="1">
        <f t="shared" ref="H3:H24" si="2">G3/AVERAGE($D$2:$D$24)</f>
        <v>0.16717345592078547</v>
      </c>
      <c r="I3" s="1">
        <f t="shared" ref="I3:I24" si="3">G3/AVERAGE($E$2:$E$24)</f>
        <v>0.17215633042169148</v>
      </c>
      <c r="J3">
        <f t="shared" ref="J3:J24" si="4">C3/(1+H3)</f>
        <v>4.8171931699426791</v>
      </c>
      <c r="K3">
        <f t="shared" ref="K3:K24" si="5">C3/(1+I3)</f>
        <v>4.796715125854643</v>
      </c>
    </row>
    <row r="4" spans="1:11" x14ac:dyDescent="0.25">
      <c r="A4">
        <v>1999</v>
      </c>
      <c r="B4">
        <v>20.25</v>
      </c>
      <c r="C4">
        <v>1.5974999999999999</v>
      </c>
      <c r="D4">
        <v>8.9730471354166745</v>
      </c>
      <c r="E4">
        <v>8.5597487500000007</v>
      </c>
      <c r="F4">
        <f t="shared" si="0"/>
        <v>0.66768390625000684</v>
      </c>
      <c r="G4">
        <f t="shared" si="1"/>
        <v>0.63515402777777652</v>
      </c>
      <c r="H4" s="1">
        <f t="shared" si="2"/>
        <v>6.7872959521938572E-2</v>
      </c>
      <c r="I4" s="1">
        <f t="shared" si="3"/>
        <v>6.9896022558113113E-2</v>
      </c>
      <c r="J4">
        <f t="shared" si="4"/>
        <v>1.4959644644576102</v>
      </c>
      <c r="K4">
        <f t="shared" si="5"/>
        <v>1.4931357499398772</v>
      </c>
    </row>
    <row r="5" spans="1:11" x14ac:dyDescent="0.25">
      <c r="A5">
        <v>2000</v>
      </c>
      <c r="B5">
        <v>67.02</v>
      </c>
      <c r="C5">
        <v>3.7310000000000003</v>
      </c>
      <c r="D5">
        <v>9.0630234375000001</v>
      </c>
      <c r="E5">
        <v>8.7557332291666672</v>
      </c>
      <c r="F5">
        <f t="shared" si="0"/>
        <v>0.75766020833333236</v>
      </c>
      <c r="G5">
        <f t="shared" si="1"/>
        <v>0.83113850694444302</v>
      </c>
      <c r="H5" s="1">
        <f t="shared" si="2"/>
        <v>8.8815984425594546E-2</v>
      </c>
      <c r="I5" s="1">
        <f t="shared" si="3"/>
        <v>9.1463288099671039E-2</v>
      </c>
      <c r="J5">
        <f t="shared" si="4"/>
        <v>3.4266579967305417</v>
      </c>
      <c r="K5">
        <f t="shared" si="5"/>
        <v>3.4183467650075374</v>
      </c>
    </row>
    <row r="6" spans="1:11" x14ac:dyDescent="0.25">
      <c r="A6">
        <v>2001</v>
      </c>
      <c r="B6">
        <v>45.32</v>
      </c>
      <c r="C6">
        <v>2.8693750000000002</v>
      </c>
      <c r="D6">
        <v>9.4000650285947653</v>
      </c>
      <c r="E6">
        <v>9.0278264964596868</v>
      </c>
      <c r="F6">
        <f t="shared" si="0"/>
        <v>1.0947017994280976</v>
      </c>
      <c r="G6">
        <f t="shared" si="1"/>
        <v>1.1032317742374627</v>
      </c>
      <c r="H6" s="1">
        <f t="shared" si="2"/>
        <v>0.11789204237296305</v>
      </c>
      <c r="I6" s="1">
        <f t="shared" si="3"/>
        <v>0.12140600485321665</v>
      </c>
      <c r="J6">
        <f t="shared" si="4"/>
        <v>2.5667729004574924</v>
      </c>
      <c r="K6">
        <f t="shared" si="5"/>
        <v>2.5587298334251201</v>
      </c>
    </row>
    <row r="7" spans="1:11" x14ac:dyDescent="0.25">
      <c r="A7">
        <v>2002</v>
      </c>
      <c r="B7">
        <v>52.47</v>
      </c>
      <c r="C7">
        <v>2.784736842105263</v>
      </c>
      <c r="D7">
        <v>8.5479060286458353</v>
      </c>
      <c r="E7">
        <v>8.1977302951388911</v>
      </c>
      <c r="F7">
        <f t="shared" si="0"/>
        <v>0.24254279947916757</v>
      </c>
      <c r="G7">
        <f t="shared" si="1"/>
        <v>0.2731355729166669</v>
      </c>
      <c r="H7" s="1">
        <f t="shared" si="2"/>
        <v>2.9187439382909134E-2</v>
      </c>
      <c r="I7" s="1">
        <f t="shared" si="3"/>
        <v>3.005741809242838E-2</v>
      </c>
      <c r="J7">
        <f t="shared" si="4"/>
        <v>2.7057625613609937</v>
      </c>
      <c r="K7">
        <f t="shared" si="5"/>
        <v>2.7034772947534704</v>
      </c>
    </row>
    <row r="8" spans="1:11" x14ac:dyDescent="0.25">
      <c r="A8">
        <v>2003</v>
      </c>
      <c r="B8">
        <v>45.31</v>
      </c>
      <c r="C8">
        <v>3.0775000000000001</v>
      </c>
      <c r="D8">
        <v>9.8157174999999999</v>
      </c>
      <c r="E8">
        <v>9.3494818750000004</v>
      </c>
      <c r="F8">
        <f t="shared" si="0"/>
        <v>1.5103542708333322</v>
      </c>
      <c r="G8">
        <f t="shared" si="1"/>
        <v>1.4248871527777762</v>
      </c>
      <c r="H8" s="1">
        <f t="shared" si="2"/>
        <v>0.15226433874973871</v>
      </c>
      <c r="I8" s="1">
        <f t="shared" si="3"/>
        <v>0.15680282296527651</v>
      </c>
      <c r="J8">
        <f t="shared" si="4"/>
        <v>2.6708281220776415</v>
      </c>
      <c r="K8">
        <f t="shared" si="5"/>
        <v>2.6603496627984775</v>
      </c>
    </row>
    <row r="9" spans="1:11" x14ac:dyDescent="0.25">
      <c r="A9">
        <v>2004</v>
      </c>
      <c r="B9">
        <v>59.12</v>
      </c>
      <c r="C9">
        <v>3.9008333333333329</v>
      </c>
      <c r="D9">
        <v>9.6205985435267749</v>
      </c>
      <c r="E9">
        <v>9.268800677083334</v>
      </c>
      <c r="F9">
        <f t="shared" si="0"/>
        <v>1.3152353143601072</v>
      </c>
      <c r="G9">
        <f t="shared" si="1"/>
        <v>1.3442059548611098</v>
      </c>
      <c r="H9" s="1">
        <f t="shared" si="2"/>
        <v>0.1436426951154558</v>
      </c>
      <c r="I9" s="1">
        <f t="shared" si="3"/>
        <v>0.14792419733594814</v>
      </c>
      <c r="J9">
        <f t="shared" si="4"/>
        <v>3.4108846670327631</v>
      </c>
      <c r="K9">
        <f t="shared" si="5"/>
        <v>3.3981628250246967</v>
      </c>
    </row>
    <row r="10" spans="1:11" x14ac:dyDescent="0.25">
      <c r="A10">
        <v>2005</v>
      </c>
      <c r="B10">
        <v>11.61</v>
      </c>
      <c r="C10">
        <v>2.0405000000000002</v>
      </c>
      <c r="D10">
        <v>10.257674921874999</v>
      </c>
      <c r="E10">
        <v>10.2031609375</v>
      </c>
      <c r="F10">
        <f t="shared" si="0"/>
        <v>1.9523116927083315</v>
      </c>
      <c r="G10">
        <f t="shared" si="1"/>
        <v>2.2785662152777757</v>
      </c>
      <c r="H10" s="1">
        <f t="shared" si="2"/>
        <v>0.24348902114136356</v>
      </c>
      <c r="I10" s="1">
        <f t="shared" si="3"/>
        <v>0.25074660415903338</v>
      </c>
      <c r="J10">
        <f t="shared" si="4"/>
        <v>1.6409473387445614</v>
      </c>
      <c r="K10">
        <f t="shared" si="5"/>
        <v>1.631425576703424</v>
      </c>
    </row>
    <row r="11" spans="1:11" x14ac:dyDescent="0.25">
      <c r="A11">
        <v>2006</v>
      </c>
      <c r="B11">
        <v>44.8</v>
      </c>
      <c r="C11">
        <v>2.5784999999999996</v>
      </c>
      <c r="D11">
        <v>8.8997668750000063</v>
      </c>
      <c r="E11">
        <v>8.7714929166666753</v>
      </c>
      <c r="F11">
        <f t="shared" si="0"/>
        <v>0.5944036458333386</v>
      </c>
      <c r="G11">
        <f t="shared" si="1"/>
        <v>0.84689819444445114</v>
      </c>
      <c r="H11" s="1">
        <f t="shared" si="2"/>
        <v>9.0500074559619004E-2</v>
      </c>
      <c r="I11" s="1">
        <f t="shared" si="3"/>
        <v>9.3197575256541251E-2</v>
      </c>
      <c r="J11">
        <f t="shared" si="4"/>
        <v>2.3645115302181758</v>
      </c>
      <c r="K11">
        <f t="shared" si="5"/>
        <v>2.3586770208440151</v>
      </c>
    </row>
    <row r="12" spans="1:11" x14ac:dyDescent="0.25">
      <c r="A12">
        <v>2007</v>
      </c>
      <c r="B12">
        <v>15.9</v>
      </c>
      <c r="C12">
        <v>1.167142857142857</v>
      </c>
      <c r="D12">
        <v>9.3137285937500067</v>
      </c>
      <c r="E12">
        <v>8.9508517708333439</v>
      </c>
      <c r="F12">
        <f t="shared" si="0"/>
        <v>1.008365364583339</v>
      </c>
      <c r="G12">
        <f t="shared" si="1"/>
        <v>1.0262570486111198</v>
      </c>
      <c r="H12" s="1">
        <f t="shared" si="2"/>
        <v>0.10966647470250657</v>
      </c>
      <c r="I12" s="1">
        <f t="shared" si="3"/>
        <v>0.11293526087067857</v>
      </c>
      <c r="J12">
        <f t="shared" si="4"/>
        <v>1.0517960880594861</v>
      </c>
      <c r="K12">
        <f t="shared" si="5"/>
        <v>1.0487068728775566</v>
      </c>
    </row>
    <row r="13" spans="1:11" x14ac:dyDescent="0.25">
      <c r="A13">
        <v>2008</v>
      </c>
      <c r="B13">
        <v>37.950000000000003</v>
      </c>
      <c r="C13">
        <v>2.486071428571428</v>
      </c>
      <c r="D13">
        <v>8.3053632291666677</v>
      </c>
      <c r="E13">
        <v>7.9245947222222242</v>
      </c>
      <c r="F13">
        <f t="shared" si="0"/>
        <v>0</v>
      </c>
      <c r="G13">
        <f t="shared" si="1"/>
        <v>0</v>
      </c>
      <c r="H13" s="1">
        <f t="shared" si="2"/>
        <v>0</v>
      </c>
      <c r="I13" s="1">
        <f t="shared" si="3"/>
        <v>0</v>
      </c>
      <c r="J13">
        <f t="shared" si="4"/>
        <v>2.486071428571428</v>
      </c>
      <c r="K13">
        <f t="shared" si="5"/>
        <v>2.486071428571428</v>
      </c>
    </row>
    <row r="14" spans="1:11" x14ac:dyDescent="0.25">
      <c r="A14">
        <v>2009</v>
      </c>
      <c r="B14">
        <v>24.03</v>
      </c>
      <c r="C14">
        <v>2.0871428571428572</v>
      </c>
      <c r="D14">
        <v>9.6294761067708254</v>
      </c>
      <c r="E14">
        <v>9.3784183506944334</v>
      </c>
      <c r="F14">
        <f t="shared" si="0"/>
        <v>1.3241128776041577</v>
      </c>
      <c r="G14">
        <f t="shared" si="1"/>
        <v>1.4538236284722093</v>
      </c>
      <c r="H14" s="1">
        <f t="shared" si="2"/>
        <v>0.1553565087709024</v>
      </c>
      <c r="I14" s="1">
        <f t="shared" si="3"/>
        <v>0.15998716010152469</v>
      </c>
      <c r="J14">
        <f t="shared" si="4"/>
        <v>1.8064924906713105</v>
      </c>
      <c r="K14">
        <f t="shared" si="5"/>
        <v>1.7992809997657093</v>
      </c>
    </row>
    <row r="15" spans="1:11" x14ac:dyDescent="0.25">
      <c r="A15">
        <v>2010</v>
      </c>
      <c r="B15">
        <v>58.86</v>
      </c>
      <c r="C15">
        <v>3.6740000000000004</v>
      </c>
      <c r="D15">
        <v>9.6546000781250108</v>
      </c>
      <c r="E15">
        <v>9.3952961111111133</v>
      </c>
      <c r="F15">
        <f t="shared" si="0"/>
        <v>1.3492368489583431</v>
      </c>
      <c r="G15">
        <f t="shared" si="1"/>
        <v>1.4707013888888891</v>
      </c>
      <c r="H15" s="1">
        <f t="shared" si="2"/>
        <v>0.15716007688112948</v>
      </c>
      <c r="I15" s="1">
        <f t="shared" si="3"/>
        <v>0.16184448646839364</v>
      </c>
      <c r="J15">
        <f t="shared" si="4"/>
        <v>3.1750144801940103</v>
      </c>
      <c r="K15">
        <f t="shared" si="5"/>
        <v>3.162213224566476</v>
      </c>
    </row>
    <row r="16" spans="1:11" x14ac:dyDescent="0.25">
      <c r="A16">
        <v>2011</v>
      </c>
      <c r="B16">
        <v>21.25</v>
      </c>
      <c r="C16">
        <v>1.3496428571428574</v>
      </c>
      <c r="D16">
        <v>8.9111016536458347</v>
      </c>
      <c r="E16">
        <v>8.6694064236111128</v>
      </c>
      <c r="F16">
        <f t="shared" si="0"/>
        <v>0.60573842447916704</v>
      </c>
      <c r="G16">
        <f t="shared" si="1"/>
        <v>0.74481170138888864</v>
      </c>
      <c r="H16" s="1">
        <f t="shared" si="2"/>
        <v>7.9591047602584425E-2</v>
      </c>
      <c r="I16" s="1">
        <f t="shared" si="3"/>
        <v>8.1963387155026518E-2</v>
      </c>
      <c r="J16">
        <f t="shared" si="4"/>
        <v>1.2501426907345785</v>
      </c>
      <c r="K16">
        <f t="shared" si="5"/>
        <v>1.2474015971018038</v>
      </c>
    </row>
    <row r="17" spans="1:11" x14ac:dyDescent="0.25">
      <c r="A17">
        <v>2012</v>
      </c>
      <c r="B17">
        <v>94.7</v>
      </c>
      <c r="C17">
        <v>3.1482142857142899</v>
      </c>
      <c r="D17">
        <v>8.7252480859374906</v>
      </c>
      <c r="E17">
        <v>8.5058343576388769</v>
      </c>
      <c r="F17">
        <f t="shared" si="0"/>
        <v>0.41988485677082288</v>
      </c>
      <c r="G17">
        <f t="shared" si="1"/>
        <v>0.58123963541665269</v>
      </c>
      <c r="H17" s="1">
        <f t="shared" si="2"/>
        <v>6.2111633590999547E-2</v>
      </c>
      <c r="I17" s="1">
        <f t="shared" si="3"/>
        <v>6.3962971014907694E-2</v>
      </c>
      <c r="J17">
        <f t="shared" si="4"/>
        <v>2.9641086550103752</v>
      </c>
      <c r="K17">
        <f t="shared" si="5"/>
        <v>2.9589509893480859</v>
      </c>
    </row>
    <row r="18" spans="1:11" x14ac:dyDescent="0.25">
      <c r="A18">
        <v>2013</v>
      </c>
      <c r="B18">
        <v>37.200000000000003</v>
      </c>
      <c r="C18">
        <v>1.9142857142857141</v>
      </c>
      <c r="D18">
        <v>9.1748799348958414</v>
      </c>
      <c r="E18">
        <v>8.8654613715277897</v>
      </c>
      <c r="F18">
        <f t="shared" si="0"/>
        <v>0.86951670572917372</v>
      </c>
      <c r="G18">
        <f t="shared" si="1"/>
        <v>0.94086664930556552</v>
      </c>
      <c r="H18" s="1">
        <f t="shared" si="2"/>
        <v>0.10054160284125811</v>
      </c>
      <c r="I18" s="1">
        <f t="shared" si="3"/>
        <v>0.10353840748538364</v>
      </c>
      <c r="J18">
        <f t="shared" si="4"/>
        <v>1.7394033168247529</v>
      </c>
      <c r="K18">
        <f t="shared" si="5"/>
        <v>1.7346797368364988</v>
      </c>
    </row>
    <row r="19" spans="1:11" x14ac:dyDescent="0.25">
      <c r="A19">
        <v>2014</v>
      </c>
      <c r="B19">
        <v>35.1</v>
      </c>
      <c r="C19">
        <v>3.3995652173913036</v>
      </c>
      <c r="D19">
        <v>9.3217495572916746</v>
      </c>
      <c r="E19">
        <v>9.093034322916667</v>
      </c>
      <c r="F19">
        <f t="shared" si="0"/>
        <v>1.016386328125007</v>
      </c>
      <c r="G19">
        <f t="shared" si="1"/>
        <v>1.1684396006944429</v>
      </c>
      <c r="H19" s="1">
        <f t="shared" si="2"/>
        <v>0.12486019178565433</v>
      </c>
      <c r="I19" s="1">
        <f t="shared" si="3"/>
        <v>0.12858185119862825</v>
      </c>
      <c r="J19">
        <f t="shared" si="4"/>
        <v>3.0222113309874343</v>
      </c>
      <c r="K19">
        <f t="shared" si="5"/>
        <v>3.0122451586304893</v>
      </c>
    </row>
    <row r="20" spans="1:11" x14ac:dyDescent="0.25">
      <c r="A20">
        <v>2015</v>
      </c>
      <c r="B20">
        <v>18.399999999999999</v>
      </c>
      <c r="C20">
        <v>2.1928571428571431</v>
      </c>
      <c r="D20">
        <v>9.8886022273284251</v>
      </c>
      <c r="E20">
        <v>9.6453319975490004</v>
      </c>
      <c r="F20">
        <f t="shared" si="0"/>
        <v>1.5832389981617574</v>
      </c>
      <c r="G20">
        <f t="shared" si="1"/>
        <v>1.7207372753267762</v>
      </c>
      <c r="H20" s="1">
        <f t="shared" si="2"/>
        <v>0.18387906921532962</v>
      </c>
      <c r="I20" s="1">
        <f t="shared" si="3"/>
        <v>0.18935988146627428</v>
      </c>
      <c r="J20">
        <f t="shared" si="4"/>
        <v>1.8522644752141451</v>
      </c>
      <c r="K20">
        <f t="shared" si="5"/>
        <v>1.8437288637596645</v>
      </c>
    </row>
    <row r="21" spans="1:11" x14ac:dyDescent="0.25">
      <c r="A21">
        <v>2016</v>
      </c>
      <c r="B21">
        <v>34.299999999999997</v>
      </c>
      <c r="C21">
        <v>3.8904761904761913</v>
      </c>
      <c r="D21">
        <v>10.406702137648818</v>
      </c>
      <c r="E21">
        <v>10.297176190476192</v>
      </c>
      <c r="F21">
        <f t="shared" si="0"/>
        <v>2.1013389084821501</v>
      </c>
      <c r="G21">
        <f t="shared" si="1"/>
        <v>2.3725814682539674</v>
      </c>
      <c r="H21" s="1">
        <f t="shared" si="2"/>
        <v>0.25353555029906016</v>
      </c>
      <c r="I21" s="1">
        <f t="shared" si="3"/>
        <v>0.2610925863231105</v>
      </c>
      <c r="J21">
        <f t="shared" si="4"/>
        <v>3.1036025979063995</v>
      </c>
      <c r="K21">
        <f t="shared" si="5"/>
        <v>3.0850044101991045</v>
      </c>
    </row>
    <row r="22" spans="1:11" x14ac:dyDescent="0.25">
      <c r="A22">
        <v>2017</v>
      </c>
      <c r="B22">
        <v>7.6510360000000004</v>
      </c>
      <c r="C22">
        <v>0.30937500000000001</v>
      </c>
      <c r="D22">
        <v>8.9290328125000009</v>
      </c>
      <c r="E22">
        <v>8.5599856250000013</v>
      </c>
      <c r="F22">
        <f t="shared" si="0"/>
        <v>0.62366958333333322</v>
      </c>
      <c r="G22">
        <f t="shared" si="1"/>
        <v>0.6353909027777771</v>
      </c>
      <c r="H22" s="1">
        <f t="shared" si="2"/>
        <v>6.7898272133657428E-2</v>
      </c>
      <c r="I22" s="1">
        <f t="shared" si="3"/>
        <v>6.9922089653052924E-2</v>
      </c>
      <c r="J22">
        <f t="shared" si="4"/>
        <v>0.28970456088656249</v>
      </c>
      <c r="K22">
        <f t="shared" si="5"/>
        <v>0.28915656849399379</v>
      </c>
    </row>
    <row r="23" spans="1:11" x14ac:dyDescent="0.25">
      <c r="A23">
        <v>2018</v>
      </c>
      <c r="B23">
        <v>20.5</v>
      </c>
      <c r="C23">
        <v>1.2337650621096896</v>
      </c>
      <c r="D23">
        <v>9.2219682812499997</v>
      </c>
      <c r="E23">
        <v>8.9249520833333325</v>
      </c>
      <c r="F23">
        <f t="shared" si="0"/>
        <v>0.91660505208333198</v>
      </c>
      <c r="G23">
        <f t="shared" si="1"/>
        <v>1.0003573611111083</v>
      </c>
      <c r="H23" s="1">
        <f t="shared" si="2"/>
        <v>0.10689881778081547</v>
      </c>
      <c r="I23" s="1">
        <f t="shared" si="3"/>
        <v>0.11008510947026541</v>
      </c>
      <c r="J23">
        <f t="shared" si="4"/>
        <v>1.1146141293955161</v>
      </c>
      <c r="K23">
        <f t="shared" si="5"/>
        <v>1.1114148380014253</v>
      </c>
    </row>
    <row r="24" spans="1:11" x14ac:dyDescent="0.25">
      <c r="A24">
        <v>2019</v>
      </c>
      <c r="C24" s="6">
        <v>1.2026065146603502</v>
      </c>
      <c r="D24">
        <v>10.134752656250001</v>
      </c>
      <c r="E24">
        <v>9.9112112499999991</v>
      </c>
      <c r="F24">
        <f t="shared" si="0"/>
        <v>1.8293894270833331</v>
      </c>
      <c r="G24">
        <f t="shared" si="1"/>
        <v>1.986616527777775</v>
      </c>
      <c r="H24" s="1">
        <f t="shared" si="2"/>
        <v>0.21229109362217749</v>
      </c>
      <c r="I24" s="1">
        <f t="shared" si="3"/>
        <v>0.21861877208855224</v>
      </c>
      <c r="J24">
        <f t="shared" si="4"/>
        <v>0.99201134198479424</v>
      </c>
      <c r="K24">
        <f t="shared" si="5"/>
        <v>0.98686032269077961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1" sqref="F21"/>
    </sheetView>
  </sheetViews>
  <sheetFormatPr defaultRowHeight="15" x14ac:dyDescent="0.25"/>
  <cols>
    <col min="1" max="1" width="13.7109375" customWidth="1"/>
    <col min="2" max="2" width="16.28515625" bestFit="1" customWidth="1"/>
    <col min="3" max="3" width="12.85546875" bestFit="1" customWidth="1"/>
    <col min="4" max="4" width="14.140625" bestFit="1" customWidth="1"/>
  </cols>
  <sheetData>
    <row r="1" spans="1:4" x14ac:dyDescent="0.25">
      <c r="A1" t="s">
        <v>6</v>
      </c>
    </row>
    <row r="2" spans="1:4" x14ac:dyDescent="0.25">
      <c r="B2" t="s">
        <v>7</v>
      </c>
      <c r="C2" t="s">
        <v>8</v>
      </c>
      <c r="D2" t="s">
        <v>14</v>
      </c>
    </row>
    <row r="3" spans="1:4" x14ac:dyDescent="0.25">
      <c r="A3" t="s">
        <v>9</v>
      </c>
      <c r="B3">
        <v>1.27</v>
      </c>
      <c r="C3">
        <v>1.1299999999999999</v>
      </c>
      <c r="D3">
        <f>1/B11</f>
        <v>1.4409221902017293</v>
      </c>
    </row>
    <row r="4" spans="1:4" x14ac:dyDescent="0.25">
      <c r="A4" t="s">
        <v>10</v>
      </c>
      <c r="B4">
        <v>1.19</v>
      </c>
      <c r="C4">
        <v>1.21</v>
      </c>
      <c r="D4">
        <f>1/B12</f>
        <v>1.4409221902017293</v>
      </c>
    </row>
    <row r="5" spans="1:4" x14ac:dyDescent="0.25">
      <c r="A5" t="s">
        <v>11</v>
      </c>
      <c r="B5">
        <v>0.99</v>
      </c>
      <c r="C5">
        <v>1.19</v>
      </c>
      <c r="D5">
        <f>1/B13</f>
        <v>1.179245283018868</v>
      </c>
    </row>
    <row r="6" spans="1:4" x14ac:dyDescent="0.25">
      <c r="A6" t="s">
        <v>12</v>
      </c>
      <c r="B6">
        <v>1.05</v>
      </c>
      <c r="C6">
        <v>1.26</v>
      </c>
      <c r="D6">
        <f>1/B14</f>
        <v>1.3175230566534915</v>
      </c>
    </row>
    <row r="7" spans="1:4" x14ac:dyDescent="0.25">
      <c r="A7" t="s">
        <v>15</v>
      </c>
      <c r="C7">
        <v>1.19</v>
      </c>
    </row>
    <row r="9" spans="1:4" x14ac:dyDescent="0.25">
      <c r="A9" t="s">
        <v>13</v>
      </c>
    </row>
    <row r="10" spans="1:4" x14ac:dyDescent="0.25">
      <c r="B10" t="s">
        <v>14</v>
      </c>
    </row>
    <row r="11" spans="1:4" x14ac:dyDescent="0.25">
      <c r="A11" t="s">
        <v>9</v>
      </c>
      <c r="B11">
        <v>0.69399999999999995</v>
      </c>
    </row>
    <row r="12" spans="1:4" x14ac:dyDescent="0.25">
      <c r="A12" t="s">
        <v>10</v>
      </c>
      <c r="B12">
        <v>0.69399999999999995</v>
      </c>
    </row>
    <row r="13" spans="1:4" x14ac:dyDescent="0.25">
      <c r="A13" t="s">
        <v>11</v>
      </c>
      <c r="B13">
        <v>0.84799999999999998</v>
      </c>
    </row>
    <row r="14" spans="1:4" x14ac:dyDescent="0.25">
      <c r="A14" t="s">
        <v>12</v>
      </c>
      <c r="B14">
        <v>0.75900000000000001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K6" sqref="K6"/>
    </sheetView>
  </sheetViews>
  <sheetFormatPr defaultRowHeight="15" x14ac:dyDescent="0.25"/>
  <cols>
    <col min="10" max="10" width="15.28515625" bestFit="1" customWidth="1"/>
    <col min="11" max="11" width="15.5703125" bestFit="1" customWidth="1"/>
    <col min="12" max="12" width="15.5703125" customWidth="1"/>
  </cols>
  <sheetData>
    <row r="1" spans="1:14" x14ac:dyDescent="0.25">
      <c r="A1" t="s">
        <v>53</v>
      </c>
      <c r="B1" t="s">
        <v>54</v>
      </c>
      <c r="C1" t="s">
        <v>55</v>
      </c>
      <c r="D1" t="s">
        <v>16</v>
      </c>
      <c r="E1" t="s">
        <v>0</v>
      </c>
      <c r="F1" t="s">
        <v>56</v>
      </c>
      <c r="G1" t="s">
        <v>52</v>
      </c>
      <c r="H1" t="s">
        <v>17</v>
      </c>
      <c r="I1" t="s">
        <v>68</v>
      </c>
      <c r="J1" t="s">
        <v>64</v>
      </c>
      <c r="K1" t="s">
        <v>93</v>
      </c>
    </row>
    <row r="2" spans="1:14" x14ac:dyDescent="0.25">
      <c r="A2" t="s">
        <v>57</v>
      </c>
      <c r="B2">
        <v>23017</v>
      </c>
      <c r="C2" t="s">
        <v>58</v>
      </c>
      <c r="D2">
        <v>7</v>
      </c>
      <c r="E2">
        <v>2019</v>
      </c>
      <c r="F2">
        <v>43636</v>
      </c>
      <c r="G2" t="s">
        <v>20</v>
      </c>
      <c r="H2" t="s">
        <v>51</v>
      </c>
      <c r="I2">
        <v>1</v>
      </c>
      <c r="J2">
        <f>LN(I2+1)/1.13</f>
        <v>0.6134045845663233</v>
      </c>
      <c r="K2">
        <f>EXP(J2)-1</f>
        <v>0.84670798163310157</v>
      </c>
      <c r="M2" t="s">
        <v>18</v>
      </c>
      <c r="N2">
        <f>K5</f>
        <v>9.3340985289210483</v>
      </c>
    </row>
    <row r="3" spans="1:14" x14ac:dyDescent="0.25">
      <c r="A3" t="s">
        <v>57</v>
      </c>
      <c r="B3">
        <v>23018</v>
      </c>
      <c r="C3" t="s">
        <v>58</v>
      </c>
      <c r="D3">
        <v>7</v>
      </c>
      <c r="E3">
        <v>2019</v>
      </c>
      <c r="F3">
        <v>43636</v>
      </c>
      <c r="G3" t="s">
        <v>21</v>
      </c>
      <c r="H3" t="s">
        <v>51</v>
      </c>
      <c r="I3">
        <v>0</v>
      </c>
      <c r="J3">
        <f t="shared" ref="J3:J17" si="0">LN(I3+1)/1.13</f>
        <v>0</v>
      </c>
      <c r="K3">
        <f t="shared" ref="K3:K17" si="1">EXP(J3)-1</f>
        <v>0</v>
      </c>
      <c r="M3" t="s">
        <v>19</v>
      </c>
      <c r="N3">
        <f>K4</f>
        <v>0</v>
      </c>
    </row>
    <row r="4" spans="1:14" x14ac:dyDescent="0.25">
      <c r="A4" t="s">
        <v>57</v>
      </c>
      <c r="B4">
        <v>23019</v>
      </c>
      <c r="C4" t="s">
        <v>58</v>
      </c>
      <c r="D4">
        <v>7</v>
      </c>
      <c r="E4">
        <v>2019</v>
      </c>
      <c r="F4">
        <v>43636</v>
      </c>
      <c r="G4" t="s">
        <v>19</v>
      </c>
      <c r="H4" t="s">
        <v>51</v>
      </c>
      <c r="I4">
        <v>0</v>
      </c>
      <c r="J4">
        <f t="shared" si="0"/>
        <v>0</v>
      </c>
      <c r="K4">
        <f t="shared" si="1"/>
        <v>0</v>
      </c>
      <c r="M4" t="s">
        <v>20</v>
      </c>
      <c r="N4">
        <f>K2</f>
        <v>0.84670798163310157</v>
      </c>
    </row>
    <row r="5" spans="1:14" x14ac:dyDescent="0.25">
      <c r="A5" t="s">
        <v>57</v>
      </c>
      <c r="B5">
        <v>23020</v>
      </c>
      <c r="C5" t="s">
        <v>58</v>
      </c>
      <c r="D5">
        <v>7</v>
      </c>
      <c r="E5">
        <v>2019</v>
      </c>
      <c r="F5">
        <v>43636</v>
      </c>
      <c r="G5" t="s">
        <v>18</v>
      </c>
      <c r="H5" t="s">
        <v>51</v>
      </c>
      <c r="I5">
        <v>13</v>
      </c>
      <c r="J5">
        <f t="shared" si="0"/>
        <v>2.3354489642612908</v>
      </c>
      <c r="K5">
        <f t="shared" si="1"/>
        <v>9.3340985289210483</v>
      </c>
      <c r="M5" t="s">
        <v>21</v>
      </c>
      <c r="N5">
        <f>K3</f>
        <v>0</v>
      </c>
    </row>
    <row r="6" spans="1:14" x14ac:dyDescent="0.25">
      <c r="A6" t="s">
        <v>57</v>
      </c>
      <c r="B6">
        <v>23021</v>
      </c>
      <c r="C6" t="s">
        <v>58</v>
      </c>
      <c r="D6">
        <v>7</v>
      </c>
      <c r="E6">
        <v>2019</v>
      </c>
      <c r="F6">
        <v>43636</v>
      </c>
      <c r="G6" t="s">
        <v>23</v>
      </c>
      <c r="H6" t="s">
        <v>51</v>
      </c>
      <c r="I6">
        <v>22</v>
      </c>
      <c r="J6">
        <f t="shared" si="0"/>
        <v>2.7747736424151768</v>
      </c>
      <c r="K6">
        <f t="shared" si="1"/>
        <v>15.03499694164568</v>
      </c>
      <c r="M6" t="s">
        <v>22</v>
      </c>
      <c r="N6">
        <f>K7</f>
        <v>2.4103303694274034</v>
      </c>
    </row>
    <row r="7" spans="1:14" x14ac:dyDescent="0.25">
      <c r="A7" t="s">
        <v>57</v>
      </c>
      <c r="B7">
        <v>23022</v>
      </c>
      <c r="C7" t="s">
        <v>58</v>
      </c>
      <c r="D7">
        <v>7</v>
      </c>
      <c r="E7">
        <v>2019</v>
      </c>
      <c r="F7">
        <v>43636</v>
      </c>
      <c r="G7" t="s">
        <v>22</v>
      </c>
      <c r="H7" t="s">
        <v>51</v>
      </c>
      <c r="I7">
        <v>3</v>
      </c>
      <c r="J7">
        <f t="shared" si="0"/>
        <v>1.2268091691326466</v>
      </c>
      <c r="K7">
        <f t="shared" si="1"/>
        <v>2.4103303694274034</v>
      </c>
      <c r="M7" t="s">
        <v>23</v>
      </c>
      <c r="N7">
        <f>K6</f>
        <v>15.03499694164568</v>
      </c>
    </row>
    <row r="8" spans="1:14" x14ac:dyDescent="0.25">
      <c r="A8" t="s">
        <v>57</v>
      </c>
      <c r="B8">
        <v>23023</v>
      </c>
      <c r="C8" t="s">
        <v>58</v>
      </c>
      <c r="D8">
        <v>7</v>
      </c>
      <c r="E8">
        <v>2019</v>
      </c>
      <c r="F8">
        <v>43637</v>
      </c>
      <c r="G8" t="s">
        <v>25</v>
      </c>
      <c r="H8" t="s">
        <v>51</v>
      </c>
      <c r="I8">
        <v>22</v>
      </c>
      <c r="J8">
        <f t="shared" si="0"/>
        <v>2.7747736424151768</v>
      </c>
      <c r="K8">
        <f t="shared" si="1"/>
        <v>15.03499694164568</v>
      </c>
      <c r="M8" t="s">
        <v>24</v>
      </c>
      <c r="N8">
        <f>K9</f>
        <v>1.6438158315048863</v>
      </c>
    </row>
    <row r="9" spans="1:14" x14ac:dyDescent="0.25">
      <c r="A9" t="s">
        <v>57</v>
      </c>
      <c r="B9">
        <v>23024</v>
      </c>
      <c r="C9" t="s">
        <v>58</v>
      </c>
      <c r="D9">
        <v>7</v>
      </c>
      <c r="E9">
        <v>2019</v>
      </c>
      <c r="F9">
        <v>43637</v>
      </c>
      <c r="G9" t="s">
        <v>24</v>
      </c>
      <c r="H9" t="s">
        <v>51</v>
      </c>
      <c r="I9">
        <v>2</v>
      </c>
      <c r="J9">
        <f t="shared" si="0"/>
        <v>0.97222326430806183</v>
      </c>
      <c r="K9">
        <f t="shared" si="1"/>
        <v>1.6438158315048863</v>
      </c>
      <c r="M9" t="s">
        <v>25</v>
      </c>
      <c r="N9">
        <f>K8</f>
        <v>15.03499694164568</v>
      </c>
    </row>
    <row r="10" spans="1:14" x14ac:dyDescent="0.25">
      <c r="A10" t="s">
        <v>57</v>
      </c>
      <c r="B10">
        <v>23025</v>
      </c>
      <c r="C10" t="s">
        <v>59</v>
      </c>
      <c r="D10">
        <v>7</v>
      </c>
      <c r="E10">
        <v>2019</v>
      </c>
      <c r="F10">
        <v>43637</v>
      </c>
      <c r="G10" t="s">
        <v>42</v>
      </c>
      <c r="H10" t="s">
        <v>51</v>
      </c>
      <c r="I10">
        <v>23</v>
      </c>
      <c r="J10">
        <f t="shared" si="0"/>
        <v>2.8124370180070319</v>
      </c>
      <c r="K10">
        <f t="shared" si="1"/>
        <v>15.650446252296749</v>
      </c>
      <c r="M10" t="s">
        <v>39</v>
      </c>
      <c r="N10">
        <f>K13</f>
        <v>0</v>
      </c>
    </row>
    <row r="11" spans="1:14" x14ac:dyDescent="0.25">
      <c r="A11" t="s">
        <v>57</v>
      </c>
      <c r="B11">
        <v>23026</v>
      </c>
      <c r="C11" t="s">
        <v>59</v>
      </c>
      <c r="D11">
        <v>7</v>
      </c>
      <c r="E11">
        <v>2019</v>
      </c>
      <c r="F11">
        <v>43637</v>
      </c>
      <c r="G11" t="s">
        <v>41</v>
      </c>
      <c r="H11" t="s">
        <v>51</v>
      </c>
      <c r="I11">
        <v>12</v>
      </c>
      <c r="J11">
        <f t="shared" si="0"/>
        <v>2.2698666880190594</v>
      </c>
      <c r="K11">
        <f t="shared" si="1"/>
        <v>8.6781105199837398</v>
      </c>
      <c r="M11" t="s">
        <v>40</v>
      </c>
      <c r="N11">
        <f>K12</f>
        <v>3.1548708235975571</v>
      </c>
    </row>
    <row r="12" spans="1:14" x14ac:dyDescent="0.25">
      <c r="A12" t="s">
        <v>57</v>
      </c>
      <c r="B12">
        <v>23027</v>
      </c>
      <c r="C12" t="s">
        <v>59</v>
      </c>
      <c r="D12">
        <v>7</v>
      </c>
      <c r="E12">
        <v>2019</v>
      </c>
      <c r="F12">
        <v>43637</v>
      </c>
      <c r="G12" t="s">
        <v>40</v>
      </c>
      <c r="H12" t="s">
        <v>51</v>
      </c>
      <c r="I12">
        <v>4</v>
      </c>
      <c r="J12">
        <f t="shared" si="0"/>
        <v>1.424281338437257</v>
      </c>
      <c r="K12">
        <f t="shared" si="1"/>
        <v>3.1548708235975571</v>
      </c>
      <c r="M12" t="s">
        <v>41</v>
      </c>
      <c r="N12">
        <f>K11</f>
        <v>8.6781105199837398</v>
      </c>
    </row>
    <row r="13" spans="1:14" x14ac:dyDescent="0.25">
      <c r="A13" t="s">
        <v>57</v>
      </c>
      <c r="B13">
        <v>23028</v>
      </c>
      <c r="C13" t="s">
        <v>59</v>
      </c>
      <c r="D13">
        <v>7</v>
      </c>
      <c r="E13">
        <v>2019</v>
      </c>
      <c r="F13">
        <v>43637</v>
      </c>
      <c r="G13" t="s">
        <v>39</v>
      </c>
      <c r="H13" t="s">
        <v>51</v>
      </c>
      <c r="I13">
        <v>0</v>
      </c>
      <c r="J13">
        <f t="shared" si="0"/>
        <v>0</v>
      </c>
      <c r="K13">
        <f t="shared" si="1"/>
        <v>0</v>
      </c>
      <c r="M13" t="s">
        <v>42</v>
      </c>
      <c r="N13">
        <f>K10</f>
        <v>15.650446252296749</v>
      </c>
    </row>
    <row r="14" spans="1:14" x14ac:dyDescent="0.25">
      <c r="A14" t="s">
        <v>57</v>
      </c>
      <c r="B14">
        <v>23029</v>
      </c>
      <c r="C14" t="s">
        <v>59</v>
      </c>
      <c r="D14">
        <v>7</v>
      </c>
      <c r="E14">
        <v>2019</v>
      </c>
      <c r="F14">
        <v>43638</v>
      </c>
      <c r="G14" t="s">
        <v>43</v>
      </c>
      <c r="H14" t="s">
        <v>51</v>
      </c>
      <c r="I14">
        <v>1</v>
      </c>
      <c r="J14">
        <f t="shared" si="0"/>
        <v>0.6134045845663233</v>
      </c>
      <c r="K14">
        <f t="shared" si="1"/>
        <v>0.84670798163310157</v>
      </c>
      <c r="M14" t="s">
        <v>43</v>
      </c>
      <c r="N14">
        <f>K14</f>
        <v>0.84670798163310157</v>
      </c>
    </row>
    <row r="15" spans="1:14" x14ac:dyDescent="0.25">
      <c r="A15" t="s">
        <v>57</v>
      </c>
      <c r="B15">
        <v>23030</v>
      </c>
      <c r="C15" t="s">
        <v>59</v>
      </c>
      <c r="D15">
        <v>7</v>
      </c>
      <c r="E15">
        <v>2019</v>
      </c>
      <c r="F15">
        <v>43638</v>
      </c>
      <c r="G15" t="s">
        <v>44</v>
      </c>
      <c r="H15" t="s">
        <v>51</v>
      </c>
      <c r="I15">
        <v>0</v>
      </c>
      <c r="J15">
        <f t="shared" si="0"/>
        <v>0</v>
      </c>
      <c r="K15">
        <f t="shared" si="1"/>
        <v>0</v>
      </c>
      <c r="M15" t="s">
        <v>44</v>
      </c>
      <c r="N15">
        <f>K15</f>
        <v>0</v>
      </c>
    </row>
    <row r="16" spans="1:14" x14ac:dyDescent="0.25">
      <c r="A16" t="s">
        <v>57</v>
      </c>
      <c r="B16">
        <v>23031</v>
      </c>
      <c r="C16" t="s">
        <v>59</v>
      </c>
      <c r="D16">
        <v>7</v>
      </c>
      <c r="E16">
        <v>2019</v>
      </c>
      <c r="F16">
        <v>43638</v>
      </c>
      <c r="G16" t="s">
        <v>45</v>
      </c>
      <c r="H16" t="s">
        <v>51</v>
      </c>
      <c r="I16">
        <v>4</v>
      </c>
      <c r="J16">
        <f t="shared" si="0"/>
        <v>1.424281338437257</v>
      </c>
      <c r="K16">
        <f t="shared" si="1"/>
        <v>3.1548708235975571</v>
      </c>
      <c r="M16" t="s">
        <v>45</v>
      </c>
      <c r="N16">
        <f>K16</f>
        <v>3.1548708235975571</v>
      </c>
    </row>
    <row r="17" spans="1:14" x14ac:dyDescent="0.25">
      <c r="A17" s="5" t="s">
        <v>57</v>
      </c>
      <c r="B17" s="5">
        <v>23032</v>
      </c>
      <c r="C17" s="5" t="s">
        <v>59</v>
      </c>
      <c r="D17" s="5">
        <v>7</v>
      </c>
      <c r="E17" s="5">
        <v>2019</v>
      </c>
      <c r="F17" s="5">
        <v>43638</v>
      </c>
      <c r="G17" s="5" t="s">
        <v>46</v>
      </c>
      <c r="H17" s="5" t="s">
        <v>51</v>
      </c>
      <c r="I17" s="5">
        <v>0</v>
      </c>
      <c r="J17" s="5">
        <f t="shared" si="0"/>
        <v>0</v>
      </c>
      <c r="K17">
        <f t="shared" si="1"/>
        <v>0</v>
      </c>
      <c r="M17" t="s">
        <v>46</v>
      </c>
      <c r="N17">
        <f>K17</f>
        <v>0</v>
      </c>
    </row>
    <row r="18" spans="1:14" x14ac:dyDescent="0.25">
      <c r="I18" t="s">
        <v>69</v>
      </c>
      <c r="J18" s="6">
        <f>AVERAGE(J2:J17)</f>
        <v>1.2026065146603502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F1" sqref="F1:F24"/>
    </sheetView>
  </sheetViews>
  <sheetFormatPr defaultRowHeight="15" x14ac:dyDescent="0.25"/>
  <sheetData>
    <row r="1" spans="1:17" x14ac:dyDescent="0.25">
      <c r="A1" t="s">
        <v>0</v>
      </c>
      <c r="B1" t="s">
        <v>74</v>
      </c>
      <c r="C1" t="s">
        <v>72</v>
      </c>
      <c r="D1" t="s">
        <v>82</v>
      </c>
      <c r="E1" t="s">
        <v>88</v>
      </c>
      <c r="F1" t="s">
        <v>73</v>
      </c>
      <c r="G1" t="s">
        <v>71</v>
      </c>
      <c r="H1" t="s">
        <v>83</v>
      </c>
      <c r="J1" t="s">
        <v>58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</row>
    <row r="2" spans="1:17" x14ac:dyDescent="0.25">
      <c r="A2">
        <v>1997</v>
      </c>
      <c r="B2">
        <v>7.2334093749999999</v>
      </c>
      <c r="C2">
        <v>9.9144668750000005</v>
      </c>
      <c r="D2">
        <v>10.630288125</v>
      </c>
      <c r="E2">
        <v>9.9744106250000009</v>
      </c>
      <c r="F2">
        <v>9.4381437500000001</v>
      </c>
      <c r="G2">
        <f>AVERAGE(B2,C2)</f>
        <v>8.5739381249999997</v>
      </c>
      <c r="H2">
        <f>AVERAGE(B2:D2)</f>
        <v>9.2593881249999992</v>
      </c>
      <c r="J2">
        <v>1997</v>
      </c>
      <c r="K2">
        <v>7.3055925000000004</v>
      </c>
      <c r="L2">
        <v>9.4182787500000007</v>
      </c>
      <c r="M2">
        <v>10.07879</v>
      </c>
      <c r="N2">
        <v>10.061195</v>
      </c>
      <c r="O2">
        <f>AVERAGE(K2:N2)</f>
        <v>9.2159640624999994</v>
      </c>
      <c r="P2">
        <f>AVERAGE(K2:L2)</f>
        <v>8.361935625000001</v>
      </c>
      <c r="Q2">
        <f>AVERAGE(K2:M2)</f>
        <v>8.9342204166666672</v>
      </c>
    </row>
    <row r="3" spans="1:17" x14ac:dyDescent="0.25">
      <c r="A3">
        <v>1998</v>
      </c>
      <c r="B3">
        <v>7.3966525000000001</v>
      </c>
      <c r="C3">
        <v>10.036653749999999</v>
      </c>
      <c r="D3">
        <v>11.0336971875</v>
      </c>
      <c r="E3">
        <v>9.9348740625000005</v>
      </c>
      <c r="F3">
        <v>9.6004693749999994</v>
      </c>
      <c r="G3">
        <f t="shared" ref="G3:G24" si="0">AVERAGE(B3,C3)</f>
        <v>8.7166531250000006</v>
      </c>
      <c r="H3">
        <f t="shared" ref="H3:H24" si="1">AVERAGE(B3:D3)</f>
        <v>9.489001145833333</v>
      </c>
      <c r="J3">
        <v>1998</v>
      </c>
      <c r="K3">
        <v>7.4417574999999996</v>
      </c>
      <c r="L3">
        <v>9.5439775000000004</v>
      </c>
      <c r="M3">
        <v>10.748186875</v>
      </c>
      <c r="N3">
        <v>9.8800931250000001</v>
      </c>
      <c r="O3">
        <f t="shared" ref="O3:O24" si="2">AVERAGE(K3:N3)</f>
        <v>9.4035037500000005</v>
      </c>
      <c r="P3">
        <f t="shared" ref="P3:P24" si="3">AVERAGE(K3:L3)</f>
        <v>8.4928674999999991</v>
      </c>
      <c r="Q3">
        <f t="shared" ref="Q3:Q24" si="4">AVERAGE(K3:M3)</f>
        <v>9.2446406250000006</v>
      </c>
    </row>
    <row r="4" spans="1:17" x14ac:dyDescent="0.25">
      <c r="A4">
        <v>1999</v>
      </c>
      <c r="B4">
        <v>6.3923575000000001</v>
      </c>
      <c r="C4">
        <v>9.1010481250000002</v>
      </c>
      <c r="D4">
        <v>10.185840625000001</v>
      </c>
      <c r="E4">
        <v>10.2129422916667</v>
      </c>
      <c r="F4">
        <v>8.9730471354166745</v>
      </c>
      <c r="G4">
        <f t="shared" si="0"/>
        <v>7.7467028125000006</v>
      </c>
      <c r="H4">
        <f t="shared" si="1"/>
        <v>8.5597487500000007</v>
      </c>
      <c r="J4">
        <v>1999</v>
      </c>
      <c r="K4">
        <v>6.6927237499999999</v>
      </c>
      <c r="L4">
        <v>8.8160550000000004</v>
      </c>
      <c r="M4">
        <v>10.1946475</v>
      </c>
      <c r="N4">
        <v>9.8521558333333292</v>
      </c>
      <c r="O4">
        <f t="shared" si="2"/>
        <v>8.8888955208333318</v>
      </c>
      <c r="P4">
        <f t="shared" si="3"/>
        <v>7.7543893750000006</v>
      </c>
      <c r="Q4">
        <f t="shared" si="4"/>
        <v>8.5678087499999993</v>
      </c>
    </row>
    <row r="5" spans="1:17" x14ac:dyDescent="0.25">
      <c r="A5">
        <v>2000</v>
      </c>
      <c r="B5">
        <v>6.4663700000000004</v>
      </c>
      <c r="C5">
        <v>9.5968862500000007</v>
      </c>
      <c r="D5">
        <v>10.2039434375</v>
      </c>
      <c r="E5">
        <v>9.9848940625000004</v>
      </c>
      <c r="F5">
        <v>9.0630234375000001</v>
      </c>
      <c r="G5">
        <f t="shared" si="0"/>
        <v>8.031628125000001</v>
      </c>
      <c r="H5">
        <f t="shared" si="1"/>
        <v>8.7557332291666672</v>
      </c>
      <c r="J5">
        <v>2000</v>
      </c>
      <c r="K5">
        <v>6.7067075000000003</v>
      </c>
      <c r="L5">
        <v>9.2114100000000008</v>
      </c>
      <c r="M5">
        <v>10.252614375</v>
      </c>
      <c r="N5">
        <v>9.5779193750000005</v>
      </c>
      <c r="O5">
        <f t="shared" si="2"/>
        <v>8.9371628125000004</v>
      </c>
      <c r="P5">
        <f t="shared" si="3"/>
        <v>7.9590587500000005</v>
      </c>
      <c r="Q5">
        <f t="shared" si="4"/>
        <v>8.7235772916666665</v>
      </c>
    </row>
    <row r="6" spans="1:17" x14ac:dyDescent="0.25">
      <c r="A6">
        <v>2001</v>
      </c>
      <c r="B6">
        <v>6.781619375</v>
      </c>
      <c r="C6">
        <v>9.7985949305555593</v>
      </c>
      <c r="D6">
        <v>10.503265183823499</v>
      </c>
      <c r="E6">
        <v>10.516780625000001</v>
      </c>
      <c r="F6">
        <v>9.4000650285947653</v>
      </c>
      <c r="G6">
        <f t="shared" si="0"/>
        <v>8.2901071527777788</v>
      </c>
      <c r="H6">
        <f t="shared" si="1"/>
        <v>9.0278264964596868</v>
      </c>
      <c r="J6">
        <v>2001</v>
      </c>
      <c r="K6">
        <v>6.94286125</v>
      </c>
      <c r="L6">
        <v>9.7059648611111093</v>
      </c>
      <c r="M6">
        <v>10.3438891176471</v>
      </c>
      <c r="N6">
        <v>10.402650625</v>
      </c>
      <c r="O6">
        <f t="shared" si="2"/>
        <v>9.3488414634395518</v>
      </c>
      <c r="P6">
        <f t="shared" si="3"/>
        <v>8.3244130555555547</v>
      </c>
      <c r="Q6">
        <f t="shared" si="4"/>
        <v>8.9975717429194031</v>
      </c>
    </row>
    <row r="7" spans="1:17" x14ac:dyDescent="0.25">
      <c r="A7">
        <v>2002</v>
      </c>
      <c r="B7">
        <v>6.3908575000000001</v>
      </c>
      <c r="C7">
        <v>8.9791749999999997</v>
      </c>
      <c r="D7">
        <v>9.2231583854166708</v>
      </c>
      <c r="E7">
        <v>9.5984332291666696</v>
      </c>
      <c r="F7">
        <v>8.5479060286458353</v>
      </c>
      <c r="G7">
        <f t="shared" si="0"/>
        <v>7.6850162500000003</v>
      </c>
      <c r="H7">
        <f t="shared" si="1"/>
        <v>8.1977302951388911</v>
      </c>
      <c r="J7">
        <v>2002</v>
      </c>
      <c r="K7">
        <v>6.0665424999999997</v>
      </c>
      <c r="L7">
        <v>9.0660825000000003</v>
      </c>
      <c r="M7">
        <v>9.2846105208333292</v>
      </c>
      <c r="N7">
        <v>9.7517995833333302</v>
      </c>
      <c r="O7">
        <f t="shared" si="2"/>
        <v>8.5422587760416651</v>
      </c>
      <c r="P7">
        <f t="shared" si="3"/>
        <v>7.5663125000000004</v>
      </c>
      <c r="Q7">
        <f t="shared" si="4"/>
        <v>8.1390785069444433</v>
      </c>
    </row>
    <row r="8" spans="1:17" x14ac:dyDescent="0.25">
      <c r="A8">
        <v>2003</v>
      </c>
      <c r="B8">
        <v>7.4249524999999998</v>
      </c>
      <c r="C8">
        <v>9.7660371875000003</v>
      </c>
      <c r="D8">
        <v>10.857455937499999</v>
      </c>
      <c r="E8">
        <v>11.214424375</v>
      </c>
      <c r="F8">
        <v>9.8157174999999999</v>
      </c>
      <c r="G8">
        <f t="shared" si="0"/>
        <v>8.5954948437500001</v>
      </c>
      <c r="H8">
        <f t="shared" si="1"/>
        <v>9.3494818750000004</v>
      </c>
      <c r="J8">
        <v>2003</v>
      </c>
      <c r="K8">
        <v>7.45393375</v>
      </c>
      <c r="L8">
        <v>9.4441181249999993</v>
      </c>
      <c r="M8">
        <v>10.535740625000001</v>
      </c>
      <c r="N8">
        <v>11.128663749999999</v>
      </c>
      <c r="O8">
        <f t="shared" si="2"/>
        <v>9.640614062500001</v>
      </c>
      <c r="P8">
        <f t="shared" si="3"/>
        <v>8.4490259375000001</v>
      </c>
      <c r="Q8">
        <f t="shared" si="4"/>
        <v>9.1445975000000015</v>
      </c>
    </row>
    <row r="9" spans="1:17" x14ac:dyDescent="0.25">
      <c r="A9">
        <v>2004</v>
      </c>
      <c r="B9">
        <v>7.3802943750000001</v>
      </c>
      <c r="C9">
        <v>9.4685957812500003</v>
      </c>
      <c r="D9">
        <v>10.957511875</v>
      </c>
      <c r="E9">
        <v>10.675992142857099</v>
      </c>
      <c r="F9">
        <v>9.6205985435267749</v>
      </c>
      <c r="G9">
        <f t="shared" si="0"/>
        <v>8.4244450781250002</v>
      </c>
      <c r="H9">
        <f t="shared" si="1"/>
        <v>9.268800677083334</v>
      </c>
      <c r="J9">
        <v>2004</v>
      </c>
      <c r="K9">
        <v>7.3577674999999996</v>
      </c>
      <c r="L9">
        <v>9.2379215625000004</v>
      </c>
      <c r="M9">
        <v>11.1273325</v>
      </c>
      <c r="N9">
        <v>10.457107499999999</v>
      </c>
      <c r="O9">
        <f t="shared" si="2"/>
        <v>9.5450322656250002</v>
      </c>
      <c r="P9">
        <f t="shared" si="3"/>
        <v>8.29784453125</v>
      </c>
      <c r="Q9">
        <f t="shared" si="4"/>
        <v>9.2410071875000011</v>
      </c>
    </row>
    <row r="10" spans="1:17" x14ac:dyDescent="0.25">
      <c r="A10">
        <v>2005</v>
      </c>
      <c r="B10">
        <v>8.3192824999999999</v>
      </c>
      <c r="C10">
        <v>10.983469583333299</v>
      </c>
      <c r="D10">
        <v>11.3067307291667</v>
      </c>
      <c r="E10">
        <v>10.421216875000001</v>
      </c>
      <c r="F10">
        <v>10.257674921874999</v>
      </c>
      <c r="G10">
        <f t="shared" si="0"/>
        <v>9.6513760416666496</v>
      </c>
      <c r="H10">
        <f t="shared" si="1"/>
        <v>10.2031609375</v>
      </c>
      <c r="J10">
        <v>2005</v>
      </c>
      <c r="K10">
        <v>7.9346637500000003</v>
      </c>
      <c r="L10">
        <v>10.7562804166667</v>
      </c>
      <c r="M10">
        <v>11.3137189583333</v>
      </c>
      <c r="N10">
        <v>10.0659875</v>
      </c>
      <c r="O10">
        <f t="shared" si="2"/>
        <v>10.01766265625</v>
      </c>
      <c r="P10">
        <f t="shared" si="3"/>
        <v>9.34547208333335</v>
      </c>
      <c r="Q10">
        <f t="shared" si="4"/>
        <v>10.001554375</v>
      </c>
    </row>
    <row r="11" spans="1:17" x14ac:dyDescent="0.25">
      <c r="A11">
        <v>2006</v>
      </c>
      <c r="B11">
        <v>6.7656349999999996</v>
      </c>
      <c r="C11">
        <v>9.2624895833333305</v>
      </c>
      <c r="D11">
        <v>10.286354166666699</v>
      </c>
      <c r="E11">
        <v>9.2845887499999993</v>
      </c>
      <c r="F11">
        <v>8.8997668750000063</v>
      </c>
      <c r="G11">
        <f t="shared" si="0"/>
        <v>8.0140622916666651</v>
      </c>
      <c r="H11">
        <f t="shared" si="1"/>
        <v>8.7714929166666753</v>
      </c>
      <c r="J11">
        <v>2006</v>
      </c>
      <c r="K11">
        <v>6.7656349999999996</v>
      </c>
      <c r="L11">
        <v>9.24341041666667</v>
      </c>
      <c r="M11">
        <v>9.9952983333333307</v>
      </c>
      <c r="N11">
        <v>9.2106975000000002</v>
      </c>
      <c r="O11">
        <f t="shared" si="2"/>
        <v>8.8037603124999997</v>
      </c>
      <c r="P11">
        <f t="shared" si="3"/>
        <v>8.0045227083333348</v>
      </c>
      <c r="Q11">
        <f t="shared" si="4"/>
        <v>8.6681145833333328</v>
      </c>
    </row>
    <row r="12" spans="1:17" x14ac:dyDescent="0.25">
      <c r="A12">
        <v>2007</v>
      </c>
      <c r="B12">
        <v>7.0504087499999999</v>
      </c>
      <c r="C12">
        <v>9.5070295833333294</v>
      </c>
      <c r="D12">
        <v>10.2951169791667</v>
      </c>
      <c r="E12">
        <v>10.4023590625</v>
      </c>
      <c r="F12">
        <v>9.3137285937500067</v>
      </c>
      <c r="G12">
        <f t="shared" si="0"/>
        <v>8.2787191666666651</v>
      </c>
      <c r="H12">
        <f t="shared" si="1"/>
        <v>8.9508517708333439</v>
      </c>
      <c r="J12">
        <v>2007</v>
      </c>
      <c r="K12">
        <v>6.8013587500000003</v>
      </c>
      <c r="L12">
        <v>9.4347229166666704</v>
      </c>
      <c r="M12">
        <v>10.084589375</v>
      </c>
      <c r="N12">
        <v>10.488036875000001</v>
      </c>
      <c r="O12">
        <f t="shared" si="2"/>
        <v>9.2021769791666674</v>
      </c>
      <c r="P12">
        <f t="shared" si="3"/>
        <v>8.1180408333333354</v>
      </c>
      <c r="Q12">
        <f t="shared" si="4"/>
        <v>8.7735570138888903</v>
      </c>
    </row>
    <row r="13" spans="1:17" x14ac:dyDescent="0.25">
      <c r="A13">
        <v>2008</v>
      </c>
      <c r="B13">
        <v>6.2214693749999999</v>
      </c>
      <c r="C13">
        <v>8.1094256250000001</v>
      </c>
      <c r="D13">
        <v>9.4428891666666708</v>
      </c>
      <c r="E13">
        <v>9.4476687500000001</v>
      </c>
      <c r="F13">
        <v>8.3053632291666677</v>
      </c>
      <c r="G13">
        <f t="shared" si="0"/>
        <v>7.1654475</v>
      </c>
      <c r="H13">
        <f t="shared" si="1"/>
        <v>7.9245947222222242</v>
      </c>
      <c r="J13">
        <v>2008</v>
      </c>
      <c r="K13">
        <v>6.2886749999999996</v>
      </c>
      <c r="L13">
        <v>8.0493337500000006</v>
      </c>
      <c r="M13">
        <v>9.3688806249999992</v>
      </c>
      <c r="N13">
        <v>9.2621649999999995</v>
      </c>
      <c r="O13">
        <f t="shared" si="2"/>
        <v>8.2422635937499997</v>
      </c>
      <c r="P13">
        <f t="shared" si="3"/>
        <v>7.1690043750000001</v>
      </c>
      <c r="Q13">
        <f t="shared" si="4"/>
        <v>7.9022964583333328</v>
      </c>
    </row>
    <row r="14" spans="1:17" x14ac:dyDescent="0.25">
      <c r="A14">
        <v>2009</v>
      </c>
      <c r="B14">
        <v>7.9188587500000001</v>
      </c>
      <c r="C14">
        <v>9.5250850000000007</v>
      </c>
      <c r="D14">
        <v>10.691311302083299</v>
      </c>
      <c r="E14">
        <v>10.382649375</v>
      </c>
      <c r="F14">
        <v>9.6294761067708254</v>
      </c>
      <c r="G14">
        <f t="shared" si="0"/>
        <v>8.7219718750000013</v>
      </c>
      <c r="H14">
        <f t="shared" si="1"/>
        <v>9.3784183506944334</v>
      </c>
      <c r="J14">
        <v>2009</v>
      </c>
      <c r="K14">
        <v>7.6135237499999997</v>
      </c>
      <c r="L14">
        <v>9.6658624999999994</v>
      </c>
      <c r="M14">
        <v>10.422429062499999</v>
      </c>
      <c r="N14">
        <v>9.7326693750000004</v>
      </c>
      <c r="O14">
        <f t="shared" si="2"/>
        <v>9.358621171874999</v>
      </c>
      <c r="P14">
        <f t="shared" si="3"/>
        <v>8.6396931249999991</v>
      </c>
      <c r="Q14">
        <f t="shared" si="4"/>
        <v>9.2339384374999991</v>
      </c>
    </row>
    <row r="15" spans="1:17" x14ac:dyDescent="0.25">
      <c r="A15">
        <v>2010</v>
      </c>
      <c r="B15">
        <v>8.4938900000000004</v>
      </c>
      <c r="C15">
        <v>9.9184132291666707</v>
      </c>
      <c r="D15">
        <v>9.7735851041666706</v>
      </c>
      <c r="E15">
        <v>10.4325119791667</v>
      </c>
      <c r="F15">
        <v>9.6546000781250108</v>
      </c>
      <c r="G15">
        <f t="shared" si="0"/>
        <v>9.2061516145833355</v>
      </c>
      <c r="H15">
        <f t="shared" si="1"/>
        <v>9.3952961111111133</v>
      </c>
      <c r="J15">
        <v>2010</v>
      </c>
      <c r="K15">
        <v>8.1518487499999992</v>
      </c>
      <c r="L15">
        <v>9.9229770833333308</v>
      </c>
      <c r="M15">
        <v>9.4562608333333298</v>
      </c>
      <c r="N15">
        <v>10.333139583333301</v>
      </c>
      <c r="O15">
        <f t="shared" si="2"/>
        <v>9.4660565624999897</v>
      </c>
      <c r="P15">
        <f t="shared" si="3"/>
        <v>9.0374129166666641</v>
      </c>
      <c r="Q15">
        <f t="shared" si="4"/>
        <v>9.177028888888886</v>
      </c>
    </row>
    <row r="16" spans="1:17" x14ac:dyDescent="0.25">
      <c r="A16">
        <v>2011</v>
      </c>
      <c r="B16">
        <v>6.5098525</v>
      </c>
      <c r="C16">
        <v>9.7397199479166705</v>
      </c>
      <c r="D16">
        <v>9.7586468229166705</v>
      </c>
      <c r="E16">
        <v>9.6361873437500005</v>
      </c>
      <c r="F16">
        <v>8.9111016536458347</v>
      </c>
      <c r="G16">
        <f t="shared" si="0"/>
        <v>8.1247862239583348</v>
      </c>
      <c r="H16">
        <f t="shared" si="1"/>
        <v>8.6694064236111128</v>
      </c>
      <c r="J16">
        <v>2011</v>
      </c>
      <c r="K16">
        <v>6.5392937499999997</v>
      </c>
      <c r="L16">
        <v>9.7283105208333307</v>
      </c>
      <c r="M16">
        <v>9.8990890624999999</v>
      </c>
      <c r="N16">
        <v>9.7591784374999992</v>
      </c>
      <c r="O16">
        <f t="shared" si="2"/>
        <v>8.981467942708333</v>
      </c>
      <c r="P16">
        <f t="shared" si="3"/>
        <v>8.1338021354166656</v>
      </c>
      <c r="Q16">
        <f t="shared" si="4"/>
        <v>8.7222311111111104</v>
      </c>
    </row>
    <row r="17" spans="1:17" x14ac:dyDescent="0.25">
      <c r="A17">
        <v>2012</v>
      </c>
      <c r="B17">
        <v>6.6335837499999997</v>
      </c>
      <c r="C17">
        <v>8.8175806770833294</v>
      </c>
      <c r="D17">
        <v>10.0663386458333</v>
      </c>
      <c r="E17">
        <v>9.38348927083333</v>
      </c>
      <c r="F17">
        <v>8.7252480859374906</v>
      </c>
      <c r="G17">
        <f t="shared" si="0"/>
        <v>7.7255822135416645</v>
      </c>
      <c r="H17">
        <f t="shared" si="1"/>
        <v>8.5058343576388769</v>
      </c>
      <c r="J17">
        <v>2012</v>
      </c>
      <c r="K17">
        <v>6.5659025</v>
      </c>
      <c r="L17">
        <v>8.7981159375000004</v>
      </c>
      <c r="M17">
        <v>9.8501456249999997</v>
      </c>
      <c r="N17">
        <v>9.8280231249999996</v>
      </c>
      <c r="O17">
        <f t="shared" si="2"/>
        <v>8.7605467968749995</v>
      </c>
      <c r="P17">
        <f t="shared" si="3"/>
        <v>7.6820092187500002</v>
      </c>
      <c r="Q17">
        <f t="shared" si="4"/>
        <v>8.4047213541666661</v>
      </c>
    </row>
    <row r="18" spans="1:17" x14ac:dyDescent="0.25">
      <c r="A18">
        <v>2013</v>
      </c>
      <c r="B18">
        <v>6.5547268750000001</v>
      </c>
      <c r="C18">
        <v>9.1574863541666698</v>
      </c>
      <c r="D18">
        <v>10.884170885416699</v>
      </c>
      <c r="E18">
        <v>10.103135625</v>
      </c>
      <c r="F18">
        <v>9.1748799348958414</v>
      </c>
      <c r="G18">
        <f t="shared" si="0"/>
        <v>7.8561066145833349</v>
      </c>
      <c r="H18">
        <f t="shared" si="1"/>
        <v>8.8654613715277897</v>
      </c>
      <c r="J18">
        <v>2013</v>
      </c>
      <c r="K18">
        <v>6.6852962500000004</v>
      </c>
      <c r="L18">
        <v>8.8667012500000002</v>
      </c>
      <c r="M18">
        <v>10.5814734375</v>
      </c>
      <c r="N18">
        <v>10.323102499999999</v>
      </c>
      <c r="O18">
        <f t="shared" si="2"/>
        <v>9.1141433593749994</v>
      </c>
      <c r="P18">
        <f t="shared" si="3"/>
        <v>7.7759987500000003</v>
      </c>
      <c r="Q18">
        <f t="shared" si="4"/>
        <v>8.7111569791666668</v>
      </c>
    </row>
    <row r="19" spans="1:17" x14ac:dyDescent="0.25">
      <c r="A19">
        <v>2014</v>
      </c>
      <c r="B19">
        <v>7.6595806250000003</v>
      </c>
      <c r="C19">
        <v>9.4387717187500009</v>
      </c>
      <c r="D19">
        <v>10.180750625</v>
      </c>
      <c r="E19">
        <v>10.007895260416699</v>
      </c>
      <c r="F19">
        <v>9.3217495572916746</v>
      </c>
      <c r="G19">
        <f t="shared" si="0"/>
        <v>8.5491761718750006</v>
      </c>
      <c r="H19">
        <f t="shared" si="1"/>
        <v>9.093034322916667</v>
      </c>
      <c r="J19">
        <v>2014</v>
      </c>
      <c r="K19">
        <v>7.6223700000000001</v>
      </c>
      <c r="L19">
        <v>9.3710371875000007</v>
      </c>
      <c r="M19">
        <v>10.055087500000001</v>
      </c>
      <c r="N19">
        <v>10.1946646875</v>
      </c>
      <c r="O19">
        <f t="shared" si="2"/>
        <v>9.3107898437500012</v>
      </c>
      <c r="P19">
        <f t="shared" si="3"/>
        <v>8.4967035937500004</v>
      </c>
      <c r="Q19">
        <f t="shared" si="4"/>
        <v>9.0161648958333345</v>
      </c>
    </row>
    <row r="20" spans="1:17" x14ac:dyDescent="0.25">
      <c r="A20">
        <v>2015</v>
      </c>
      <c r="B20">
        <v>7.6251293750000002</v>
      </c>
      <c r="C20">
        <v>10.7226267218137</v>
      </c>
      <c r="D20">
        <v>10.588239895833301</v>
      </c>
      <c r="E20">
        <v>10.618412916666699</v>
      </c>
      <c r="F20">
        <v>9.8886022273284251</v>
      </c>
      <c r="G20">
        <f t="shared" si="0"/>
        <v>9.1738780484068503</v>
      </c>
      <c r="H20">
        <f t="shared" si="1"/>
        <v>9.6453319975490004</v>
      </c>
      <c r="J20">
        <v>2015</v>
      </c>
      <c r="K20">
        <v>7.6808637500000003</v>
      </c>
      <c r="L20">
        <v>10.0547576102941</v>
      </c>
      <c r="M20">
        <v>10.400910625</v>
      </c>
      <c r="N20">
        <v>10.614453125000001</v>
      </c>
      <c r="O20">
        <f t="shared" si="2"/>
        <v>9.6877462775735239</v>
      </c>
      <c r="P20">
        <f t="shared" si="3"/>
        <v>8.8678106801470502</v>
      </c>
      <c r="Q20">
        <f t="shared" si="4"/>
        <v>9.3788439950980322</v>
      </c>
    </row>
    <row r="21" spans="1:17" x14ac:dyDescent="0.25">
      <c r="A21">
        <v>2016</v>
      </c>
      <c r="B21">
        <v>8.6751585714285699</v>
      </c>
      <c r="C21">
        <v>10.635374687500001</v>
      </c>
      <c r="D21">
        <v>11.580995312500001</v>
      </c>
      <c r="E21">
        <v>10.7352799791667</v>
      </c>
      <c r="F21">
        <v>10.406702137648818</v>
      </c>
      <c r="G21">
        <f t="shared" si="0"/>
        <v>9.6552666294642862</v>
      </c>
      <c r="H21">
        <f t="shared" si="1"/>
        <v>10.297176190476192</v>
      </c>
      <c r="J21">
        <v>2016</v>
      </c>
      <c r="K21">
        <v>8.4386733333333304</v>
      </c>
      <c r="L21">
        <v>10.021183125</v>
      </c>
      <c r="M21">
        <v>11.144404375000001</v>
      </c>
      <c r="N21">
        <v>10.265916000000001</v>
      </c>
      <c r="O21">
        <f t="shared" si="2"/>
        <v>9.967544208333333</v>
      </c>
      <c r="P21">
        <f t="shared" si="3"/>
        <v>9.2299282291666653</v>
      </c>
      <c r="Q21">
        <f t="shared" si="4"/>
        <v>9.8680869444444443</v>
      </c>
    </row>
    <row r="22" spans="1:17" x14ac:dyDescent="0.25">
      <c r="A22">
        <v>2017</v>
      </c>
      <c r="B22">
        <v>7.6915987499999998</v>
      </c>
      <c r="C22">
        <v>8.6431649999999998</v>
      </c>
      <c r="D22">
        <v>9.3451931249999998</v>
      </c>
      <c r="E22">
        <v>10.036174375</v>
      </c>
      <c r="F22">
        <v>8.9290328125000009</v>
      </c>
      <c r="G22">
        <f t="shared" si="0"/>
        <v>8.1673818750000002</v>
      </c>
      <c r="H22">
        <f t="shared" si="1"/>
        <v>8.5599856250000013</v>
      </c>
      <c r="J22">
        <v>2017</v>
      </c>
      <c r="K22">
        <v>7.4834125</v>
      </c>
      <c r="L22">
        <v>8.5427049999999998</v>
      </c>
      <c r="M22">
        <v>9.0656774999999996</v>
      </c>
      <c r="N22">
        <v>9.9527862500000008</v>
      </c>
      <c r="O22">
        <f t="shared" si="2"/>
        <v>8.7611453125000001</v>
      </c>
      <c r="P22">
        <f t="shared" si="3"/>
        <v>8.013058749999999</v>
      </c>
      <c r="Q22">
        <f t="shared" si="4"/>
        <v>8.3639316666666659</v>
      </c>
    </row>
    <row r="23" spans="1:17" x14ac:dyDescent="0.25">
      <c r="A23">
        <v>2018</v>
      </c>
      <c r="B23">
        <v>7.9138950000000001</v>
      </c>
      <c r="C23">
        <v>8.6314181249999997</v>
      </c>
      <c r="D23">
        <v>10.229543124999999</v>
      </c>
      <c r="E23">
        <v>10.113016875</v>
      </c>
      <c r="F23">
        <v>9.2219682812499997</v>
      </c>
      <c r="G23">
        <f t="shared" si="0"/>
        <v>8.2726565624999999</v>
      </c>
      <c r="H23">
        <f t="shared" si="1"/>
        <v>8.9249520833333325</v>
      </c>
      <c r="J23">
        <v>2018</v>
      </c>
      <c r="K23">
        <v>7.7051462500000003</v>
      </c>
      <c r="L23">
        <v>8.7316712499999998</v>
      </c>
      <c r="M23">
        <v>9.8814949999999993</v>
      </c>
      <c r="N23">
        <v>10.330035000000001</v>
      </c>
      <c r="O23">
        <f t="shared" si="2"/>
        <v>9.162086875</v>
      </c>
      <c r="P23">
        <f t="shared" si="3"/>
        <v>8.21840875</v>
      </c>
      <c r="Q23">
        <f t="shared" si="4"/>
        <v>8.7727708333333325</v>
      </c>
    </row>
    <row r="24" spans="1:17" x14ac:dyDescent="0.25">
      <c r="A24">
        <v>2019</v>
      </c>
      <c r="B24">
        <v>7.922913125</v>
      </c>
      <c r="C24">
        <v>10.6265375</v>
      </c>
      <c r="D24">
        <v>11.184183125000001</v>
      </c>
      <c r="E24">
        <v>10.805376875</v>
      </c>
      <c r="F24">
        <v>10.134752656250001</v>
      </c>
      <c r="G24">
        <f t="shared" si="0"/>
        <v>9.2747253124999993</v>
      </c>
      <c r="H24">
        <f t="shared" si="1"/>
        <v>9.9112112499999991</v>
      </c>
      <c r="J24">
        <v>2019</v>
      </c>
      <c r="K24">
        <v>7.9908000000000001</v>
      </c>
      <c r="L24">
        <v>9.8237275000000004</v>
      </c>
      <c r="M24">
        <v>11.3421325</v>
      </c>
      <c r="N24">
        <v>10.869362499999999</v>
      </c>
      <c r="O24">
        <f t="shared" si="2"/>
        <v>10.006505625000001</v>
      </c>
      <c r="P24">
        <f t="shared" si="3"/>
        <v>8.9072637500000003</v>
      </c>
      <c r="Q24">
        <f t="shared" si="4"/>
        <v>9.718886666666668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H46" sqref="H46"/>
    </sheetView>
  </sheetViews>
  <sheetFormatPr defaultRowHeight="15" x14ac:dyDescent="0.25"/>
  <sheetData>
    <row r="1" spans="1:19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</row>
    <row r="2" spans="1:19" x14ac:dyDescent="0.25">
      <c r="A2">
        <v>1997</v>
      </c>
      <c r="B2">
        <v>7</v>
      </c>
      <c r="C2" t="s">
        <v>34</v>
      </c>
      <c r="D2">
        <v>0</v>
      </c>
      <c r="E2">
        <v>0</v>
      </c>
      <c r="F2">
        <v>68</v>
      </c>
      <c r="G2">
        <v>206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</row>
    <row r="3" spans="1:19" x14ac:dyDescent="0.25">
      <c r="A3">
        <v>1998</v>
      </c>
      <c r="B3">
        <v>6</v>
      </c>
      <c r="C3" t="s">
        <v>34</v>
      </c>
      <c r="D3">
        <v>1</v>
      </c>
      <c r="E3">
        <v>1262</v>
      </c>
      <c r="F3">
        <v>363</v>
      </c>
      <c r="G3">
        <v>511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</row>
    <row r="4" spans="1:19" x14ac:dyDescent="0.25">
      <c r="A4">
        <v>1999</v>
      </c>
      <c r="B4">
        <v>7</v>
      </c>
      <c r="C4" t="s">
        <v>34</v>
      </c>
      <c r="D4">
        <v>0</v>
      </c>
      <c r="E4">
        <v>14</v>
      </c>
      <c r="F4">
        <v>151</v>
      </c>
      <c r="G4">
        <v>155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</row>
    <row r="5" spans="1:19" x14ac:dyDescent="0.25">
      <c r="A5">
        <v>2000</v>
      </c>
      <c r="B5">
        <v>7</v>
      </c>
      <c r="C5" t="s">
        <v>34</v>
      </c>
      <c r="D5">
        <v>3</v>
      </c>
      <c r="E5">
        <v>70</v>
      </c>
      <c r="F5">
        <v>217</v>
      </c>
      <c r="G5">
        <v>42</v>
      </c>
      <c r="H5" t="s">
        <v>35</v>
      </c>
      <c r="I5" t="s">
        <v>35</v>
      </c>
      <c r="J5" s="3">
        <v>61</v>
      </c>
      <c r="K5" s="3">
        <v>592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</row>
    <row r="6" spans="1:19" x14ac:dyDescent="0.25">
      <c r="A6">
        <v>2001</v>
      </c>
      <c r="B6">
        <v>7</v>
      </c>
      <c r="C6" t="s">
        <v>34</v>
      </c>
      <c r="D6">
        <v>24</v>
      </c>
      <c r="E6">
        <v>14</v>
      </c>
      <c r="F6">
        <v>36</v>
      </c>
      <c r="G6">
        <v>10</v>
      </c>
      <c r="H6">
        <v>0</v>
      </c>
      <c r="I6">
        <v>110</v>
      </c>
      <c r="J6">
        <v>75</v>
      </c>
      <c r="K6">
        <v>63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</row>
    <row r="7" spans="1:19" x14ac:dyDescent="0.25">
      <c r="A7">
        <v>2002</v>
      </c>
      <c r="B7">
        <v>7</v>
      </c>
      <c r="C7" t="s">
        <v>34</v>
      </c>
      <c r="D7">
        <v>10</v>
      </c>
      <c r="E7">
        <v>198</v>
      </c>
      <c r="F7">
        <v>84</v>
      </c>
      <c r="G7">
        <v>351</v>
      </c>
      <c r="H7">
        <v>30</v>
      </c>
      <c r="I7">
        <v>31</v>
      </c>
      <c r="J7">
        <v>449</v>
      </c>
      <c r="K7">
        <v>7</v>
      </c>
      <c r="L7" s="3">
        <v>0</v>
      </c>
      <c r="M7" s="3">
        <v>0</v>
      </c>
      <c r="N7" s="3">
        <v>0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</row>
    <row r="8" spans="1:19" x14ac:dyDescent="0.25">
      <c r="A8">
        <v>2003</v>
      </c>
      <c r="B8">
        <v>7</v>
      </c>
      <c r="C8" t="s">
        <v>34</v>
      </c>
      <c r="D8">
        <v>18</v>
      </c>
      <c r="E8">
        <v>0</v>
      </c>
      <c r="F8">
        <v>23</v>
      </c>
      <c r="G8">
        <v>73</v>
      </c>
      <c r="H8">
        <v>10</v>
      </c>
      <c r="I8">
        <v>2</v>
      </c>
      <c r="J8">
        <v>9</v>
      </c>
      <c r="K8">
        <v>39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</row>
    <row r="9" spans="1:19" x14ac:dyDescent="0.25">
      <c r="A9">
        <v>2004</v>
      </c>
      <c r="B9">
        <v>6</v>
      </c>
      <c r="C9" t="s">
        <v>34</v>
      </c>
      <c r="D9">
        <v>4</v>
      </c>
      <c r="E9">
        <v>32</v>
      </c>
      <c r="F9">
        <v>20</v>
      </c>
      <c r="G9">
        <v>21</v>
      </c>
      <c r="H9">
        <v>28</v>
      </c>
      <c r="I9">
        <v>641</v>
      </c>
      <c r="J9">
        <v>901</v>
      </c>
      <c r="K9">
        <v>166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</row>
    <row r="10" spans="1:19" x14ac:dyDescent="0.25">
      <c r="A10">
        <v>2005</v>
      </c>
      <c r="B10">
        <v>6</v>
      </c>
      <c r="C10" t="s">
        <v>34</v>
      </c>
      <c r="D10">
        <v>0</v>
      </c>
      <c r="E10">
        <v>2</v>
      </c>
      <c r="F10">
        <v>0</v>
      </c>
      <c r="G10">
        <v>39</v>
      </c>
      <c r="H10">
        <v>2</v>
      </c>
      <c r="I10">
        <v>97</v>
      </c>
      <c r="J10">
        <v>27</v>
      </c>
      <c r="K10">
        <v>157</v>
      </c>
      <c r="L10">
        <v>24</v>
      </c>
      <c r="M10">
        <v>56</v>
      </c>
      <c r="N10">
        <v>0</v>
      </c>
      <c r="O10">
        <v>0</v>
      </c>
      <c r="P10" t="s">
        <v>35</v>
      </c>
      <c r="Q10" t="s">
        <v>35</v>
      </c>
      <c r="R10" t="s">
        <v>35</v>
      </c>
      <c r="S10" t="s">
        <v>35</v>
      </c>
    </row>
    <row r="11" spans="1:19" x14ac:dyDescent="0.25">
      <c r="A11">
        <v>2006</v>
      </c>
      <c r="B11">
        <v>6</v>
      </c>
      <c r="C11" t="s">
        <v>34</v>
      </c>
      <c r="D11">
        <v>465</v>
      </c>
      <c r="E11">
        <v>73</v>
      </c>
      <c r="F11">
        <v>37</v>
      </c>
      <c r="G11">
        <v>17</v>
      </c>
      <c r="H11">
        <v>1</v>
      </c>
      <c r="I11">
        <v>60</v>
      </c>
      <c r="J11">
        <v>72</v>
      </c>
      <c r="K11">
        <v>46</v>
      </c>
      <c r="L11">
        <v>46</v>
      </c>
      <c r="M11">
        <v>12</v>
      </c>
      <c r="N11">
        <v>24</v>
      </c>
      <c r="O11">
        <v>10</v>
      </c>
      <c r="P11" t="s">
        <v>35</v>
      </c>
      <c r="Q11" t="s">
        <v>35</v>
      </c>
      <c r="R11" t="s">
        <v>35</v>
      </c>
      <c r="S11" t="s">
        <v>35</v>
      </c>
    </row>
    <row r="12" spans="1:19" x14ac:dyDescent="0.25">
      <c r="A12">
        <v>2007</v>
      </c>
      <c r="B12">
        <v>7</v>
      </c>
      <c r="C12" t="s">
        <v>34</v>
      </c>
      <c r="D12">
        <v>0</v>
      </c>
      <c r="E12">
        <v>1</v>
      </c>
      <c r="F12">
        <v>0</v>
      </c>
      <c r="G12">
        <v>46</v>
      </c>
      <c r="H12">
        <v>1</v>
      </c>
      <c r="I12">
        <v>4</v>
      </c>
      <c r="J12">
        <v>1</v>
      </c>
      <c r="K12">
        <v>12</v>
      </c>
      <c r="L12">
        <v>8</v>
      </c>
      <c r="M12">
        <v>1</v>
      </c>
      <c r="N12">
        <v>8</v>
      </c>
      <c r="O12">
        <v>2</v>
      </c>
      <c r="P12">
        <v>27</v>
      </c>
      <c r="Q12">
        <v>0</v>
      </c>
      <c r="R12">
        <v>5</v>
      </c>
      <c r="S12">
        <v>8</v>
      </c>
    </row>
    <row r="13" spans="1:19" x14ac:dyDescent="0.25">
      <c r="A13">
        <v>2008</v>
      </c>
      <c r="B13">
        <v>7</v>
      </c>
      <c r="C13" t="s">
        <v>36</v>
      </c>
      <c r="D13">
        <v>0</v>
      </c>
      <c r="E13">
        <v>1.1000000000000001</v>
      </c>
      <c r="F13">
        <v>303.2</v>
      </c>
      <c r="G13">
        <v>55.1</v>
      </c>
      <c r="H13">
        <v>0</v>
      </c>
      <c r="I13">
        <v>4.2</v>
      </c>
      <c r="J13">
        <v>33.9</v>
      </c>
      <c r="K13">
        <v>810.9</v>
      </c>
      <c r="L13">
        <v>1.1000000000000001</v>
      </c>
      <c r="M13">
        <v>61.5</v>
      </c>
      <c r="N13">
        <v>71</v>
      </c>
      <c r="O13">
        <v>189.7</v>
      </c>
      <c r="P13">
        <v>0</v>
      </c>
      <c r="Q13">
        <v>163.19999999999999</v>
      </c>
      <c r="R13">
        <v>141</v>
      </c>
      <c r="S13">
        <v>17</v>
      </c>
    </row>
    <row r="14" spans="1:19" x14ac:dyDescent="0.25">
      <c r="A14">
        <v>2009</v>
      </c>
      <c r="B14">
        <v>7</v>
      </c>
      <c r="C14" t="s">
        <v>37</v>
      </c>
      <c r="D14">
        <v>0</v>
      </c>
      <c r="E14">
        <v>3.3</v>
      </c>
      <c r="F14">
        <v>28.9</v>
      </c>
      <c r="G14">
        <v>8.1999999999999993</v>
      </c>
      <c r="H14">
        <v>0.6</v>
      </c>
      <c r="I14">
        <v>4.7</v>
      </c>
      <c r="J14">
        <v>12</v>
      </c>
      <c r="K14">
        <v>58.2</v>
      </c>
      <c r="L14">
        <v>7.8</v>
      </c>
      <c r="M14">
        <v>14.8</v>
      </c>
      <c r="N14">
        <v>8</v>
      </c>
      <c r="O14">
        <v>26.5</v>
      </c>
      <c r="P14">
        <v>22.7</v>
      </c>
      <c r="Q14">
        <v>6.9</v>
      </c>
      <c r="R14">
        <v>14.7</v>
      </c>
      <c r="S14">
        <v>23.5</v>
      </c>
    </row>
    <row r="15" spans="1:19" x14ac:dyDescent="0.25">
      <c r="A15">
        <v>2010</v>
      </c>
      <c r="B15">
        <v>7</v>
      </c>
      <c r="C15" t="s">
        <v>38</v>
      </c>
      <c r="D15">
        <v>200.49</v>
      </c>
      <c r="E15">
        <v>138.99</v>
      </c>
      <c r="F15">
        <v>59.98</v>
      </c>
      <c r="G15">
        <v>145.56</v>
      </c>
      <c r="H15">
        <v>114.4</v>
      </c>
      <c r="I15">
        <v>111.21</v>
      </c>
      <c r="J15">
        <v>137.66</v>
      </c>
      <c r="K15">
        <v>144.76</v>
      </c>
      <c r="L15">
        <v>37.76</v>
      </c>
      <c r="M15">
        <v>72.69</v>
      </c>
      <c r="N15">
        <v>90.57</v>
      </c>
      <c r="O15">
        <v>37.96</v>
      </c>
      <c r="P15" t="s">
        <v>35</v>
      </c>
      <c r="Q15" t="s">
        <v>35</v>
      </c>
      <c r="R15" t="s">
        <v>35</v>
      </c>
      <c r="S15" t="s">
        <v>35</v>
      </c>
    </row>
    <row r="16" spans="1:19" x14ac:dyDescent="0.25">
      <c r="A16">
        <v>2011</v>
      </c>
      <c r="B16">
        <v>7</v>
      </c>
      <c r="C16" t="s">
        <v>38</v>
      </c>
      <c r="D16">
        <v>0</v>
      </c>
      <c r="E16">
        <v>21.29</v>
      </c>
      <c r="F16">
        <v>20.079999999999998</v>
      </c>
      <c r="G16">
        <v>14.18</v>
      </c>
      <c r="H16">
        <v>1.49</v>
      </c>
      <c r="I16">
        <v>0</v>
      </c>
      <c r="J16">
        <v>16.21</v>
      </c>
      <c r="K16">
        <v>4.42</v>
      </c>
      <c r="L16">
        <v>0.57999999999999996</v>
      </c>
      <c r="M16">
        <v>0</v>
      </c>
      <c r="N16">
        <v>0</v>
      </c>
      <c r="O16">
        <v>0</v>
      </c>
      <c r="P16">
        <v>1.06</v>
      </c>
      <c r="Q16">
        <v>2.94</v>
      </c>
      <c r="R16">
        <v>0</v>
      </c>
      <c r="S16">
        <v>0</v>
      </c>
    </row>
    <row r="17" spans="1:19" x14ac:dyDescent="0.25">
      <c r="A17">
        <v>2012</v>
      </c>
      <c r="B17">
        <v>7</v>
      </c>
      <c r="C17" t="s">
        <v>38</v>
      </c>
      <c r="D17">
        <v>80.599999999999994</v>
      </c>
      <c r="E17">
        <v>123.71</v>
      </c>
      <c r="F17">
        <v>257.49</v>
      </c>
      <c r="G17">
        <v>152.28</v>
      </c>
      <c r="H17">
        <v>20.62</v>
      </c>
      <c r="I17">
        <v>111.5</v>
      </c>
      <c r="J17">
        <v>10.56</v>
      </c>
      <c r="K17">
        <v>144.26</v>
      </c>
      <c r="L17">
        <v>49.94</v>
      </c>
      <c r="M17">
        <v>40.5</v>
      </c>
      <c r="N17">
        <v>188.7</v>
      </c>
      <c r="O17">
        <v>210.54</v>
      </c>
      <c r="P17">
        <v>11.11</v>
      </c>
      <c r="Q17">
        <v>127.43</v>
      </c>
      <c r="R17">
        <v>55.98</v>
      </c>
      <c r="S17">
        <v>204.37</v>
      </c>
    </row>
    <row r="18" spans="1:19" x14ac:dyDescent="0.25">
      <c r="A18">
        <v>2013</v>
      </c>
      <c r="B18">
        <v>7</v>
      </c>
      <c r="C18" t="s">
        <v>38</v>
      </c>
      <c r="D18">
        <v>0</v>
      </c>
      <c r="E18">
        <v>7.12</v>
      </c>
      <c r="F18">
        <v>37.96</v>
      </c>
      <c r="G18">
        <v>0.57999999999999996</v>
      </c>
      <c r="H18">
        <v>1.49</v>
      </c>
      <c r="I18">
        <v>6.44</v>
      </c>
      <c r="J18">
        <v>23.23</v>
      </c>
      <c r="K18">
        <v>15.45</v>
      </c>
      <c r="L18">
        <v>18.84</v>
      </c>
      <c r="M18">
        <v>87.42</v>
      </c>
      <c r="N18">
        <v>28.64</v>
      </c>
      <c r="O18">
        <v>27.71</v>
      </c>
      <c r="P18">
        <v>25.46</v>
      </c>
      <c r="Q18">
        <v>51.49</v>
      </c>
      <c r="R18">
        <v>36.26</v>
      </c>
      <c r="S18">
        <v>19.12</v>
      </c>
    </row>
    <row r="19" spans="1:19" x14ac:dyDescent="0.25">
      <c r="A19">
        <v>2014</v>
      </c>
      <c r="B19">
        <v>7</v>
      </c>
      <c r="C19" t="s">
        <v>38</v>
      </c>
      <c r="D19">
        <v>10.56</v>
      </c>
      <c r="E19">
        <v>43.7</v>
      </c>
      <c r="F19">
        <v>14.51</v>
      </c>
      <c r="G19">
        <v>32.51</v>
      </c>
      <c r="H19">
        <v>32.29</v>
      </c>
      <c r="I19">
        <v>48.38</v>
      </c>
      <c r="J19">
        <v>18.84</v>
      </c>
      <c r="K19">
        <v>156.21</v>
      </c>
      <c r="L19">
        <v>0</v>
      </c>
      <c r="M19">
        <v>20.76</v>
      </c>
      <c r="N19">
        <v>14.66</v>
      </c>
      <c r="O19">
        <v>100.68</v>
      </c>
      <c r="P19" t="s">
        <v>35</v>
      </c>
      <c r="Q19" t="s">
        <v>35</v>
      </c>
      <c r="R19" s="3">
        <v>35.54</v>
      </c>
      <c r="S19" s="3">
        <v>100.8</v>
      </c>
    </row>
    <row r="20" spans="1:19" x14ac:dyDescent="0.25">
      <c r="A20">
        <v>2015</v>
      </c>
      <c r="B20">
        <v>6</v>
      </c>
      <c r="C20" t="s">
        <v>38</v>
      </c>
      <c r="D20">
        <v>0</v>
      </c>
      <c r="E20">
        <v>80.400000000000006</v>
      </c>
      <c r="F20">
        <v>12.35</v>
      </c>
      <c r="G20">
        <v>1.89</v>
      </c>
      <c r="H20">
        <v>4.1399999999999997</v>
      </c>
      <c r="I20">
        <v>46.78</v>
      </c>
      <c r="J20">
        <v>7.56</v>
      </c>
      <c r="K20">
        <v>3.26</v>
      </c>
      <c r="L20">
        <v>14.51</v>
      </c>
      <c r="M20">
        <v>12</v>
      </c>
      <c r="N20">
        <v>7.78</v>
      </c>
      <c r="O20">
        <v>7.34</v>
      </c>
      <c r="P20">
        <v>32.18</v>
      </c>
      <c r="Q20">
        <v>24.98</v>
      </c>
      <c r="R20">
        <v>82.88</v>
      </c>
      <c r="S20">
        <v>26.18</v>
      </c>
    </row>
    <row r="21" spans="1:19" x14ac:dyDescent="0.25">
      <c r="A21">
        <v>2016</v>
      </c>
      <c r="B21">
        <v>6</v>
      </c>
      <c r="C21" t="s">
        <v>38</v>
      </c>
      <c r="D21">
        <v>10.19</v>
      </c>
      <c r="E21">
        <v>39.24</v>
      </c>
      <c r="F21">
        <v>102.24</v>
      </c>
      <c r="G21">
        <v>112.35</v>
      </c>
      <c r="H21">
        <v>13.7</v>
      </c>
      <c r="I21">
        <v>62.08</v>
      </c>
      <c r="J21">
        <v>133.72</v>
      </c>
      <c r="K21">
        <v>186.15</v>
      </c>
      <c r="L21">
        <v>22.72</v>
      </c>
      <c r="M21">
        <v>45.35</v>
      </c>
      <c r="N21">
        <v>84.94</v>
      </c>
      <c r="O21">
        <v>46.34</v>
      </c>
      <c r="P21" t="s">
        <v>35</v>
      </c>
      <c r="Q21" s="3">
        <v>18.7</v>
      </c>
      <c r="R21" t="s">
        <v>35</v>
      </c>
      <c r="S21" t="s">
        <v>35</v>
      </c>
    </row>
    <row r="22" spans="1:19" x14ac:dyDescent="0.25">
      <c r="A22">
        <v>2017</v>
      </c>
      <c r="B22">
        <v>7</v>
      </c>
      <c r="C22" t="s">
        <v>38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0.57999999999999996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35</v>
      </c>
      <c r="Q22" t="s">
        <v>35</v>
      </c>
      <c r="R22" t="s">
        <v>35</v>
      </c>
      <c r="S22" t="s">
        <v>35</v>
      </c>
    </row>
    <row r="23" spans="1:19" x14ac:dyDescent="0.25">
      <c r="A23">
        <v>2018</v>
      </c>
      <c r="B23">
        <v>7</v>
      </c>
      <c r="C23" t="s">
        <v>51</v>
      </c>
      <c r="D23">
        <v>1.6438158315048863</v>
      </c>
      <c r="E23">
        <v>0.84670798163310157</v>
      </c>
      <c r="F23">
        <v>18.686001790250888</v>
      </c>
      <c r="G23">
        <v>1.6438158315048863</v>
      </c>
      <c r="H23">
        <v>7.3480770160886468</v>
      </c>
      <c r="I23">
        <v>31.443227328328447</v>
      </c>
      <c r="J23">
        <v>7.3480770160886468</v>
      </c>
      <c r="K23">
        <v>0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</row>
    <row r="24" spans="1:19" x14ac:dyDescent="0.25">
      <c r="A24">
        <v>2019</v>
      </c>
      <c r="B24">
        <v>7</v>
      </c>
      <c r="C24" t="s">
        <v>51</v>
      </c>
      <c r="D24">
        <v>9.3340985289210483</v>
      </c>
      <c r="E24">
        <v>0</v>
      </c>
      <c r="F24">
        <v>0.84670798163310157</v>
      </c>
      <c r="G24">
        <v>0</v>
      </c>
      <c r="H24">
        <v>2.4103303694274034</v>
      </c>
      <c r="I24">
        <v>15.03499694164568</v>
      </c>
      <c r="J24">
        <v>1.6438158315048863</v>
      </c>
      <c r="K24">
        <v>15.03499694164568</v>
      </c>
    </row>
    <row r="26" spans="1:19" x14ac:dyDescent="0.25">
      <c r="A26" t="s">
        <v>0</v>
      </c>
      <c r="B26" t="s">
        <v>16</v>
      </c>
      <c r="C26" t="s">
        <v>17</v>
      </c>
      <c r="D26" t="s">
        <v>39</v>
      </c>
      <c r="E26" t="s">
        <v>40</v>
      </c>
      <c r="F26" t="s">
        <v>41</v>
      </c>
      <c r="G26" t="s">
        <v>42</v>
      </c>
      <c r="H26" t="s">
        <v>43</v>
      </c>
      <c r="I26" t="s">
        <v>44</v>
      </c>
      <c r="J26" t="s">
        <v>45</v>
      </c>
      <c r="K26" t="s">
        <v>46</v>
      </c>
      <c r="L26" t="s">
        <v>47</v>
      </c>
      <c r="M26" t="s">
        <v>48</v>
      </c>
      <c r="N26" t="s">
        <v>49</v>
      </c>
      <c r="O26" t="s">
        <v>50</v>
      </c>
    </row>
    <row r="27" spans="1:19" x14ac:dyDescent="0.25">
      <c r="A27">
        <v>1997</v>
      </c>
      <c r="B27">
        <v>7</v>
      </c>
      <c r="C27" t="s">
        <v>34</v>
      </c>
      <c r="D27">
        <v>45</v>
      </c>
      <c r="E27">
        <v>102</v>
      </c>
      <c r="F27">
        <v>1</v>
      </c>
      <c r="G27">
        <v>2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</row>
    <row r="28" spans="1:19" x14ac:dyDescent="0.25">
      <c r="A28">
        <v>1998</v>
      </c>
      <c r="B28">
        <v>6</v>
      </c>
      <c r="C28" t="s">
        <v>34</v>
      </c>
      <c r="D28">
        <v>732</v>
      </c>
      <c r="E28">
        <v>819</v>
      </c>
      <c r="F28">
        <v>371</v>
      </c>
      <c r="G28">
        <v>324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</row>
    <row r="29" spans="1:19" x14ac:dyDescent="0.25">
      <c r="A29">
        <v>1999</v>
      </c>
      <c r="B29">
        <v>7</v>
      </c>
      <c r="C29" t="s">
        <v>34</v>
      </c>
      <c r="D29">
        <v>0</v>
      </c>
      <c r="E29">
        <v>0</v>
      </c>
      <c r="F29">
        <v>0</v>
      </c>
      <c r="G29">
        <v>0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</row>
    <row r="30" spans="1:19" x14ac:dyDescent="0.25">
      <c r="A30">
        <v>2000</v>
      </c>
      <c r="B30">
        <v>7</v>
      </c>
      <c r="C30" t="s">
        <v>34</v>
      </c>
      <c r="D30">
        <v>18</v>
      </c>
      <c r="E30">
        <v>8</v>
      </c>
      <c r="F30">
        <v>34</v>
      </c>
      <c r="G30">
        <v>26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</row>
    <row r="31" spans="1:19" x14ac:dyDescent="0.25">
      <c r="A31">
        <v>2001</v>
      </c>
      <c r="B31">
        <v>7</v>
      </c>
      <c r="C31" t="s">
        <v>34</v>
      </c>
      <c r="D31">
        <v>0</v>
      </c>
      <c r="E31">
        <v>244</v>
      </c>
      <c r="F31">
        <v>215</v>
      </c>
      <c r="G31">
        <v>136</v>
      </c>
      <c r="H31">
        <v>5</v>
      </c>
      <c r="I31">
        <v>0</v>
      </c>
      <c r="J31">
        <v>0</v>
      </c>
      <c r="K31">
        <v>23</v>
      </c>
      <c r="L31" t="s">
        <v>35</v>
      </c>
      <c r="M31" t="s">
        <v>35</v>
      </c>
      <c r="N31" t="s">
        <v>35</v>
      </c>
      <c r="O31" t="s">
        <v>35</v>
      </c>
    </row>
    <row r="32" spans="1:19" x14ac:dyDescent="0.25">
      <c r="A32">
        <v>2002</v>
      </c>
      <c r="B32">
        <v>7</v>
      </c>
      <c r="C32" t="s">
        <v>34</v>
      </c>
      <c r="D32">
        <v>7</v>
      </c>
      <c r="E32">
        <v>4</v>
      </c>
      <c r="F32">
        <v>65</v>
      </c>
      <c r="G32">
        <v>51</v>
      </c>
      <c r="H32">
        <v>0</v>
      </c>
      <c r="I32">
        <v>3</v>
      </c>
      <c r="J32">
        <v>4</v>
      </c>
      <c r="K32">
        <v>147</v>
      </c>
      <c r="L32" t="s">
        <v>35</v>
      </c>
      <c r="M32" t="s">
        <v>35</v>
      </c>
      <c r="N32" t="s">
        <v>35</v>
      </c>
      <c r="O32" t="s">
        <v>35</v>
      </c>
    </row>
    <row r="33" spans="1:15" x14ac:dyDescent="0.25">
      <c r="A33">
        <v>2003</v>
      </c>
      <c r="B33">
        <v>7</v>
      </c>
      <c r="C33" t="s">
        <v>34</v>
      </c>
      <c r="D33">
        <v>129</v>
      </c>
      <c r="E33">
        <v>50</v>
      </c>
      <c r="F33">
        <v>57</v>
      </c>
      <c r="G33">
        <v>92</v>
      </c>
      <c r="H33">
        <v>5</v>
      </c>
      <c r="I33">
        <v>124</v>
      </c>
      <c r="J33">
        <v>203</v>
      </c>
      <c r="K33">
        <v>0</v>
      </c>
      <c r="L33" t="s">
        <v>35</v>
      </c>
      <c r="M33" t="s">
        <v>35</v>
      </c>
      <c r="N33" t="s">
        <v>35</v>
      </c>
      <c r="O33" t="s">
        <v>35</v>
      </c>
    </row>
    <row r="34" spans="1:15" x14ac:dyDescent="0.25">
      <c r="A34">
        <v>2004</v>
      </c>
      <c r="B34">
        <v>6</v>
      </c>
      <c r="C34" t="s">
        <v>34</v>
      </c>
      <c r="D34">
        <v>139</v>
      </c>
      <c r="E34">
        <v>18</v>
      </c>
      <c r="F34">
        <v>40</v>
      </c>
      <c r="G34">
        <v>8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</row>
    <row r="35" spans="1:15" x14ac:dyDescent="0.25">
      <c r="A35">
        <v>2005</v>
      </c>
      <c r="B35">
        <v>6</v>
      </c>
      <c r="C35" t="s">
        <v>34</v>
      </c>
      <c r="D35">
        <v>2</v>
      </c>
      <c r="E35">
        <v>2</v>
      </c>
      <c r="F35">
        <v>9</v>
      </c>
      <c r="G35">
        <v>2</v>
      </c>
      <c r="H35">
        <v>1</v>
      </c>
      <c r="I35">
        <v>7</v>
      </c>
      <c r="J35">
        <v>8</v>
      </c>
      <c r="K35">
        <v>60</v>
      </c>
      <c r="L35" t="s">
        <v>35</v>
      </c>
      <c r="M35" t="s">
        <v>35</v>
      </c>
      <c r="N35" t="s">
        <v>35</v>
      </c>
      <c r="O35" t="s">
        <v>35</v>
      </c>
    </row>
    <row r="36" spans="1:15" x14ac:dyDescent="0.25">
      <c r="A36">
        <v>2006</v>
      </c>
      <c r="B36">
        <v>6</v>
      </c>
      <c r="C36" t="s">
        <v>34</v>
      </c>
      <c r="D36">
        <v>14</v>
      </c>
      <c r="E36">
        <v>5</v>
      </c>
      <c r="F36">
        <v>0</v>
      </c>
      <c r="G36">
        <v>1</v>
      </c>
      <c r="H36">
        <v>0</v>
      </c>
      <c r="I36">
        <v>2</v>
      </c>
      <c r="J36">
        <v>1</v>
      </c>
      <c r="K36">
        <v>13</v>
      </c>
      <c r="L36" t="s">
        <v>35</v>
      </c>
      <c r="M36" t="s">
        <v>35</v>
      </c>
      <c r="N36" t="s">
        <v>35</v>
      </c>
      <c r="O36" t="s">
        <v>35</v>
      </c>
    </row>
    <row r="37" spans="1:15" x14ac:dyDescent="0.25">
      <c r="A37">
        <v>2007</v>
      </c>
      <c r="B37">
        <v>7</v>
      </c>
      <c r="C37" t="s">
        <v>34</v>
      </c>
      <c r="D37">
        <v>0</v>
      </c>
      <c r="E37">
        <v>0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21</v>
      </c>
      <c r="M37">
        <v>24</v>
      </c>
      <c r="N37">
        <v>0</v>
      </c>
      <c r="O37">
        <v>0</v>
      </c>
    </row>
    <row r="38" spans="1:15" x14ac:dyDescent="0.25">
      <c r="A38">
        <v>2008</v>
      </c>
      <c r="B38">
        <v>7</v>
      </c>
      <c r="C38" t="s">
        <v>36</v>
      </c>
      <c r="D38">
        <v>79.5</v>
      </c>
      <c r="E38">
        <v>4.2</v>
      </c>
      <c r="F38">
        <v>24.4</v>
      </c>
      <c r="G38">
        <v>8.5</v>
      </c>
      <c r="H38">
        <v>3.2</v>
      </c>
      <c r="I38">
        <v>0</v>
      </c>
      <c r="J38">
        <v>0</v>
      </c>
      <c r="K38">
        <v>13.8</v>
      </c>
      <c r="L38">
        <v>21.2</v>
      </c>
      <c r="M38">
        <v>2.1</v>
      </c>
      <c r="N38">
        <v>0</v>
      </c>
      <c r="O38">
        <v>0</v>
      </c>
    </row>
    <row r="39" spans="1:15" x14ac:dyDescent="0.25">
      <c r="A39">
        <v>2009</v>
      </c>
      <c r="B39">
        <v>7</v>
      </c>
      <c r="C39" t="s">
        <v>37</v>
      </c>
      <c r="D39">
        <v>29.9</v>
      </c>
      <c r="E39">
        <v>12.9</v>
      </c>
      <c r="F39">
        <v>3.6</v>
      </c>
      <c r="G39">
        <v>6</v>
      </c>
      <c r="H39">
        <v>0.6</v>
      </c>
      <c r="I39">
        <v>5.2</v>
      </c>
      <c r="J39">
        <v>2.9</v>
      </c>
      <c r="K39">
        <v>1.1000000000000001</v>
      </c>
      <c r="L39">
        <v>5.7</v>
      </c>
      <c r="M39">
        <v>3.6</v>
      </c>
      <c r="N39">
        <v>13</v>
      </c>
      <c r="O39">
        <v>1.5</v>
      </c>
    </row>
    <row r="40" spans="1:15" x14ac:dyDescent="0.25">
      <c r="A40">
        <v>2010</v>
      </c>
      <c r="B40">
        <v>7</v>
      </c>
      <c r="C40" t="s">
        <v>38</v>
      </c>
      <c r="D40">
        <v>10.56</v>
      </c>
      <c r="E40">
        <v>24.36</v>
      </c>
      <c r="F40">
        <v>14.66</v>
      </c>
      <c r="G40">
        <v>4.96</v>
      </c>
      <c r="H40">
        <v>12.69</v>
      </c>
      <c r="I40">
        <v>24.36</v>
      </c>
      <c r="J40">
        <v>11.65</v>
      </c>
      <c r="K40">
        <v>0</v>
      </c>
      <c r="L40" t="s">
        <v>35</v>
      </c>
      <c r="M40" t="s">
        <v>35</v>
      </c>
      <c r="N40" t="s">
        <v>35</v>
      </c>
      <c r="O40" t="s">
        <v>35</v>
      </c>
    </row>
    <row r="41" spans="1:15" x14ac:dyDescent="0.25">
      <c r="A41">
        <v>2011</v>
      </c>
      <c r="B41">
        <v>7</v>
      </c>
      <c r="C41" t="s">
        <v>38</v>
      </c>
      <c r="D41">
        <v>2.94</v>
      </c>
      <c r="E41">
        <v>0</v>
      </c>
      <c r="F41">
        <v>3.26</v>
      </c>
      <c r="G41">
        <v>42.02</v>
      </c>
      <c r="H41">
        <v>2.94</v>
      </c>
      <c r="I41">
        <v>2.61</v>
      </c>
      <c r="J41">
        <v>17.84</v>
      </c>
      <c r="K41">
        <v>6.67</v>
      </c>
      <c r="L41">
        <v>0</v>
      </c>
      <c r="M41">
        <v>1.06</v>
      </c>
      <c r="N41">
        <v>18.84</v>
      </c>
      <c r="O41">
        <v>19.12</v>
      </c>
    </row>
    <row r="42" spans="1:15" x14ac:dyDescent="0.25">
      <c r="A42">
        <v>2012</v>
      </c>
      <c r="B42">
        <v>7</v>
      </c>
      <c r="C42" t="s">
        <v>38</v>
      </c>
      <c r="D42">
        <v>3.56</v>
      </c>
      <c r="E42">
        <v>10</v>
      </c>
      <c r="F42">
        <v>9.61</v>
      </c>
      <c r="G42">
        <v>1.49</v>
      </c>
      <c r="H42">
        <v>0</v>
      </c>
      <c r="I42">
        <v>7.12</v>
      </c>
      <c r="J42">
        <v>1.49</v>
      </c>
      <c r="K42">
        <v>2.2599999999999998</v>
      </c>
      <c r="L42">
        <v>0</v>
      </c>
      <c r="M42">
        <v>2.2599999999999998</v>
      </c>
      <c r="N42">
        <v>12.18</v>
      </c>
      <c r="O42">
        <v>19.39</v>
      </c>
    </row>
    <row r="43" spans="1:15" x14ac:dyDescent="0.25">
      <c r="A43">
        <v>2013</v>
      </c>
      <c r="B43">
        <v>7</v>
      </c>
      <c r="C43" t="s">
        <v>38</v>
      </c>
      <c r="D43">
        <v>7.34</v>
      </c>
      <c r="E43">
        <v>0</v>
      </c>
      <c r="F43">
        <v>4.1399999999999997</v>
      </c>
      <c r="G43">
        <v>1.49</v>
      </c>
      <c r="H43">
        <v>12.18</v>
      </c>
      <c r="I43">
        <v>0</v>
      </c>
      <c r="J43">
        <v>1.49</v>
      </c>
      <c r="K43">
        <v>0.57999999999999996</v>
      </c>
      <c r="L43">
        <v>4.96</v>
      </c>
      <c r="M43">
        <v>0</v>
      </c>
      <c r="N43">
        <v>0</v>
      </c>
      <c r="O43">
        <v>0</v>
      </c>
    </row>
    <row r="44" spans="1:15" x14ac:dyDescent="0.25">
      <c r="A44">
        <v>2014</v>
      </c>
      <c r="B44">
        <v>7</v>
      </c>
      <c r="C44" t="s">
        <v>38</v>
      </c>
      <c r="D44">
        <v>23.49</v>
      </c>
      <c r="E44">
        <v>45.44</v>
      </c>
      <c r="F44">
        <v>15.91</v>
      </c>
      <c r="G44">
        <v>8.6199999999999992</v>
      </c>
      <c r="H44">
        <v>22.47</v>
      </c>
      <c r="I44">
        <v>56.22</v>
      </c>
      <c r="J44">
        <v>56.38</v>
      </c>
      <c r="K44">
        <v>101.94</v>
      </c>
      <c r="L44" t="s">
        <v>35</v>
      </c>
      <c r="M44" s="3">
        <v>33.46</v>
      </c>
      <c r="N44" t="s">
        <v>35</v>
      </c>
      <c r="O44" t="s">
        <v>35</v>
      </c>
    </row>
    <row r="45" spans="1:15" x14ac:dyDescent="0.25">
      <c r="A45">
        <v>2015</v>
      </c>
      <c r="B45">
        <v>6</v>
      </c>
      <c r="C45" t="s">
        <v>38</v>
      </c>
      <c r="D45">
        <v>0.57999999999999996</v>
      </c>
      <c r="E45">
        <v>9.42</v>
      </c>
      <c r="F45">
        <v>14.35</v>
      </c>
      <c r="G45">
        <v>1.49</v>
      </c>
      <c r="H45">
        <v>6.9</v>
      </c>
      <c r="I45">
        <v>42.77</v>
      </c>
      <c r="J45">
        <v>10.75</v>
      </c>
      <c r="K45">
        <v>29.99</v>
      </c>
      <c r="L45">
        <v>0</v>
      </c>
      <c r="M45">
        <v>6.2</v>
      </c>
      <c r="N45">
        <v>0</v>
      </c>
      <c r="O45">
        <v>0</v>
      </c>
    </row>
    <row r="46" spans="1:15" x14ac:dyDescent="0.25">
      <c r="A46">
        <v>2016</v>
      </c>
      <c r="B46">
        <v>6</v>
      </c>
      <c r="C46" t="s">
        <v>38</v>
      </c>
      <c r="D46">
        <v>65.14</v>
      </c>
      <c r="E46">
        <v>55.57</v>
      </c>
      <c r="F46">
        <v>49.86</v>
      </c>
      <c r="G46">
        <v>49.08</v>
      </c>
      <c r="H46">
        <v>108.5</v>
      </c>
      <c r="I46">
        <v>27.83</v>
      </c>
      <c r="J46">
        <v>13.7</v>
      </c>
      <c r="K46">
        <v>62.39</v>
      </c>
      <c r="L46" t="s">
        <v>35</v>
      </c>
      <c r="M46" t="s">
        <v>35</v>
      </c>
      <c r="N46" t="s">
        <v>35</v>
      </c>
      <c r="O46" t="s">
        <v>35</v>
      </c>
    </row>
    <row r="47" spans="1:15" x14ac:dyDescent="0.25">
      <c r="A47">
        <v>2017</v>
      </c>
      <c r="B47">
        <v>7</v>
      </c>
      <c r="C47" t="s">
        <v>38</v>
      </c>
      <c r="D47">
        <v>4.42</v>
      </c>
      <c r="E47">
        <v>9.42</v>
      </c>
      <c r="F47">
        <v>0.57999999999999996</v>
      </c>
      <c r="G47">
        <v>0</v>
      </c>
      <c r="H47" t="s">
        <v>35</v>
      </c>
      <c r="I47" t="s">
        <v>35</v>
      </c>
      <c r="J47" t="s">
        <v>35</v>
      </c>
      <c r="K47" t="s">
        <v>35</v>
      </c>
      <c r="L47" t="s">
        <v>35</v>
      </c>
      <c r="M47" t="s">
        <v>35</v>
      </c>
      <c r="N47" t="s">
        <v>35</v>
      </c>
      <c r="O47" t="s">
        <v>35</v>
      </c>
    </row>
    <row r="48" spans="1:15" x14ac:dyDescent="0.25">
      <c r="A48">
        <v>2018</v>
      </c>
      <c r="B48">
        <v>7</v>
      </c>
      <c r="C48" t="s">
        <v>51</v>
      </c>
      <c r="D48">
        <v>0.84670798163310157</v>
      </c>
      <c r="E48">
        <v>0.84670798163310157</v>
      </c>
      <c r="F48">
        <v>4.595957039067045</v>
      </c>
      <c r="G48">
        <v>1.6438158315048863</v>
      </c>
      <c r="H48">
        <v>0.84670798163310157</v>
      </c>
      <c r="I48">
        <v>0</v>
      </c>
      <c r="J48">
        <v>1.6438158315048863</v>
      </c>
      <c r="K48">
        <v>1.6438158315048863</v>
      </c>
      <c r="L48" t="s">
        <v>35</v>
      </c>
      <c r="M48" t="s">
        <v>35</v>
      </c>
      <c r="N48" t="s">
        <v>35</v>
      </c>
      <c r="O48" t="s">
        <v>35</v>
      </c>
    </row>
    <row r="49" spans="1:11" x14ac:dyDescent="0.25">
      <c r="A49">
        <v>2019</v>
      </c>
      <c r="B49">
        <v>7</v>
      </c>
      <c r="C49" t="s">
        <v>51</v>
      </c>
      <c r="D49">
        <v>0</v>
      </c>
      <c r="E49">
        <v>3.1548708235975571</v>
      </c>
      <c r="F49">
        <v>8.6781105199837398</v>
      </c>
      <c r="G49">
        <v>15.650446252296749</v>
      </c>
      <c r="H49">
        <v>0.84670798163310157</v>
      </c>
      <c r="I49">
        <v>0</v>
      </c>
      <c r="J49">
        <v>3.1548708235975571</v>
      </c>
      <c r="K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</vt:lpstr>
      <vt:lpstr>Temp adj</vt:lpstr>
      <vt:lpstr>Vessel Calibration</vt:lpstr>
      <vt:lpstr>2019 Catch</vt:lpstr>
      <vt:lpstr>ISTI</vt:lpstr>
      <vt:lpstr>Calibrated Catch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Jim.Murphy</dc:creator>
  <cp:lastModifiedBy>Jim.Murphy</cp:lastModifiedBy>
  <dcterms:created xsi:type="dcterms:W3CDTF">2018-09-09T02:28:33Z</dcterms:created>
  <dcterms:modified xsi:type="dcterms:W3CDTF">2019-10-15T16:43:14Z</dcterms:modified>
</cp:coreProperties>
</file>