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66925"/>
  <mc:AlternateContent xmlns:mc="http://schemas.openxmlformats.org/markup-compatibility/2006">
    <mc:Choice Requires="x15">
      <x15ac:absPath xmlns:x15ac="http://schemas.microsoft.com/office/spreadsheetml/2010/11/ac" url="/Users/israrul-haq/Services/docker/funding-service-design-post-award-data-store/tests/integration_tests/mock_tf_returns/"/>
    </mc:Choice>
  </mc:AlternateContent>
  <xr:revisionPtr revIDLastSave="0" documentId="13_ncr:1_{FFAF1278-ECEF-D44E-87D8-83276DA016D9}"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0" yWindow="760" windowWidth="30240" windowHeight="18880" tabRatio="846" activeTab="2"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1" i="6" l="1"/>
  <c r="J31" i="6"/>
  <c r="B85" i="3"/>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F6" i="37"/>
  <c r="QG6" i="37"/>
  <c r="QD7" i="37"/>
  <c r="QE7" i="37"/>
  <c r="QF7" i="37"/>
  <c r="QG7" i="37"/>
  <c r="QD8" i="37"/>
  <c r="QE8" i="37"/>
  <c r="QG8" i="37"/>
  <c r="QD9" i="37"/>
  <c r="QE9" i="37"/>
  <c r="QF9" i="37"/>
  <c r="QG9" i="37"/>
  <c r="QD10" i="37"/>
  <c r="QE10" i="37"/>
  <c r="QG10" i="37"/>
  <c r="QD11" i="37"/>
  <c r="QE11" i="37"/>
  <c r="QF11" i="37"/>
  <c r="QG11" i="37"/>
  <c r="QD12" i="37"/>
  <c r="QE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G20" i="37"/>
  <c r="QD21" i="37"/>
  <c r="QE21" i="37"/>
  <c r="QF21" i="37"/>
  <c r="QG21" i="37"/>
  <c r="QD2" i="37"/>
  <c r="QE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I18" i="39"/>
  <c r="I19" i="39"/>
  <c r="QF8" i="37" s="1"/>
  <c r="I20" i="39"/>
  <c r="I21" i="39"/>
  <c r="QF10" i="37" s="1"/>
  <c r="I22" i="39"/>
  <c r="I23" i="39"/>
  <c r="QF12" i="37" s="1"/>
  <c r="I24" i="39"/>
  <c r="QF13" i="37" s="1"/>
  <c r="I25" i="39"/>
  <c r="QF14" i="37" s="1"/>
  <c r="I26" i="39"/>
  <c r="QF15" i="37" s="1"/>
  <c r="I27" i="39"/>
  <c r="I28" i="39"/>
  <c r="I29" i="39"/>
  <c r="QF18" i="37" s="1"/>
  <c r="I30" i="39"/>
  <c r="I31" i="39"/>
  <c r="QF20" i="37" s="1"/>
  <c r="I32" i="39"/>
  <c r="I13" i="39"/>
  <c r="QF2" i="37" s="1"/>
  <c r="G33" i="39"/>
  <c r="H33" i="39"/>
  <c r="L27" i="32"/>
  <c r="M27" i="32" s="1"/>
  <c r="V775" i="14"/>
  <c r="S775" i="14"/>
  <c r="P775" i="14"/>
  <c r="X775" i="14" s="1"/>
  <c r="M775" i="14"/>
  <c r="J775" i="14"/>
  <c r="G775" i="14"/>
  <c r="V774" i="14"/>
  <c r="S774" i="14"/>
  <c r="P774" i="14"/>
  <c r="X774" i="14" s="1"/>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X768" i="14" s="1"/>
  <c r="V767" i="14"/>
  <c r="S767" i="14"/>
  <c r="P767" i="14"/>
  <c r="M767" i="14"/>
  <c r="J767" i="14"/>
  <c r="G767" i="14"/>
  <c r="V766" i="14"/>
  <c r="S766" i="14"/>
  <c r="P766" i="14"/>
  <c r="X766" i="14" s="1"/>
  <c r="M766" i="14"/>
  <c r="J766" i="14"/>
  <c r="G766" i="14"/>
  <c r="V764" i="14"/>
  <c r="S764" i="14"/>
  <c r="P764" i="14"/>
  <c r="M764" i="14"/>
  <c r="J764" i="14"/>
  <c r="G764" i="14"/>
  <c r="D764" i="14"/>
  <c r="V763" i="14"/>
  <c r="S763" i="14"/>
  <c r="P763" i="14"/>
  <c r="M763" i="14"/>
  <c r="J763" i="14"/>
  <c r="G763" i="14"/>
  <c r="D763" i="14"/>
  <c r="V762" i="14"/>
  <c r="S762" i="14"/>
  <c r="P762" i="14"/>
  <c r="X762" i="14" s="1"/>
  <c r="M762" i="14"/>
  <c r="J762" i="14"/>
  <c r="G762" i="14"/>
  <c r="D762" i="14"/>
  <c r="V761" i="14"/>
  <c r="S761" i="14"/>
  <c r="P761" i="14"/>
  <c r="M761" i="14"/>
  <c r="J761" i="14"/>
  <c r="G761" i="14"/>
  <c r="D761" i="14"/>
  <c r="V760" i="14"/>
  <c r="S760" i="14"/>
  <c r="P760" i="14"/>
  <c r="X760" i="14" s="1"/>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X752" i="14" s="1"/>
  <c r="M752" i="14"/>
  <c r="J752" i="14"/>
  <c r="G752" i="14"/>
  <c r="D752" i="14"/>
  <c r="V751" i="14"/>
  <c r="S751" i="14"/>
  <c r="P751" i="14"/>
  <c r="M751" i="14"/>
  <c r="J751" i="14"/>
  <c r="G751" i="14"/>
  <c r="D751" i="14"/>
  <c r="V750" i="14"/>
  <c r="S750" i="14"/>
  <c r="P750" i="14"/>
  <c r="X750" i="14" s="1"/>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X736" i="14" s="1"/>
  <c r="M736" i="14"/>
  <c r="J736" i="14"/>
  <c r="G736" i="14"/>
  <c r="V735" i="14"/>
  <c r="S735" i="14"/>
  <c r="P735" i="14"/>
  <c r="M735" i="14"/>
  <c r="J735" i="14"/>
  <c r="G735" i="14"/>
  <c r="V734" i="14"/>
  <c r="S734" i="14"/>
  <c r="P734" i="14"/>
  <c r="M734" i="14"/>
  <c r="J734" i="14"/>
  <c r="G734" i="14"/>
  <c r="V733" i="14"/>
  <c r="S733" i="14"/>
  <c r="P733" i="14"/>
  <c r="X733" i="14" s="1"/>
  <c r="M733" i="14"/>
  <c r="J733" i="14"/>
  <c r="G733" i="14"/>
  <c r="V732" i="14"/>
  <c r="S732" i="14"/>
  <c r="P732" i="14"/>
  <c r="X732" i="14" s="1"/>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X728" i="14" s="1"/>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X719" i="14" s="1"/>
  <c r="M719" i="14"/>
  <c r="J719" i="14"/>
  <c r="G719" i="14"/>
  <c r="D719" i="14"/>
  <c r="V718" i="14"/>
  <c r="S718" i="14"/>
  <c r="P718" i="14"/>
  <c r="M718" i="14"/>
  <c r="J718" i="14"/>
  <c r="G718" i="14"/>
  <c r="D718" i="14"/>
  <c r="V717" i="14"/>
  <c r="S717" i="14"/>
  <c r="P717" i="14"/>
  <c r="X717" i="14" s="1"/>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X699" i="14" s="1"/>
  <c r="M699" i="14"/>
  <c r="J699" i="14"/>
  <c r="G699" i="14"/>
  <c r="V698" i="14"/>
  <c r="S698" i="14"/>
  <c r="P698" i="14"/>
  <c r="X698" i="14" s="1"/>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X686" i="14" s="1"/>
  <c r="M686" i="14"/>
  <c r="J686" i="14"/>
  <c r="G686" i="14"/>
  <c r="D686" i="14"/>
  <c r="V685" i="14"/>
  <c r="S685" i="14"/>
  <c r="P685" i="14"/>
  <c r="M685" i="14"/>
  <c r="J685" i="14"/>
  <c r="G685" i="14"/>
  <c r="D685" i="14"/>
  <c r="V684" i="14"/>
  <c r="S684" i="14"/>
  <c r="P684" i="14"/>
  <c r="X684" i="14" s="1"/>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X676" i="14" s="1"/>
  <c r="M676" i="14"/>
  <c r="J676" i="14"/>
  <c r="G676" i="14"/>
  <c r="D676" i="14"/>
  <c r="V675" i="14"/>
  <c r="S675" i="14"/>
  <c r="P675" i="14"/>
  <c r="M675" i="14"/>
  <c r="J675" i="14"/>
  <c r="G675" i="14"/>
  <c r="D675" i="14"/>
  <c r="V674" i="14"/>
  <c r="S674" i="14"/>
  <c r="P674" i="14"/>
  <c r="X674" i="14" s="1"/>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X661" i="14" s="1"/>
  <c r="M661" i="14"/>
  <c r="J661" i="14"/>
  <c r="G661" i="14"/>
  <c r="V660" i="14"/>
  <c r="S660" i="14"/>
  <c r="P660" i="14"/>
  <c r="M660" i="14"/>
  <c r="J660" i="14"/>
  <c r="G660" i="14"/>
  <c r="X660" i="14" s="1"/>
  <c r="V659" i="14"/>
  <c r="S659" i="14"/>
  <c r="P659" i="14"/>
  <c r="X659" i="14" s="1"/>
  <c r="M659" i="14"/>
  <c r="J659" i="14"/>
  <c r="G659" i="14"/>
  <c r="V658" i="14"/>
  <c r="S658" i="14"/>
  <c r="P658" i="14"/>
  <c r="M658" i="14"/>
  <c r="J658" i="14"/>
  <c r="G658" i="14"/>
  <c r="V657" i="14"/>
  <c r="S657" i="14"/>
  <c r="P657" i="14"/>
  <c r="M657" i="14"/>
  <c r="J657" i="14"/>
  <c r="G657" i="14"/>
  <c r="V656" i="14"/>
  <c r="S656" i="14"/>
  <c r="X656" i="14" s="1"/>
  <c r="P656" i="14"/>
  <c r="M656" i="14"/>
  <c r="J656" i="14"/>
  <c r="G656" i="14"/>
  <c r="V655" i="14"/>
  <c r="S655" i="14"/>
  <c r="P655" i="14"/>
  <c r="M655" i="14"/>
  <c r="J655" i="14"/>
  <c r="X655" i="14" s="1"/>
  <c r="G655" i="14"/>
  <c r="V654" i="14"/>
  <c r="S654" i="14"/>
  <c r="P654" i="14"/>
  <c r="M654" i="14"/>
  <c r="X654" i="14" s="1"/>
  <c r="J654" i="14"/>
  <c r="G654" i="14"/>
  <c r="V653" i="14"/>
  <c r="S653" i="14"/>
  <c r="P653" i="14"/>
  <c r="X653" i="14" s="1"/>
  <c r="M653" i="14"/>
  <c r="J653" i="14"/>
  <c r="G653" i="14"/>
  <c r="X652" i="14"/>
  <c r="V652" i="14"/>
  <c r="S652" i="14"/>
  <c r="P652" i="14"/>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X647" i="14" s="1"/>
  <c r="M647" i="14"/>
  <c r="J647" i="14"/>
  <c r="G647" i="14"/>
  <c r="D647" i="14"/>
  <c r="V646" i="14"/>
  <c r="S646" i="14"/>
  <c r="P646" i="14"/>
  <c r="M646" i="14"/>
  <c r="J646" i="14"/>
  <c r="G646" i="14"/>
  <c r="D646" i="14"/>
  <c r="V645" i="14"/>
  <c r="S645" i="14"/>
  <c r="P645" i="14"/>
  <c r="X645" i="14" s="1"/>
  <c r="M645" i="14"/>
  <c r="J645" i="14"/>
  <c r="G645" i="14"/>
  <c r="D645" i="14"/>
  <c r="V644" i="14"/>
  <c r="S644" i="14"/>
  <c r="P644" i="14"/>
  <c r="X644" i="14" s="1"/>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M641" i="14"/>
  <c r="J641" i="14"/>
  <c r="X641" i="14" s="1"/>
  <c r="G641" i="14"/>
  <c r="D641" i="14"/>
  <c r="V640" i="14"/>
  <c r="S640" i="14"/>
  <c r="P640" i="14"/>
  <c r="X640" i="14" s="1"/>
  <c r="M640" i="14"/>
  <c r="J640" i="14"/>
  <c r="G640" i="14"/>
  <c r="D640" i="14"/>
  <c r="V639" i="14"/>
  <c r="S639" i="14"/>
  <c r="P639" i="14"/>
  <c r="X639" i="14" s="1"/>
  <c r="M639" i="14"/>
  <c r="J639" i="14"/>
  <c r="G639" i="14"/>
  <c r="D639" i="14"/>
  <c r="V638" i="14"/>
  <c r="S638" i="14"/>
  <c r="P638" i="14"/>
  <c r="X638" i="14" s="1"/>
  <c r="M638" i="14"/>
  <c r="J638" i="14"/>
  <c r="G638" i="14"/>
  <c r="D638" i="14"/>
  <c r="V637" i="14"/>
  <c r="S637" i="14"/>
  <c r="P637" i="14"/>
  <c r="X637" i="14" s="1"/>
  <c r="M637" i="14"/>
  <c r="J637" i="14"/>
  <c r="G637" i="14"/>
  <c r="D637" i="14"/>
  <c r="V636" i="14"/>
  <c r="S636" i="14"/>
  <c r="P636" i="14"/>
  <c r="M636" i="14"/>
  <c r="J636" i="14"/>
  <c r="G636" i="14"/>
  <c r="D636" i="14"/>
  <c r="V634" i="14"/>
  <c r="S634" i="14"/>
  <c r="P634" i="14"/>
  <c r="X634" i="14" s="1"/>
  <c r="M634" i="14"/>
  <c r="J634" i="14"/>
  <c r="G634" i="14"/>
  <c r="V633" i="14"/>
  <c r="S633" i="14"/>
  <c r="P633" i="14"/>
  <c r="M633" i="14"/>
  <c r="J633" i="14"/>
  <c r="G633" i="14"/>
  <c r="X633" i="14" s="1"/>
  <c r="V632" i="14"/>
  <c r="S632" i="14"/>
  <c r="P632" i="14"/>
  <c r="X632" i="14" s="1"/>
  <c r="M632" i="14"/>
  <c r="J632" i="14"/>
  <c r="G632" i="14"/>
  <c r="V623" i="14"/>
  <c r="S623" i="14"/>
  <c r="P623" i="14"/>
  <c r="M623" i="14"/>
  <c r="J623" i="14"/>
  <c r="G623" i="14"/>
  <c r="V622" i="14"/>
  <c r="S622" i="14"/>
  <c r="P622" i="14"/>
  <c r="M622" i="14"/>
  <c r="J622" i="14"/>
  <c r="G622" i="14"/>
  <c r="X622" i="14" s="1"/>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X605" i="14" s="1"/>
  <c r="P605" i="14"/>
  <c r="M605" i="14"/>
  <c r="J605" i="14"/>
  <c r="G605" i="14"/>
  <c r="D605" i="14"/>
  <c r="V604" i="14"/>
  <c r="S604" i="14"/>
  <c r="P604" i="14"/>
  <c r="M604" i="14"/>
  <c r="J604" i="14"/>
  <c r="G604" i="14"/>
  <c r="D604" i="14"/>
  <c r="V603" i="14"/>
  <c r="S603" i="14"/>
  <c r="X603" i="14" s="1"/>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X582" i="14" s="1"/>
  <c r="M582" i="14"/>
  <c r="J582" i="14"/>
  <c r="G582" i="14"/>
  <c r="V581" i="14"/>
  <c r="S581" i="14"/>
  <c r="P581" i="14"/>
  <c r="X581" i="14" s="1"/>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X572" i="14" s="1"/>
  <c r="M572" i="14"/>
  <c r="J572" i="14"/>
  <c r="G572" i="14"/>
  <c r="D572" i="14"/>
  <c r="V571" i="14"/>
  <c r="S571" i="14"/>
  <c r="P571" i="14"/>
  <c r="M571" i="14"/>
  <c r="J571" i="14"/>
  <c r="G571" i="14"/>
  <c r="D571" i="14"/>
  <c r="V570" i="14"/>
  <c r="S570" i="14"/>
  <c r="P570" i="14"/>
  <c r="X570" i="14" s="1"/>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X562" i="14" s="1"/>
  <c r="M562" i="14"/>
  <c r="J562" i="14"/>
  <c r="G562" i="14"/>
  <c r="D562" i="14"/>
  <c r="V561" i="14"/>
  <c r="S561" i="14"/>
  <c r="P561" i="14"/>
  <c r="M561" i="14"/>
  <c r="J561" i="14"/>
  <c r="G561" i="14"/>
  <c r="D561" i="14"/>
  <c r="V560" i="14"/>
  <c r="S560" i="14"/>
  <c r="P560" i="14"/>
  <c r="X560" i="14" s="1"/>
  <c r="M560" i="14"/>
  <c r="J560" i="14"/>
  <c r="G560" i="14"/>
  <c r="D560" i="14"/>
  <c r="V558" i="14"/>
  <c r="S558" i="14"/>
  <c r="P558" i="14"/>
  <c r="M558" i="14"/>
  <c r="J558" i="14"/>
  <c r="G558" i="14"/>
  <c r="V557" i="14"/>
  <c r="S557" i="14"/>
  <c r="P557" i="14"/>
  <c r="X557" i="14" s="1"/>
  <c r="M557" i="14"/>
  <c r="J557" i="14"/>
  <c r="G557" i="14"/>
  <c r="V556" i="14"/>
  <c r="S556" i="14"/>
  <c r="P556" i="14"/>
  <c r="X556" i="14" s="1"/>
  <c r="M556" i="14"/>
  <c r="J556" i="14"/>
  <c r="G556" i="14"/>
  <c r="V547" i="14"/>
  <c r="S547" i="14"/>
  <c r="P547" i="14"/>
  <c r="M547" i="14"/>
  <c r="J547" i="14"/>
  <c r="G547" i="14"/>
  <c r="V546" i="14"/>
  <c r="S546" i="14"/>
  <c r="P546" i="14"/>
  <c r="M546" i="14"/>
  <c r="J546" i="14"/>
  <c r="G546" i="14"/>
  <c r="X546" i="14" s="1"/>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X540" i="14" s="1"/>
  <c r="J540" i="14"/>
  <c r="G540" i="14"/>
  <c r="V539" i="14"/>
  <c r="S539" i="14"/>
  <c r="P539" i="14"/>
  <c r="M539" i="14"/>
  <c r="J539" i="14"/>
  <c r="G539" i="14"/>
  <c r="V538" i="14"/>
  <c r="S538" i="14"/>
  <c r="P538" i="14"/>
  <c r="X538" i="14" s="1"/>
  <c r="M538" i="14"/>
  <c r="J538" i="14"/>
  <c r="G538" i="14"/>
  <c r="V536" i="14"/>
  <c r="S536" i="14"/>
  <c r="P536" i="14"/>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X532" i="14" s="1"/>
  <c r="M532" i="14"/>
  <c r="J532" i="14"/>
  <c r="G532" i="14"/>
  <c r="D532" i="14"/>
  <c r="V531" i="14"/>
  <c r="S531" i="14"/>
  <c r="P531" i="14"/>
  <c r="M531" i="14"/>
  <c r="J531" i="14"/>
  <c r="G531" i="14"/>
  <c r="D531" i="14"/>
  <c r="V530" i="14"/>
  <c r="S530" i="14"/>
  <c r="P530" i="14"/>
  <c r="X530" i="14" s="1"/>
  <c r="M530" i="14"/>
  <c r="J530" i="14"/>
  <c r="G530" i="14"/>
  <c r="D530" i="14"/>
  <c r="V529" i="14"/>
  <c r="S529" i="14"/>
  <c r="P529" i="14"/>
  <c r="M529" i="14"/>
  <c r="J529" i="14"/>
  <c r="G529" i="14"/>
  <c r="D529" i="14"/>
  <c r="V528" i="14"/>
  <c r="S528" i="14"/>
  <c r="P528" i="14"/>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X522" i="14" s="1"/>
  <c r="M522" i="14"/>
  <c r="J522" i="14"/>
  <c r="G522" i="14"/>
  <c r="D522" i="14"/>
  <c r="V520" i="14"/>
  <c r="S520" i="14"/>
  <c r="P520" i="14"/>
  <c r="M520" i="14"/>
  <c r="J520" i="14"/>
  <c r="G520" i="14"/>
  <c r="V519" i="14"/>
  <c r="S519" i="14"/>
  <c r="P519" i="14"/>
  <c r="X519" i="14" s="1"/>
  <c r="M519" i="14"/>
  <c r="J519" i="14"/>
  <c r="G519" i="14"/>
  <c r="V518" i="14"/>
  <c r="S518" i="14"/>
  <c r="P518" i="14"/>
  <c r="X518" i="14" s="1"/>
  <c r="M518" i="14"/>
  <c r="J518" i="14"/>
  <c r="G518" i="14"/>
  <c r="V509" i="14"/>
  <c r="S509" i="14"/>
  <c r="P509" i="14"/>
  <c r="M509" i="14"/>
  <c r="J509" i="14"/>
  <c r="G509" i="14"/>
  <c r="V508" i="14"/>
  <c r="S508" i="14"/>
  <c r="P508" i="14"/>
  <c r="M508" i="14"/>
  <c r="J508" i="14"/>
  <c r="G508" i="14"/>
  <c r="V507" i="14"/>
  <c r="S507" i="14"/>
  <c r="P507" i="14"/>
  <c r="M507" i="14"/>
  <c r="X507" i="14" s="1"/>
  <c r="J507" i="14"/>
  <c r="G507" i="14"/>
  <c r="V506" i="14"/>
  <c r="S506" i="14"/>
  <c r="P506" i="14"/>
  <c r="X506" i="14" s="1"/>
  <c r="M506" i="14"/>
  <c r="J506" i="14"/>
  <c r="G506" i="14"/>
  <c r="V505" i="14"/>
  <c r="S505" i="14"/>
  <c r="P505" i="14"/>
  <c r="M505" i="14"/>
  <c r="J505" i="14"/>
  <c r="G505" i="14"/>
  <c r="V504" i="14"/>
  <c r="S504" i="14"/>
  <c r="P504" i="14"/>
  <c r="M504" i="14"/>
  <c r="J504" i="14"/>
  <c r="G504" i="14"/>
  <c r="V503" i="14"/>
  <c r="S503" i="14"/>
  <c r="P503" i="14"/>
  <c r="X503" i="14" s="1"/>
  <c r="M503" i="14"/>
  <c r="J503" i="14"/>
  <c r="G503" i="14"/>
  <c r="V502" i="14"/>
  <c r="S502" i="14"/>
  <c r="P502" i="14"/>
  <c r="X502" i="14" s="1"/>
  <c r="M502" i="14"/>
  <c r="J502" i="14"/>
  <c r="G502" i="14"/>
  <c r="V501" i="14"/>
  <c r="S501" i="14"/>
  <c r="P501" i="14"/>
  <c r="M501" i="14"/>
  <c r="J501" i="14"/>
  <c r="G501" i="14"/>
  <c r="V500" i="14"/>
  <c r="S500" i="14"/>
  <c r="P500" i="14"/>
  <c r="M500" i="14"/>
  <c r="J500" i="14"/>
  <c r="G500" i="14"/>
  <c r="V498" i="14"/>
  <c r="S498" i="14"/>
  <c r="P498" i="14"/>
  <c r="M498" i="14"/>
  <c r="X498" i="14" s="1"/>
  <c r="J498" i="14"/>
  <c r="G498" i="14"/>
  <c r="D498" i="14"/>
  <c r="V497" i="14"/>
  <c r="S497" i="14"/>
  <c r="P497" i="14"/>
  <c r="M497" i="14"/>
  <c r="J497" i="14"/>
  <c r="G497" i="14"/>
  <c r="X497" i="14" s="1"/>
  <c r="D497" i="14"/>
  <c r="V496" i="14"/>
  <c r="S496" i="14"/>
  <c r="X496" i="14" s="1"/>
  <c r="P496" i="14"/>
  <c r="M496" i="14"/>
  <c r="J496" i="14"/>
  <c r="G496" i="14"/>
  <c r="D496" i="14"/>
  <c r="X495" i="14"/>
  <c r="V495" i="14"/>
  <c r="S495" i="14"/>
  <c r="P495" i="14"/>
  <c r="M495" i="14"/>
  <c r="J495" i="14"/>
  <c r="G495" i="14"/>
  <c r="D495" i="14"/>
  <c r="V494" i="14"/>
  <c r="S494" i="14"/>
  <c r="P494" i="14"/>
  <c r="M494" i="14"/>
  <c r="J494" i="14"/>
  <c r="G494" i="14"/>
  <c r="D494" i="14"/>
  <c r="V493" i="14"/>
  <c r="S493" i="14"/>
  <c r="P493" i="14"/>
  <c r="M493" i="14"/>
  <c r="X493" i="14" s="1"/>
  <c r="J493" i="14"/>
  <c r="G493" i="14"/>
  <c r="D493" i="14"/>
  <c r="V492" i="14"/>
  <c r="S492" i="14"/>
  <c r="P492" i="14"/>
  <c r="M492" i="14"/>
  <c r="J492" i="14"/>
  <c r="G492" i="14"/>
  <c r="X492" i="14" s="1"/>
  <c r="D492" i="14"/>
  <c r="V491" i="14"/>
  <c r="S491" i="14"/>
  <c r="X491" i="14" s="1"/>
  <c r="P491" i="14"/>
  <c r="M491" i="14"/>
  <c r="J491" i="14"/>
  <c r="G491" i="14"/>
  <c r="D491" i="14"/>
  <c r="X490" i="14"/>
  <c r="V490" i="14"/>
  <c r="S490" i="14"/>
  <c r="P490" i="14"/>
  <c r="M490" i="14"/>
  <c r="J490" i="14"/>
  <c r="G490" i="14"/>
  <c r="D490" i="14"/>
  <c r="V489" i="14"/>
  <c r="S489" i="14"/>
  <c r="P489" i="14"/>
  <c r="X489" i="14" s="1"/>
  <c r="M489" i="14"/>
  <c r="J489" i="14"/>
  <c r="G489" i="14"/>
  <c r="D489" i="14"/>
  <c r="V488" i="14"/>
  <c r="S488" i="14"/>
  <c r="P488" i="14"/>
  <c r="M488" i="14"/>
  <c r="X488" i="14" s="1"/>
  <c r="J488" i="14"/>
  <c r="G488" i="14"/>
  <c r="D488" i="14"/>
  <c r="V487" i="14"/>
  <c r="S487" i="14"/>
  <c r="P487" i="14"/>
  <c r="M487" i="14"/>
  <c r="J487" i="14"/>
  <c r="G487" i="14"/>
  <c r="X487" i="14" s="1"/>
  <c r="D487" i="14"/>
  <c r="V486" i="14"/>
  <c r="S486" i="14"/>
  <c r="X486" i="14" s="1"/>
  <c r="P486" i="14"/>
  <c r="M486" i="14"/>
  <c r="J486" i="14"/>
  <c r="G486" i="14"/>
  <c r="D486" i="14"/>
  <c r="X485" i="14"/>
  <c r="V485" i="14"/>
  <c r="S485" i="14"/>
  <c r="P485" i="14"/>
  <c r="M485" i="14"/>
  <c r="J485" i="14"/>
  <c r="G485" i="14"/>
  <c r="D485" i="14"/>
  <c r="V484" i="14"/>
  <c r="S484" i="14"/>
  <c r="P484" i="14"/>
  <c r="X484" i="14" s="1"/>
  <c r="M484" i="14"/>
  <c r="J484" i="14"/>
  <c r="G484" i="14"/>
  <c r="D484" i="14"/>
  <c r="V482" i="14"/>
  <c r="S482" i="14"/>
  <c r="P482" i="14"/>
  <c r="M482" i="14"/>
  <c r="X482" i="14" s="1"/>
  <c r="J482" i="14"/>
  <c r="G482" i="14"/>
  <c r="V481" i="14"/>
  <c r="S481" i="14"/>
  <c r="P481" i="14"/>
  <c r="X481" i="14" s="1"/>
  <c r="M481" i="14"/>
  <c r="J481" i="14"/>
  <c r="G481" i="14"/>
  <c r="V480" i="14"/>
  <c r="S480" i="14"/>
  <c r="P480" i="14"/>
  <c r="M480" i="14"/>
  <c r="J480" i="14"/>
  <c r="G480" i="14"/>
  <c r="V471" i="14"/>
  <c r="S471" i="14"/>
  <c r="P471" i="14"/>
  <c r="M471" i="14"/>
  <c r="J471" i="14"/>
  <c r="G471" i="14"/>
  <c r="V470" i="14"/>
  <c r="S470" i="14"/>
  <c r="X470" i="14" s="1"/>
  <c r="P470" i="14"/>
  <c r="M470" i="14"/>
  <c r="J470" i="14"/>
  <c r="G470" i="14"/>
  <c r="V469" i="14"/>
  <c r="S469" i="14"/>
  <c r="X469" i="14" s="1"/>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X462" i="14" s="1"/>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X457" i="14" s="1"/>
  <c r="P457" i="14"/>
  <c r="M457" i="14"/>
  <c r="J457" i="14"/>
  <c r="G457" i="14"/>
  <c r="D457" i="14"/>
  <c r="V456" i="14"/>
  <c r="S456" i="14"/>
  <c r="P456" i="14"/>
  <c r="M456" i="14"/>
  <c r="J456" i="14"/>
  <c r="G456" i="14"/>
  <c r="D456" i="14"/>
  <c r="V455" i="14"/>
  <c r="S455" i="14"/>
  <c r="X455" i="14" s="1"/>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X450" i="14" s="1"/>
  <c r="M450" i="14"/>
  <c r="J450" i="14"/>
  <c r="G450" i="14"/>
  <c r="D450" i="14"/>
  <c r="V449" i="14"/>
  <c r="S449" i="14"/>
  <c r="P449" i="14"/>
  <c r="M449" i="14"/>
  <c r="J449" i="14"/>
  <c r="G449" i="14"/>
  <c r="D449" i="14"/>
  <c r="V448" i="14"/>
  <c r="S448" i="14"/>
  <c r="P448" i="14"/>
  <c r="X448" i="14" s="1"/>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X426" i="14" s="1"/>
  <c r="V425" i="14"/>
  <c r="S425" i="14"/>
  <c r="P425" i="14"/>
  <c r="M425" i="14"/>
  <c r="J425" i="14"/>
  <c r="G425" i="14"/>
  <c r="V424" i="14"/>
  <c r="S424" i="14"/>
  <c r="P424" i="14"/>
  <c r="X424" i="14" s="1"/>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X418" i="14" s="1"/>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X410" i="14" s="1"/>
  <c r="M410" i="14"/>
  <c r="J410" i="14"/>
  <c r="G410" i="14"/>
  <c r="D410" i="14"/>
  <c r="V409" i="14"/>
  <c r="S409" i="14"/>
  <c r="P409" i="14"/>
  <c r="M409" i="14"/>
  <c r="J409" i="14"/>
  <c r="G409" i="14"/>
  <c r="D409" i="14"/>
  <c r="V408" i="14"/>
  <c r="S408" i="14"/>
  <c r="P408" i="14"/>
  <c r="X408" i="14" s="1"/>
  <c r="M408" i="14"/>
  <c r="J408" i="14"/>
  <c r="G408" i="14"/>
  <c r="D408" i="14"/>
  <c r="V406" i="14"/>
  <c r="S406" i="14"/>
  <c r="P406" i="14"/>
  <c r="M406" i="14"/>
  <c r="J406" i="14"/>
  <c r="G406" i="14"/>
  <c r="V405" i="14"/>
  <c r="S405" i="14"/>
  <c r="P405" i="14"/>
  <c r="M405" i="14"/>
  <c r="J405" i="14"/>
  <c r="G405" i="14"/>
  <c r="V404" i="14"/>
  <c r="S404" i="14"/>
  <c r="P404" i="14"/>
  <c r="X404" i="14" s="1"/>
  <c r="M404" i="14"/>
  <c r="J404" i="14"/>
  <c r="G404" i="14"/>
  <c r="V395" i="14"/>
  <c r="S395" i="14"/>
  <c r="P395" i="14"/>
  <c r="M395" i="14"/>
  <c r="J395" i="14"/>
  <c r="G395" i="14"/>
  <c r="V394" i="14"/>
  <c r="S394" i="14"/>
  <c r="P394" i="14"/>
  <c r="M394" i="14"/>
  <c r="J394" i="14"/>
  <c r="G394" i="14"/>
  <c r="X394" i="14" s="1"/>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X380" i="14" s="1"/>
  <c r="M380" i="14"/>
  <c r="J380" i="14"/>
  <c r="G380" i="14"/>
  <c r="D380" i="14"/>
  <c r="V379" i="14"/>
  <c r="S379" i="14"/>
  <c r="P379" i="14"/>
  <c r="M379" i="14"/>
  <c r="J379" i="14"/>
  <c r="G379" i="14"/>
  <c r="D379" i="14"/>
  <c r="V378" i="14"/>
  <c r="S378" i="14"/>
  <c r="P378" i="14"/>
  <c r="X378" i="14" s="1"/>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X370" i="14" s="1"/>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X354" i="14" s="1"/>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X344" i="14" s="1"/>
  <c r="M344" i="14"/>
  <c r="J344" i="14"/>
  <c r="G344" i="14"/>
  <c r="D344" i="14"/>
  <c r="V343" i="14"/>
  <c r="S343" i="14"/>
  <c r="P343" i="14"/>
  <c r="M343" i="14"/>
  <c r="J343" i="14"/>
  <c r="G343" i="14"/>
  <c r="D343" i="14"/>
  <c r="V342" i="14"/>
  <c r="S342" i="14"/>
  <c r="P342" i="14"/>
  <c r="X342" i="14" s="1"/>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X334" i="14" s="1"/>
  <c r="M334" i="14"/>
  <c r="J334" i="14"/>
  <c r="G334" i="14"/>
  <c r="D334" i="14"/>
  <c r="V333" i="14"/>
  <c r="S333" i="14"/>
  <c r="P333" i="14"/>
  <c r="M333" i="14"/>
  <c r="J333" i="14"/>
  <c r="G333" i="14"/>
  <c r="D333" i="14"/>
  <c r="V332" i="14"/>
  <c r="S332" i="14"/>
  <c r="P332" i="14"/>
  <c r="X332" i="14" s="1"/>
  <c r="M332" i="14"/>
  <c r="J332" i="14"/>
  <c r="G332" i="14"/>
  <c r="D332" i="14"/>
  <c r="V330" i="14"/>
  <c r="S330" i="14"/>
  <c r="P330" i="14"/>
  <c r="M330" i="14"/>
  <c r="J330" i="14"/>
  <c r="G330" i="14"/>
  <c r="V329" i="14"/>
  <c r="S329" i="14"/>
  <c r="P329" i="14"/>
  <c r="X329" i="14" s="1"/>
  <c r="M329" i="14"/>
  <c r="J329" i="14"/>
  <c r="G329" i="14"/>
  <c r="V328" i="14"/>
  <c r="S328" i="14"/>
  <c r="P328" i="14"/>
  <c r="X328" i="14" s="1"/>
  <c r="M328" i="14"/>
  <c r="J328" i="14"/>
  <c r="G328" i="14"/>
  <c r="V319" i="14"/>
  <c r="S319" i="14"/>
  <c r="P319" i="14"/>
  <c r="M319" i="14"/>
  <c r="J319" i="14"/>
  <c r="G319" i="14"/>
  <c r="X318"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X310" i="14" s="1"/>
  <c r="M310" i="14"/>
  <c r="J310" i="14"/>
  <c r="G310" i="14"/>
  <c r="V308" i="14"/>
  <c r="S308" i="14"/>
  <c r="P308" i="14"/>
  <c r="M308" i="14"/>
  <c r="J308" i="14"/>
  <c r="G308" i="14"/>
  <c r="D308" i="14"/>
  <c r="V307" i="14"/>
  <c r="S307" i="14"/>
  <c r="P307" i="14"/>
  <c r="M307" i="14"/>
  <c r="J307" i="14"/>
  <c r="G307" i="14"/>
  <c r="D307" i="14"/>
  <c r="V306" i="14"/>
  <c r="S306" i="14"/>
  <c r="P306" i="14"/>
  <c r="X306" i="14" s="1"/>
  <c r="M306" i="14"/>
  <c r="J306" i="14"/>
  <c r="G306" i="14"/>
  <c r="D306" i="14"/>
  <c r="V305" i="14"/>
  <c r="S305" i="14"/>
  <c r="P305" i="14"/>
  <c r="M305" i="14"/>
  <c r="J305" i="14"/>
  <c r="G305" i="14"/>
  <c r="D305" i="14"/>
  <c r="V304" i="14"/>
  <c r="S304" i="14"/>
  <c r="P304" i="14"/>
  <c r="X304" i="14" s="1"/>
  <c r="M304" i="14"/>
  <c r="J304" i="14"/>
  <c r="G304" i="14"/>
  <c r="D304" i="14"/>
  <c r="V303" i="14"/>
  <c r="S303" i="14"/>
  <c r="P303" i="14"/>
  <c r="M303" i="14"/>
  <c r="J303" i="14"/>
  <c r="G303" i="14"/>
  <c r="D303" i="14"/>
  <c r="V302" i="14"/>
  <c r="S302" i="14"/>
  <c r="P302" i="14"/>
  <c r="X302" i="14" s="1"/>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X294" i="14" s="1"/>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X277" i="14" s="1"/>
  <c r="M277" i="14"/>
  <c r="J277" i="14"/>
  <c r="G277" i="14"/>
  <c r="V276" i="14"/>
  <c r="S276" i="14"/>
  <c r="P276" i="14"/>
  <c r="X276" i="14" s="1"/>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X272" i="14" s="1"/>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X263" i="14" s="1"/>
  <c r="M263" i="14"/>
  <c r="J263" i="14"/>
  <c r="G263" i="14"/>
  <c r="D263" i="14"/>
  <c r="V262" i="14"/>
  <c r="S262" i="14"/>
  <c r="P262" i="14"/>
  <c r="M262" i="14"/>
  <c r="J262" i="14"/>
  <c r="G262" i="14"/>
  <c r="D262" i="14"/>
  <c r="V261" i="14"/>
  <c r="S261" i="14"/>
  <c r="P261" i="14"/>
  <c r="X261" i="14" s="1"/>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X240"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X227" i="14" s="1"/>
  <c r="M227" i="14"/>
  <c r="J227" i="14"/>
  <c r="G227" i="14"/>
  <c r="D227" i="14"/>
  <c r="V226" i="14"/>
  <c r="S226" i="14"/>
  <c r="P226" i="14"/>
  <c r="M226" i="14"/>
  <c r="J226" i="14"/>
  <c r="G226" i="14"/>
  <c r="D226" i="14"/>
  <c r="V225" i="14"/>
  <c r="S225" i="14"/>
  <c r="P225" i="14"/>
  <c r="X225" i="14" s="1"/>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X216" i="14" s="1"/>
  <c r="M216" i="14"/>
  <c r="J216" i="14"/>
  <c r="G216" i="14"/>
  <c r="V215" i="14"/>
  <c r="S215" i="14"/>
  <c r="P215" i="14"/>
  <c r="M215" i="14"/>
  <c r="J215" i="14"/>
  <c r="G215" i="14"/>
  <c r="X215" i="14" s="1"/>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X201" i="14" s="1"/>
  <c r="M201" i="14"/>
  <c r="J201" i="14"/>
  <c r="G201" i="14"/>
  <c r="V200" i="14"/>
  <c r="S200" i="14"/>
  <c r="P200" i="14"/>
  <c r="X200" i="14" s="1"/>
  <c r="M200" i="14"/>
  <c r="J200" i="14"/>
  <c r="G200" i="14"/>
  <c r="V199" i="14"/>
  <c r="S199" i="14"/>
  <c r="P199" i="14"/>
  <c r="M199" i="14"/>
  <c r="J199" i="14"/>
  <c r="G199" i="14"/>
  <c r="V198" i="14"/>
  <c r="S198" i="14"/>
  <c r="P198" i="14"/>
  <c r="M198" i="14"/>
  <c r="J198" i="14"/>
  <c r="G198" i="14"/>
  <c r="V197" i="14"/>
  <c r="S197" i="14"/>
  <c r="P197" i="14"/>
  <c r="M197" i="14"/>
  <c r="J197" i="14"/>
  <c r="X197" i="14" s="1"/>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X189" i="14" s="1"/>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V166" i="14"/>
  <c r="S166" i="14"/>
  <c r="X166" i="14" s="1"/>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X156" i="14" s="1"/>
  <c r="S156" i="14"/>
  <c r="P156" i="14"/>
  <c r="M156" i="14"/>
  <c r="J156" i="14"/>
  <c r="G156" i="14"/>
  <c r="D156" i="14"/>
  <c r="V155" i="14"/>
  <c r="S155" i="14"/>
  <c r="P155" i="14"/>
  <c r="M155" i="14"/>
  <c r="J155" i="14"/>
  <c r="G155" i="14"/>
  <c r="D155" i="14"/>
  <c r="V154" i="14"/>
  <c r="X154" i="14" s="1"/>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X146" i="14" s="1"/>
  <c r="S146" i="14"/>
  <c r="P146" i="14"/>
  <c r="M146" i="14"/>
  <c r="J146" i="14"/>
  <c r="G146" i="14"/>
  <c r="D146" i="14"/>
  <c r="V145" i="14"/>
  <c r="S145" i="14"/>
  <c r="P145" i="14"/>
  <c r="M145" i="14"/>
  <c r="J145" i="14"/>
  <c r="G145" i="14"/>
  <c r="D145" i="14"/>
  <c r="V144" i="14"/>
  <c r="X144" i="14" s="1"/>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X127" i="14" s="1"/>
  <c r="J127" i="14"/>
  <c r="G127" i="14"/>
  <c r="V126" i="14"/>
  <c r="S126" i="14"/>
  <c r="X126" i="14" s="1"/>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X120" i="14" s="1"/>
  <c r="G120" i="14"/>
  <c r="X118" i="14"/>
  <c r="V118" i="14"/>
  <c r="S118" i="14"/>
  <c r="P118" i="14"/>
  <c r="M118" i="14"/>
  <c r="J118" i="14"/>
  <c r="G118" i="14"/>
  <c r="D118" i="14"/>
  <c r="X117" i="14"/>
  <c r="V117" i="14"/>
  <c r="S117" i="14"/>
  <c r="P117" i="14"/>
  <c r="M117" i="14"/>
  <c r="J117" i="14"/>
  <c r="G117" i="14"/>
  <c r="D117" i="14"/>
  <c r="V116" i="14"/>
  <c r="S116" i="14"/>
  <c r="X116" i="14" s="1"/>
  <c r="P116" i="14"/>
  <c r="M116" i="14"/>
  <c r="J116" i="14"/>
  <c r="G116" i="14"/>
  <c r="D116" i="14"/>
  <c r="V115" i="14"/>
  <c r="S115" i="14"/>
  <c r="P115" i="14"/>
  <c r="M115" i="14"/>
  <c r="X115" i="14" s="1"/>
  <c r="J115" i="14"/>
  <c r="G115" i="14"/>
  <c r="D115" i="14"/>
  <c r="V114" i="14"/>
  <c r="S114" i="14"/>
  <c r="P114" i="14"/>
  <c r="M114" i="14"/>
  <c r="J114" i="14"/>
  <c r="G114" i="14"/>
  <c r="D114" i="14"/>
  <c r="X113" i="14"/>
  <c r="V113" i="14"/>
  <c r="S113" i="14"/>
  <c r="P113" i="14"/>
  <c r="M113" i="14"/>
  <c r="J113" i="14"/>
  <c r="G113" i="14"/>
  <c r="D113" i="14"/>
  <c r="V112" i="14"/>
  <c r="S112" i="14"/>
  <c r="X112" i="14" s="1"/>
  <c r="P112" i="14"/>
  <c r="M112" i="14"/>
  <c r="J112" i="14"/>
  <c r="G112" i="14"/>
  <c r="D112" i="14"/>
  <c r="V111" i="14"/>
  <c r="S111" i="14"/>
  <c r="P111" i="14"/>
  <c r="M111" i="14"/>
  <c r="J111" i="14"/>
  <c r="G111" i="14"/>
  <c r="D111" i="14"/>
  <c r="V110" i="14"/>
  <c r="S110" i="14"/>
  <c r="P110" i="14"/>
  <c r="M110" i="14"/>
  <c r="X110" i="14" s="1"/>
  <c r="J110" i="14"/>
  <c r="G110" i="14"/>
  <c r="D110" i="14"/>
  <c r="V109" i="14"/>
  <c r="S109" i="14"/>
  <c r="P109" i="14"/>
  <c r="M109" i="14"/>
  <c r="J109" i="14"/>
  <c r="G109" i="14"/>
  <c r="D109" i="14"/>
  <c r="X108" i="14"/>
  <c r="V108" i="14"/>
  <c r="S108" i="14"/>
  <c r="P108" i="14"/>
  <c r="M108" i="14"/>
  <c r="J108" i="14"/>
  <c r="G108" i="14"/>
  <c r="D108" i="14"/>
  <c r="V107" i="14"/>
  <c r="S107" i="14"/>
  <c r="X107" i="14" s="1"/>
  <c r="P107" i="14"/>
  <c r="M107" i="14"/>
  <c r="J107" i="14"/>
  <c r="G107" i="14"/>
  <c r="D107" i="14"/>
  <c r="V106" i="14"/>
  <c r="S106" i="14"/>
  <c r="P106" i="14"/>
  <c r="M106" i="14"/>
  <c r="J106" i="14"/>
  <c r="G106" i="14"/>
  <c r="D106" i="14"/>
  <c r="V105" i="14"/>
  <c r="S105" i="14"/>
  <c r="P105" i="14"/>
  <c r="M105" i="14"/>
  <c r="J105" i="14"/>
  <c r="G105" i="14"/>
  <c r="X105" i="14" s="1"/>
  <c r="D105"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X87" i="14" s="1"/>
  <c r="M87" i="14"/>
  <c r="J87" i="14"/>
  <c r="G87" i="14"/>
  <c r="V86" i="14"/>
  <c r="S86" i="14"/>
  <c r="P86" i="14"/>
  <c r="M86" i="14"/>
  <c r="J86" i="14"/>
  <c r="G86" i="14"/>
  <c r="V85" i="14"/>
  <c r="S85" i="14"/>
  <c r="P85" i="14"/>
  <c r="M85" i="14"/>
  <c r="J85" i="14"/>
  <c r="G85" i="14"/>
  <c r="V84" i="14"/>
  <c r="S84" i="14"/>
  <c r="P84" i="14"/>
  <c r="M84" i="14"/>
  <c r="X84" i="14" s="1"/>
  <c r="J84" i="14"/>
  <c r="G84" i="14"/>
  <c r="V83" i="14"/>
  <c r="S83" i="14"/>
  <c r="P83" i="14"/>
  <c r="M83" i="14"/>
  <c r="J83" i="14"/>
  <c r="G83" i="14"/>
  <c r="V82" i="14"/>
  <c r="S82" i="14"/>
  <c r="X82" i="14" s="1"/>
  <c r="P82" i="14"/>
  <c r="M82" i="14"/>
  <c r="J82" i="14"/>
  <c r="G82" i="14"/>
  <c r="V80" i="14"/>
  <c r="S80" i="14"/>
  <c r="P80" i="14"/>
  <c r="M80" i="14"/>
  <c r="J80" i="14"/>
  <c r="G80" i="14"/>
  <c r="D80" i="14"/>
  <c r="V79" i="14"/>
  <c r="S79" i="14"/>
  <c r="P79" i="14"/>
  <c r="X79" i="14" s="1"/>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X73" i="14" s="1"/>
  <c r="M73" i="14"/>
  <c r="J73" i="14"/>
  <c r="G73" i="14"/>
  <c r="D73" i="14"/>
  <c r="V72" i="14"/>
  <c r="S72" i="14"/>
  <c r="P72" i="14"/>
  <c r="M72" i="14"/>
  <c r="J72" i="14"/>
  <c r="G72" i="14"/>
  <c r="D72" i="14"/>
  <c r="V71" i="14"/>
  <c r="S71" i="14"/>
  <c r="P71" i="14"/>
  <c r="X71" i="14" s="1"/>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386" i="14" l="1"/>
  <c r="X636" i="14"/>
  <c r="X646" i="14"/>
  <c r="X104" i="14"/>
  <c r="X128" i="14"/>
  <c r="X196" i="14"/>
  <c r="X432" i="14"/>
  <c r="X658" i="14"/>
  <c r="X203" i="14"/>
  <c r="X278" i="14"/>
  <c r="X280" i="14"/>
  <c r="X111" i="14"/>
  <c r="X86" i="14"/>
  <c r="X106" i="14"/>
  <c r="X114" i="14"/>
  <c r="X181" i="14"/>
  <c r="X191" i="14"/>
  <c r="X223" i="14"/>
  <c r="X236" i="14"/>
  <c r="X252" i="14"/>
  <c r="X259" i="14"/>
  <c r="X269" i="14"/>
  <c r="X405" i="14"/>
  <c r="X657" i="14"/>
  <c r="X69" i="14"/>
  <c r="X88" i="14"/>
  <c r="X204" i="14"/>
  <c r="X443" i="14"/>
  <c r="X91" i="14"/>
  <c r="X148" i="14"/>
  <c r="X158" i="14"/>
  <c r="X202" i="14"/>
  <c r="X109" i="14"/>
  <c r="X187" i="14"/>
  <c r="X494" i="14"/>
  <c r="X75" i="14"/>
  <c r="X150" i="14"/>
  <c r="X183" i="14"/>
  <c r="X193" i="14"/>
  <c r="X199" i="14"/>
  <c r="X219" i="14"/>
  <c r="X229" i="14"/>
  <c r="X241" i="14"/>
  <c r="X243" i="14"/>
  <c r="X254" i="14"/>
  <c r="X265" i="14"/>
  <c r="X273" i="14"/>
  <c r="X275" i="14"/>
  <c r="X291" i="14"/>
  <c r="X298" i="14"/>
  <c r="X308" i="14"/>
  <c r="X338" i="14"/>
  <c r="X351" i="14"/>
  <c r="X367" i="14"/>
  <c r="X374" i="14"/>
  <c r="X384" i="14"/>
  <c r="X414" i="14"/>
  <c r="X425" i="14"/>
  <c r="X500" i="14"/>
  <c r="X505" i="14"/>
  <c r="X508" i="14"/>
  <c r="X526" i="14"/>
  <c r="X536" i="14"/>
  <c r="X547" i="14"/>
  <c r="X566" i="14"/>
  <c r="X579" i="14"/>
  <c r="X595" i="14"/>
  <c r="X599" i="14"/>
  <c r="X609" i="14"/>
  <c r="X621" i="14"/>
  <c r="X680" i="14"/>
  <c r="X713" i="14"/>
  <c r="X723" i="14"/>
  <c r="X735" i="14"/>
  <c r="X756" i="14"/>
  <c r="X772" i="14"/>
  <c r="X68" i="14"/>
  <c r="X78" i="14"/>
  <c r="X90" i="14"/>
  <c r="X125" i="14"/>
  <c r="X143" i="14"/>
  <c r="X153" i="14"/>
  <c r="X162" i="14"/>
  <c r="X165" i="14"/>
  <c r="X186" i="14"/>
  <c r="X222" i="14"/>
  <c r="X232" i="14"/>
  <c r="X235" i="14"/>
  <c r="X238" i="14"/>
  <c r="X258" i="14"/>
  <c r="X268" i="14"/>
  <c r="X274" i="14"/>
  <c r="X301" i="14"/>
  <c r="X314" i="14"/>
  <c r="X330" i="14"/>
  <c r="X341" i="14"/>
  <c r="X377" i="14"/>
  <c r="X390" i="14"/>
  <c r="X406" i="14"/>
  <c r="X417" i="14"/>
  <c r="X447" i="14"/>
  <c r="X454" i="14"/>
  <c r="X464" i="14"/>
  <c r="X480" i="14"/>
  <c r="X529" i="14"/>
  <c r="X539" i="14"/>
  <c r="X542" i="14"/>
  <c r="X558" i="14"/>
  <c r="X569" i="14"/>
  <c r="X602" i="14"/>
  <c r="X612" i="14"/>
  <c r="X618" i="14"/>
  <c r="X672" i="14"/>
  <c r="X683" i="14"/>
  <c r="X693" i="14"/>
  <c r="X709" i="14"/>
  <c r="X716" i="14"/>
  <c r="X726" i="14"/>
  <c r="X737" i="14"/>
  <c r="X748" i="14"/>
  <c r="X759" i="14"/>
  <c r="X182" i="14"/>
  <c r="X192" i="14"/>
  <c r="X214" i="14"/>
  <c r="X218" i="14"/>
  <c r="X290" i="14"/>
  <c r="X297" i="14"/>
  <c r="X307" i="14"/>
  <c r="X337" i="14"/>
  <c r="X366" i="14"/>
  <c r="X373" i="14"/>
  <c r="X389" i="14"/>
  <c r="X429" i="14"/>
  <c r="X460" i="14"/>
  <c r="X525" i="14"/>
  <c r="X535" i="14"/>
  <c r="X544" i="14"/>
  <c r="X594" i="14"/>
  <c r="X598" i="14"/>
  <c r="X608" i="14"/>
  <c r="X617" i="14"/>
  <c r="X620" i="14"/>
  <c r="X623" i="14"/>
  <c r="X679" i="14"/>
  <c r="X695" i="14"/>
  <c r="X712" i="14"/>
  <c r="X722" i="14"/>
  <c r="X755" i="14"/>
  <c r="X771" i="14"/>
  <c r="X74" i="14"/>
  <c r="X122" i="14"/>
  <c r="X198" i="14"/>
  <c r="X228" i="14"/>
  <c r="X242" i="14"/>
  <c r="X313" i="14"/>
  <c r="X316" i="14"/>
  <c r="X319" i="14"/>
  <c r="X383" i="14"/>
  <c r="X392" i="14"/>
  <c r="X395" i="14"/>
  <c r="X413" i="14"/>
  <c r="X466" i="14"/>
  <c r="X565" i="14"/>
  <c r="X67" i="14"/>
  <c r="X77" i="14"/>
  <c r="X89" i="14"/>
  <c r="X142" i="14"/>
  <c r="X152" i="14"/>
  <c r="X164" i="14"/>
  <c r="X185" i="14"/>
  <c r="X221" i="14"/>
  <c r="X231" i="14"/>
  <c r="X234" i="14"/>
  <c r="X257" i="14"/>
  <c r="X267" i="14"/>
  <c r="X279" i="14"/>
  <c r="X300" i="14"/>
  <c r="X311" i="14"/>
  <c r="X340" i="14"/>
  <c r="X350" i="14"/>
  <c r="X353" i="14"/>
  <c r="X376" i="14"/>
  <c r="X387" i="14"/>
  <c r="X416" i="14"/>
  <c r="X442" i="14"/>
  <c r="X446" i="14"/>
  <c r="X453" i="14"/>
  <c r="X504" i="14"/>
  <c r="X528" i="14"/>
  <c r="X568" i="14"/>
  <c r="X578" i="14"/>
  <c r="X601" i="14"/>
  <c r="X611" i="14"/>
  <c r="X615" i="14"/>
  <c r="X682" i="14"/>
  <c r="X708" i="14"/>
  <c r="X715" i="14"/>
  <c r="X725" i="14"/>
  <c r="X734" i="14"/>
  <c r="X758" i="14"/>
  <c r="X159" i="14"/>
  <c r="X264" i="14"/>
  <c r="X70" i="14"/>
  <c r="X80" i="14"/>
  <c r="X124" i="14"/>
  <c r="X145" i="14"/>
  <c r="X155" i="14"/>
  <c r="X161" i="14"/>
  <c r="X188" i="14"/>
  <c r="X205" i="14"/>
  <c r="X224" i="14"/>
  <c r="X237" i="14"/>
  <c r="X253" i="14"/>
  <c r="X260" i="14"/>
  <c r="X270" i="14"/>
  <c r="X292" i="14"/>
  <c r="X303" i="14"/>
  <c r="X333" i="14"/>
  <c r="X343" i="14"/>
  <c r="X368" i="14"/>
  <c r="X379" i="14"/>
  <c r="X409" i="14"/>
  <c r="X419" i="14"/>
  <c r="X431" i="14"/>
  <c r="X449" i="14"/>
  <c r="X456" i="14"/>
  <c r="X471" i="14"/>
  <c r="X520" i="14"/>
  <c r="X531" i="14"/>
  <c r="X541" i="14"/>
  <c r="X561" i="14"/>
  <c r="X571" i="14"/>
  <c r="X583" i="14"/>
  <c r="X604" i="14"/>
  <c r="X675" i="14"/>
  <c r="X685" i="14"/>
  <c r="X692" i="14"/>
  <c r="X697" i="14"/>
  <c r="X718" i="14"/>
  <c r="X751" i="14"/>
  <c r="X761" i="14"/>
  <c r="X773" i="14"/>
  <c r="X296" i="14"/>
  <c r="X312" i="14"/>
  <c r="X336" i="14"/>
  <c r="X346" i="14"/>
  <c r="X352" i="14"/>
  <c r="X355" i="14"/>
  <c r="X372" i="14"/>
  <c r="X382" i="14"/>
  <c r="X388" i="14"/>
  <c r="X412" i="14"/>
  <c r="X422" i="14"/>
  <c r="X459" i="14"/>
  <c r="X463" i="14"/>
  <c r="X468" i="14"/>
  <c r="X501" i="14"/>
  <c r="X509" i="14"/>
  <c r="X524" i="14"/>
  <c r="X534" i="14"/>
  <c r="X564" i="14"/>
  <c r="X574" i="14"/>
  <c r="X580" i="14"/>
  <c r="X585" i="14"/>
  <c r="X596" i="14"/>
  <c r="X607" i="14"/>
  <c r="X671" i="14"/>
  <c r="X678" i="14"/>
  <c r="X688" i="14"/>
  <c r="X710" i="14"/>
  <c r="X721" i="14"/>
  <c r="X729" i="14"/>
  <c r="X731" i="14"/>
  <c r="X747" i="14"/>
  <c r="X754" i="14"/>
  <c r="X764" i="14"/>
  <c r="X76" i="14"/>
  <c r="X121" i="14"/>
  <c r="X129" i="14"/>
  <c r="X151" i="14"/>
  <c r="X163" i="14"/>
  <c r="X184" i="14"/>
  <c r="X194" i="14"/>
  <c r="X220" i="14"/>
  <c r="X230" i="14"/>
  <c r="X239" i="14"/>
  <c r="X256" i="14"/>
  <c r="X266" i="14"/>
  <c r="X299" i="14"/>
  <c r="X315" i="14"/>
  <c r="X339" i="14"/>
  <c r="X349" i="14"/>
  <c r="X357" i="14"/>
  <c r="X375" i="14"/>
  <c r="X391" i="14"/>
  <c r="X415" i="14"/>
  <c r="X428" i="14"/>
  <c r="X444" i="14"/>
  <c r="X452" i="14"/>
  <c r="X465" i="14"/>
  <c r="X527" i="14"/>
  <c r="X543" i="14"/>
  <c r="X567" i="14"/>
  <c r="X577" i="14"/>
  <c r="X600" i="14"/>
  <c r="X610" i="14"/>
  <c r="X619" i="14"/>
  <c r="X681" i="14"/>
  <c r="X694" i="14"/>
  <c r="X714" i="14"/>
  <c r="X724" i="14"/>
  <c r="X730" i="14"/>
  <c r="X757" i="14"/>
  <c r="X770" i="14"/>
  <c r="X72" i="14"/>
  <c r="X83" i="14"/>
  <c r="X85" i="14"/>
  <c r="X123" i="14"/>
  <c r="X147" i="14"/>
  <c r="X160" i="14"/>
  <c r="X180" i="14"/>
  <c r="X190" i="14"/>
  <c r="X226" i="14"/>
  <c r="X262" i="14"/>
  <c r="X281" i="14"/>
  <c r="X295" i="14"/>
  <c r="X305" i="14"/>
  <c r="X317" i="14"/>
  <c r="X335" i="14"/>
  <c r="X345" i="14"/>
  <c r="X348" i="14"/>
  <c r="X356" i="14"/>
  <c r="X371" i="14"/>
  <c r="X381" i="14"/>
  <c r="X393" i="14"/>
  <c r="X411" i="14"/>
  <c r="X421" i="14"/>
  <c r="X427" i="14"/>
  <c r="X430" i="14"/>
  <c r="X433" i="14"/>
  <c r="X451" i="14"/>
  <c r="X458" i="14"/>
  <c r="X467" i="14"/>
  <c r="X523" i="14"/>
  <c r="X533" i="14"/>
  <c r="X545" i="14"/>
  <c r="X563" i="14"/>
  <c r="X573" i="14"/>
  <c r="X576" i="14"/>
  <c r="X584" i="14"/>
  <c r="X606" i="14"/>
  <c r="X616" i="14"/>
  <c r="X670" i="14"/>
  <c r="X677" i="14"/>
  <c r="X687" i="14"/>
  <c r="X691" i="14"/>
  <c r="X696" i="14"/>
  <c r="X720" i="14"/>
  <c r="X746" i="14"/>
  <c r="X753" i="14"/>
  <c r="X763" i="14"/>
  <c r="X767" i="14"/>
  <c r="X7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K325" i="3"/>
  <c r="HO12" i="37" s="1"/>
  <c r="L324" i="3"/>
  <c r="GU12" i="37" s="1"/>
  <c r="L352" i="3"/>
  <c r="GU13" i="37" s="1"/>
  <c r="W381" i="3"/>
  <c r="IA1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X213" i="3" l="1"/>
  <c r="IB8" i="37" s="1"/>
  <c r="L101" i="3"/>
  <c r="HP4" i="37" s="1"/>
  <c r="R101" i="3"/>
  <c r="HV4" i="37" s="1"/>
  <c r="X157" i="3"/>
  <c r="IB6" i="37" s="1"/>
  <c r="L549" i="3"/>
  <c r="HP20" i="37" s="1"/>
  <c r="X73" i="3"/>
  <c r="IB3" i="37" s="1"/>
  <c r="Z97" i="3"/>
  <c r="EX4" i="37" s="1"/>
  <c r="X465" i="3"/>
  <c r="IB17"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269" i="3" l="1"/>
  <c r="E21" i="39" s="1"/>
  <c r="QB10" i="37" s="1"/>
  <c r="Z101" i="3"/>
  <c r="E15" i="39" s="1"/>
  <c r="QB4" i="37" s="1"/>
  <c r="Z353" i="3"/>
  <c r="ID13" i="37" s="1"/>
  <c r="Z493" i="3"/>
  <c r="HV18" i="37"/>
  <c r="Z437" i="3"/>
  <c r="F15" i="39"/>
  <c r="QC4" i="37" s="1"/>
  <c r="ID4" i="37"/>
  <c r="Z577" i="3"/>
  <c r="HV21" i="37"/>
  <c r="Z465" i="3"/>
  <c r="HV17" i="37"/>
  <c r="Z409" i="3"/>
  <c r="Z129" i="3"/>
  <c r="Z325" i="3"/>
  <c r="HM12" i="37"/>
  <c r="Z521" i="3"/>
  <c r="HV19" i="37"/>
  <c r="Z157" i="3"/>
  <c r="Z297" i="3"/>
  <c r="Z213" i="3"/>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37" i="14" l="1"/>
  <c r="ABQ2" i="37" s="1"/>
  <c r="ABI2" i="37"/>
  <c r="X41" i="14"/>
  <c r="AFE2" i="37" s="1"/>
  <c r="AEW2" i="37"/>
  <c r="X44" i="14"/>
  <c r="AGY2" i="37" s="1"/>
  <c r="AGQ2" i="37"/>
  <c r="X33" i="14"/>
  <c r="YC2" i="37" s="1"/>
  <c r="XU2" i="37"/>
  <c r="X51" i="14"/>
  <c r="AMW2" i="37" s="1"/>
  <c r="AMO2" i="37"/>
  <c r="X29" i="14"/>
  <c r="UO2" i="37" s="1"/>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B48" i="14"/>
  <c r="B45" i="14"/>
  <c r="B34" i="14"/>
  <c r="B47" i="14" l="1"/>
  <c r="AJM2" i="37"/>
  <c r="B46" i="14"/>
  <c r="AIQ2" i="37"/>
  <c r="B36" i="14"/>
  <c r="AAT2" i="37"/>
  <c r="B32" i="14"/>
  <c r="XF2" i="37"/>
  <c r="B35" i="14"/>
  <c r="ZW2" i="37"/>
  <c r="B33" i="14"/>
  <c r="B49" i="14"/>
  <c r="AVA2" i="37"/>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<sst xmlns="http://schemas.openxmlformats.org/spreadsheetml/2006/main" count="13622" uniqueCount="6124">
  <si>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</si>
  <si>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</si>
  <si>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</si>
  <si>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</si>
  <si>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</si>
  <si>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</si>
  <si>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</si>
  <si>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</si>
  <si>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</si>
  <si>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</si>
  <si>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</si>
  <si>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</si>
  <si>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</si>
  <si>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</si>
  <si>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</si>
  <si>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</si>
  <si>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</si>
  <si>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</si>
  <si>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</si>
  <si>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</si>
  <si>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</si>
  <si>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</si>
  <si>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</si>
  <si>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</si>
  <si>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</si>
  <si>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</si>
  <si>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</si>
  <si>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</si>
  <si>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</si>
  <si>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</si>
  <si>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</si>
  <si>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</si>
  <si>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</si>
  <si>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</si>
  <si>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</si>
  <si>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</si>
  <si>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</si>
  <si>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</si>
  <si>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</si>
  <si>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</si>
  <si>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</si>
  <si>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</si>
  <si>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</si>
  <si>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</si>
  <si>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</si>
  <si>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</si>
  <si>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</si>
  <si>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</si>
  <si>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</si>
  <si>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</si>
  <si>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</si>
  <si>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</si>
  <si>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</si>
  <si>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</si>
  <si>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</si>
  <si>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</si>
  <si>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</si>
  <si>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</si>
  <si>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</si>
  <si>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</si>
  <si>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</si>
  <si>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</si>
  <si>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</si>
  <si>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</si>
  <si>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</si>
  <si>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</si>
  <si>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</si>
  <si>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</si>
  <si>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</si>
  <si>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</si>
  <si>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</si>
  <si>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</si>
  <si>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</si>
  <si>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</si>
  <si>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</si>
  <si>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</si>
  <si>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</si>
  <si>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</si>
  <si>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</si>
  <si>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</si>
  <si>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</si>
  <si>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</si>
  <si>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</si>
  <si>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</si>
  <si>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</si>
  <si>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</si>
  <si>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</si>
  <si>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</si>
  <si>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</si>
  <si>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</si>
  <si>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</si>
  <si>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</si>
  <si>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</si>
  <si>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</si>
  <si>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</si>
  <si>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</si>
  <si>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</si>
  <si>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</si>
  <si>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</si>
  <si>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</si>
  <si>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</si>
  <si>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</si>
  <si>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</si>
  <si>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</si>
  <si>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</si>
  <si>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</si>
  <si>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</si>
  <si>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</si>
  <si>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</si>
  <si>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</si>
  <si>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</si>
  <si>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</si>
  <si>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</si>
  <si>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</si>
  <si>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</si>
  <si>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</si>
  <si>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</si>
  <si>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</si>
  <si>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</si>
  <si>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</si>
  <si>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</si>
  <si>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</si>
  <si>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</si>
  <si>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</si>
  <si>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</si>
  <si>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</si>
  <si>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</si>
  <si>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</si>
  <si>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</si>
  <si>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</si>
  <si>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</si>
  <si>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</si>
  <si>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</si>
  <si>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</si>
  <si>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</si>
  <si>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</si>
  <si>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</si>
  <si>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</si>
  <si>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</si>
  <si>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</si>
  <si>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</si>
  <si>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</si>
  <si>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</si>
  <si>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</si>
  <si>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</si>
  <si>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</si>
  <si>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</si>
  <si>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</si>
  <si>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</si>
  <si>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</si>
  <si>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</si>
  <si>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</si>
  <si>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</si>
  <si>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</si>
  <si>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</si>
  <si>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</si>
  <si>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</si>
  <si>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</si>
  <si>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</si>
  <si>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</si>
  <si>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</si>
  <si>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</si>
  <si>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</si>
  <si>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</si>
  <si>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</si>
  <si>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</si>
  <si>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</si>
  <si>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</si>
  <si>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</si>
  <si>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</si>
  <si>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</si>
  <si>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</si>
  <si>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</si>
  <si>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</si>
  <si>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</si>
  <si>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</si>
  <si>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</si>
  <si>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</si>
  <si>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</si>
  <si>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</si>
  <si>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</si>
  <si>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</si>
  <si>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</si>
  <si>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</si>
  <si>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</si>
  <si>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</si>
  <si>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</si>
  <si>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</si>
  <si>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</si>
  <si>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</si>
  <si>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</si>
  <si>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</si>
  <si>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</si>
  <si>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</si>
  <si>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</si>
  <si>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</si>
  <si>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</si>
  <si>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</si>
  <si>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</si>
  <si>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</si>
  <si>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</si>
  <si>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</si>
  <si>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</si>
  <si>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</si>
  <si>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</si>
  <si>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</si>
  <si>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</si>
  <si>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</si>
  <si>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</si>
  <si>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</si>
  <si>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</si>
  <si>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</si>
  <si>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</si>
  <si>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</si>
  <si>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</si>
  <si>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</si>
  <si>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</si>
  <si>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</si>
  <si>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</si>
  <si>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</si>
  <si>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</si>
  <si>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</si>
  <si>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</si>
  <si>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</si>
  <si>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</si>
  <si>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</si>
  <si>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</si>
  <si>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</si>
  <si>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</si>
  <si>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</si>
  <si>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</si>
  <si>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</si>
  <si>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</si>
  <si>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</si>
  <si>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</si>
  <si>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</si>
  <si>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</si>
  <si>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</si>
  <si>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</si>
  <si>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</si>
  <si>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</si>
  <si>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</si>
  <si>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</si>
  <si>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</si>
  <si>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</si>
  <si>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</si>
  <si>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</si>
  <si>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</si>
  <si>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</si>
  <si>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</si>
  <si>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</si>
  <si>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</si>
  <si>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</si>
  <si>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</si>
  <si>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</si>
  <si>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</si>
  <si>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</si>
  <si>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</si>
  <si>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</si>
  <si>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</si>
  <si>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</si>
  <si>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</si>
  <si>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</si>
  <si>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</si>
  <si>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</si>
  <si>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</si>
  <si>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</si>
  <si>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</si>
  <si>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</si>
  <si>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</si>
  <si>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</si>
  <si>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</si>
  <si>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</si>
  <si>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</si>
  <si>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</si>
  <si>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</si>
  <si>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</si>
  <si>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</si>
  <si>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</si>
  <si>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</si>
  <si>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</si>
  <si>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</si>
  <si>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</si>
  <si>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</si>
  <si>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</si>
  <si>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</si>
  <si>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</si>
  <si>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</si>
  <si>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</si>
  <si>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</si>
  <si>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</si>
  <si>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</si>
  <si>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</si>
  <si>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</si>
  <si>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</si>
  <si>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</si>
  <si>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</si>
  <si>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</si>
  <si>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</si>
  <si>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</si>
  <si>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</si>
  <si>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</si>
  <si>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</si>
  <si>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</si>
  <si>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</si>
  <si>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</si>
  <si>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</si>
  <si>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</si>
  <si>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</si>
  <si>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</si>
  <si>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</si>
  <si>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</si>
  <si>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</si>
  <si>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</si>
  <si>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</si>
  <si>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</si>
  <si>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</si>
  <si>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</si>
  <si>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</si>
  <si>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</si>
  <si>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</si>
  <si>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</si>
  <si>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</si>
  <si>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</si>
  <si>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</si>
  <si>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</si>
  <si>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</si>
  <si>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</si>
  <si>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</si>
  <si>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</si>
  <si>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</si>
  <si>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</si>
  <si>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</si>
  <si>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</si>
  <si>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</si>
  <si>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</si>
  <si>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</si>
  <si>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</si>
  <si>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</si>
  <si>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</si>
  <si>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</si>
  <si>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</si>
  <si>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</si>
  <si>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</si>
  <si>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</si>
  <si>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</si>
  <si>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</si>
  <si>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</si>
  <si>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</si>
  <si>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</si>
  <si>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</si>
  <si>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</si>
  <si>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</si>
  <si>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</si>
  <si>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</si>
  <si>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</si>
  <si>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</si>
  <si>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</si>
  <si>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</si>
  <si>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</si>
  <si>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</si>
  <si>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</si>
  <si>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</si>
  <si>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</si>
  <si>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</si>
  <si>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</si>
  <si>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</si>
  <si>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</si>
  <si>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</si>
  <si>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</si>
  <si>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</si>
  <si>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</si>
  <si>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</si>
  <si>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</si>
  <si>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</si>
  <si>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</si>
  <si>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</si>
  <si>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</si>
  <si>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</si>
  <si>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</si>
  <si>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</si>
  <si>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</si>
  <si>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</si>
  <si>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</si>
  <si>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</si>
  <si>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</si>
  <si>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</si>
  <si>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</si>
  <si>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</si>
  <si>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</si>
  <si>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</si>
  <si>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</si>
  <si>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</si>
  <si>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</si>
  <si>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</si>
  <si>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</si>
  <si>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</si>
  <si>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</si>
  <si>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</si>
  <si>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</si>
  <si>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</si>
  <si>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</si>
  <si>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</si>
  <si>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</si>
  <si>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</si>
  <si>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</si>
  <si>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</si>
  <si>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</si>
  <si>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</si>
  <si>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</si>
  <si>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</si>
  <si>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</si>
  <si>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</si>
  <si>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</si>
  <si>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</si>
  <si>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</si>
  <si>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</si>
  <si>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</si>
  <si>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</si>
  <si>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</si>
  <si>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</si>
  <si>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</si>
  <si>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</si>
  <si>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</si>
  <si>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</si>
  <si>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</si>
  <si>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</si>
  <si>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</si>
  <si>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</si>
  <si>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</si>
  <si>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</si>
  <si>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</si>
  <si>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</si>
  <si>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</si>
  <si>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</si>
  <si>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</si>
  <si>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</si>
  <si>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</si>
  <si>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</si>
  <si>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</si>
  <si>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</si>
  <si>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</si>
  <si>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</si>
  <si>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</si>
  <si>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</si>
  <si>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</si>
  <si>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</si>
  <si>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</si>
  <si>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</si>
  <si>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</si>
  <si>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</si>
  <si>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</si>
  <si>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</si>
  <si>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</si>
  <si>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</si>
  <si>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</si>
  <si>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</si>
  <si>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</si>
  <si>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</si>
  <si>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</si>
  <si>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</si>
  <si>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</si>
  <si>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</si>
  <si>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</si>
  <si>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</si>
  <si>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</si>
  <si>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</si>
  <si>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</si>
  <si>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</si>
  <si>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</si>
  <si>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</si>
  <si>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</si>
  <si>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</si>
  <si>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</si>
  <si>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</si>
  <si>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</si>
  <si>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</si>
  <si>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</si>
  <si>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</si>
  <si>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</si>
  <si>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</si>
  <si>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</si>
  <si>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</si>
  <si>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</si>
  <si>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</si>
  <si>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</si>
  <si>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</si>
  <si>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</si>
  <si>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</si>
  <si>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</si>
  <si>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</si>
  <si>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</si>
  <si>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</si>
  <si>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</si>
  <si>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</si>
  <si>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</si>
  <si>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</si>
  <si>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</si>
  <si>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</si>
  <si>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</si>
  <si>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</si>
  <si>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</si>
  <si>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</si>
  <si>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</si>
  <si>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</si>
  <si>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</si>
  <si>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</si>
  <si>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</si>
  <si>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</si>
  <si>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</si>
  <si>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</si>
  <si>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</si>
  <si>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</si>
  <si>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</si>
  <si>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</si>
  <si>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</si>
  <si>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</si>
  <si>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</si>
  <si>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</si>
  <si>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</si>
  <si>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</si>
  <si>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</si>
  <si>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</si>
  <si>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</si>
  <si>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</si>
  <si>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</si>
  <si>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</si>
  <si>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</si>
  <si>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</si>
  <si>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</si>
  <si>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</si>
  <si>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</si>
  <si>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</si>
  <si>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</si>
  <si>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</si>
  <si>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</si>
  <si>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</si>
  <si>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</si>
  <si>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</si>
  <si>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</si>
  <si>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</si>
  <si>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</si>
  <si>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</si>
  <si>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</si>
  <si>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</si>
  <si>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</si>
  <si>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</si>
  <si>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</si>
  <si>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</si>
  <si>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</si>
  <si>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</si>
  <si>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</si>
  <si>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</si>
  <si>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</si>
  <si>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</si>
  <si>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</si>
  <si>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</si>
  <si>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</si>
  <si>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</si>
  <si>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</si>
  <si>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</si>
  <si>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</si>
  <si>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</si>
  <si>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</si>
  <si>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</si>
  <si>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</si>
  <si>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</si>
  <si>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</si>
  <si>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</si>
  <si>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</si>
  <si>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</si>
  <si>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</si>
  <si>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</si>
  <si>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</si>
  <si>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</si>
  <si>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</si>
  <si>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</si>
  <si>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</si>
  <si>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</si>
  <si>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</si>
  <si>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</si>
  <si>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</si>
  <si>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</si>
  <si>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</si>
  <si>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</si>
  <si>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</si>
  <si>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</si>
  <si>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</si>
  <si>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</si>
  <si>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</si>
  <si>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</si>
  <si>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</si>
  <si>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</si>
  <si>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</si>
  <si>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</si>
  <si>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</si>
  <si>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</si>
  <si>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</si>
  <si>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</si>
  <si>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</si>
  <si>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</si>
  <si>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</si>
  <si>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</si>
  <si>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</si>
  <si>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</si>
  <si>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</si>
  <si>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</si>
  <si>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</si>
  <si>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</si>
  <si>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</si>
  <si>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</si>
  <si>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</si>
  <si>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</si>
  <si>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</si>
  <si>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</si>
  <si>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</si>
  <si>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</si>
  <si>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</si>
  <si>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</si>
  <si>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</si>
  <si>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</si>
  <si>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</si>
  <si>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</si>
  <si>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</si>
  <si>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</si>
  <si>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</si>
  <si>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</si>
  <si>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</si>
  <si>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</si>
  <si>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</si>
  <si>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</si>
  <si>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</si>
  <si>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</si>
  <si>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</si>
  <si>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</si>
  <si>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</si>
  <si>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</si>
  <si>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</si>
  <si>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</si>
  <si>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</si>
  <si>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</si>
  <si>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</si>
  <si>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</si>
  <si>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</si>
  <si>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</si>
  <si>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</si>
  <si>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</si>
  <si>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</si>
  <si>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</si>
  <si>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</si>
  <si>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</si>
  <si>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</si>
  <si>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</si>
  <si>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</si>
  <si>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</si>
  <si>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</si>
  <si>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</si>
  <si>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</si>
  <si>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</si>
  <si>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</si>
  <si>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</si>
  <si>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</si>
  <si>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</si>
  <si>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</si>
  <si>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</si>
  <si>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</si>
  <si>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</si>
  <si>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</si>
  <si>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</si>
  <si>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</si>
  <si>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</si>
  <si>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</si>
  <si>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</si>
  <si>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</si>
  <si>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</si>
  <si>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</si>
  <si>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</si>
  <si>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</si>
  <si>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</si>
  <si>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</si>
  <si>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</si>
  <si>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</si>
  <si>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</si>
  <si>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</si>
  <si>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</si>
  <si>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</si>
  <si>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</si>
  <si>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</si>
  <si>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</si>
  <si>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</si>
  <si>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</si>
  <si>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</si>
  <si>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</si>
  <si>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</si>
  <si>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</si>
  <si>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</si>
  <si>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</si>
  <si>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</si>
  <si>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</si>
  <si>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</si>
  <si>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</si>
  <si>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</si>
  <si>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</si>
  <si>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</si>
  <si>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</si>
  <si>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</si>
  <si>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</si>
  <si>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</si>
  <si>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</si>
  <si>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</si>
  <si>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</si>
  <si>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</si>
  <si>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</si>
  <si>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</si>
  <si>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</si>
  <si>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</si>
  <si>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</si>
  <si>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</si>
  <si>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</si>
  <si>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</si>
  <si>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</si>
  <si>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</si>
  <si>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</si>
  <si>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</si>
  <si>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</si>
  <si>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</si>
  <si>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</si>
  <si>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</si>
  <si>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</si>
  <si>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</si>
  <si>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</si>
  <si>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</si>
  <si>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</si>
  <si>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</si>
  <si>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</si>
  <si>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</si>
  <si>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</si>
  <si>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</si>
  <si>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</si>
  <si>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</si>
  <si>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</si>
  <si>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</si>
  <si>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</si>
  <si>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</si>
  <si>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</si>
  <si>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</si>
  <si>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</si>
  <si>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</si>
  <si>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</si>
  <si>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</si>
  <si>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</si>
  <si>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</si>
  <si>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</si>
  <si>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</si>
  <si>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</si>
  <si>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</si>
  <si>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</si>
  <si>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</si>
  <si>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</si>
  <si>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</si>
  <si>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</si>
  <si>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</si>
  <si>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</si>
  <si>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</si>
  <si>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</si>
  <si>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</si>
  <si>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</si>
  <si>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</si>
  <si>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</si>
  <si>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</si>
  <si>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</si>
  <si>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</si>
  <si>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</si>
  <si>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</si>
  <si>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</si>
  <si>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</si>
  <si>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</si>
  <si>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</si>
  <si>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</si>
  <si>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</si>
  <si>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</si>
  <si>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</si>
  <si>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</si>
  <si>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</si>
  <si>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</si>
  <si>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</si>
  <si>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</si>
  <si>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</si>
  <si>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</si>
  <si>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</si>
  <si>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</si>
  <si>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</si>
  <si>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</si>
  <si>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</si>
  <si>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</si>
  <si>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</si>
  <si>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</si>
  <si>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</si>
  <si>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</si>
  <si>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</si>
  <si>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</si>
  <si>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</si>
  <si>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</si>
  <si>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</si>
  <si>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</si>
  <si>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</si>
  <si>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</si>
  <si>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</si>
  <si>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</si>
  <si>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</si>
  <si>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</si>
  <si>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</si>
  <si>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</si>
  <si>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</si>
  <si>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</si>
  <si>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</si>
  <si>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</si>
  <si>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</si>
  <si>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</si>
  <si>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</si>
  <si>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</si>
  <si>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</si>
  <si>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</si>
  <si>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</si>
  <si>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</si>
  <si>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</si>
  <si>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</si>
  <si>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</si>
  <si>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</si>
  <si>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</si>
  <si>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</si>
  <si>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</si>
  <si>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</si>
  <si>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</si>
  <si>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</si>
  <si>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</si>
  <si>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</si>
  <si>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</si>
  <si>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</si>
  <si>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</si>
  <si>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</si>
  <si>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</si>
  <si>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</si>
  <si>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</si>
  <si>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</si>
  <si>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</si>
  <si>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</si>
  <si>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</si>
  <si>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</si>
  <si>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</si>
  <si>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</si>
  <si>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</si>
  <si>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</si>
  <si>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</si>
  <si>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</si>
  <si>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</si>
  <si>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</si>
  <si>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</si>
  <si>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</si>
  <si>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</si>
  <si>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</si>
  <si>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</si>
  <si>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</si>
  <si>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</si>
  <si>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</si>
  <si>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</si>
  <si>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</si>
  <si>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</si>
  <si>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</si>
  <si>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</si>
  <si>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</si>
  <si>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</si>
  <si>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</si>
  <si>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</si>
  <si>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</si>
  <si>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</si>
  <si>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</si>
  <si>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</si>
  <si>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</si>
  <si>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</si>
  <si>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</si>
  <si>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</si>
  <si>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</si>
  <si>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</si>
  <si>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</si>
  <si>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</si>
  <si>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</si>
  <si>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</si>
  <si>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</si>
  <si>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</si>
  <si>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</si>
  <si>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</si>
  <si>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</si>
  <si>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</si>
  <si>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</si>
  <si>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</si>
  <si>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</si>
  <si>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</si>
  <si>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</si>
  <si>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</si>
  <si>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</si>
  <si>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</si>
  <si>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</si>
  <si>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</si>
  <si>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</si>
  <si>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</si>
  <si>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</si>
  <si>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</si>
  <si>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</si>
  <si>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</si>
  <si>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</si>
  <si>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</si>
  <si>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</si>
  <si>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</si>
  <si>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</si>
  <si>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</si>
  <si>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</si>
  <si>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</si>
  <si>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</si>
  <si>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</si>
  <si>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</si>
  <si>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</si>
  <si>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</si>
  <si>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</si>
  <si>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</si>
  <si>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</si>
  <si>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</si>
  <si>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</si>
  <si>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</si>
  <si>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</si>
  <si>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</si>
  <si>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</si>
  <si>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</si>
  <si>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</si>
  <si>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</si>
  <si>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</si>
  <si>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</si>
  <si>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</si>
  <si>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</si>
  <si>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</si>
  <si>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</si>
  <si>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</si>
  <si>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</si>
  <si>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</si>
  <si>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</si>
  <si>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</si>
  <si>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</si>
  <si>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</si>
  <si>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</si>
  <si>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</si>
  <si>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</si>
  <si>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</si>
  <si>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</si>
  <si>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</si>
  <si>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</si>
  <si>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</si>
  <si>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</si>
  <si>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</si>
  <si>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</si>
  <si>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</si>
  <si>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</si>
  <si>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</si>
  <si>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</si>
  <si>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</si>
  <si>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</si>
  <si>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</si>
  <si>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</si>
  <si>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</si>
  <si>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</si>
  <si>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</si>
  <si>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</si>
  <si>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</si>
  <si>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</si>
  <si>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</si>
  <si>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</si>
  <si>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</si>
  <si>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</si>
  <si>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</si>
  <si>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</si>
  <si>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</si>
  <si>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</si>
  <si>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</si>
  <si>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</si>
  <si>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</si>
  <si>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</si>
  <si>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</si>
  <si>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</si>
  <si>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</si>
  <si>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</si>
  <si>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</si>
  <si>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</si>
  <si>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</si>
  <si>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</si>
  <si>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</si>
  <si>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</si>
  <si>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</si>
  <si>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</si>
  <si>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</si>
  <si>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</si>
  <si>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</si>
  <si>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</si>
  <si>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</si>
  <si>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</si>
  <si>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</si>
  <si>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</si>
  <si>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</si>
  <si>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</si>
  <si>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</si>
  <si>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</si>
  <si>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</si>
  <si>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</si>
  <si>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</si>
  <si>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</si>
  <si>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</si>
  <si>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</si>
  <si>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</si>
  <si>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</si>
  <si>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</si>
  <si>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</si>
  <si>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</si>
  <si>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</si>
  <si>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</si>
  <si>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</si>
  <si>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</si>
  <si>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</si>
  <si>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</si>
  <si>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</si>
  <si>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</si>
  <si>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</si>
  <si>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</si>
  <si>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</si>
  <si>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</si>
  <si>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</si>
  <si>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</si>
  <si>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</si>
  <si>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</si>
  <si>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</si>
  <si>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</si>
  <si>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</si>
  <si>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</si>
  <si>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</si>
  <si>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</si>
  <si>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</si>
  <si>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</si>
  <si>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</si>
  <si>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</si>
  <si>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</si>
  <si>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</si>
  <si>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</si>
  <si>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</si>
  <si>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</si>
  <si>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</si>
  <si>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</si>
  <si>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</si>
  <si>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</si>
  <si>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</si>
  <si>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</si>
  <si>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</si>
  <si>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</si>
  <si>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</si>
  <si>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</si>
  <si>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</si>
  <si>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</si>
  <si>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</si>
  <si>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</si>
  <si>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</si>
  <si>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</si>
  <si>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</si>
  <si>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</si>
  <si>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</si>
  <si>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</si>
  <si>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</si>
  <si>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</si>
  <si>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</si>
  <si>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</si>
  <si>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</si>
  <si>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</si>
  <si>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</si>
  <si>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</si>
  <si>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</si>
  <si>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</si>
  <si>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</si>
  <si>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</si>
  <si>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</si>
  <si>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</si>
  <si>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</si>
  <si>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</si>
  <si>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</si>
  <si>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</si>
  <si>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</si>
  <si>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</si>
  <si>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</si>
  <si>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</si>
  <si>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</si>
  <si>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</si>
  <si>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</si>
  <si>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</si>
  <si>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</si>
  <si>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</si>
  <si>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</si>
  <si>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</si>
  <si>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</si>
  <si>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</si>
  <si>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</si>
  <si>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</si>
  <si>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</si>
  <si>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</si>
  <si>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</si>
  <si>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</si>
  <si>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</si>
  <si>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</si>
  <si>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</si>
  <si>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</si>
  <si>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</si>
  <si>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</si>
  <si>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</si>
  <si>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</si>
  <si>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</si>
  <si>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</si>
  <si>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</si>
  <si>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</si>
  <si>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</si>
  <si>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</si>
  <si>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</si>
  <si>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</si>
  <si>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</si>
  <si>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</si>
  <si>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</si>
  <si>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</si>
  <si>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</si>
  <si>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</si>
  <si>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</si>
  <si>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</si>
  <si>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</si>
  <si>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</si>
  <si>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</si>
  <si>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</si>
  <si>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</si>
  <si>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</si>
  <si>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</si>
  <si>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</si>
  <si>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</si>
  <si>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</si>
  <si>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</si>
  <si>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</si>
  <si>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</si>
  <si>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</si>
  <si>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</si>
  <si>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</si>
  <si>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</si>
  <si>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</si>
  <si>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</si>
  <si>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</si>
  <si>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</si>
  <si>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</si>
  <si>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</si>
  <si>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</si>
  <si>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</si>
  <si>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</si>
  <si>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</si>
  <si>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</si>
  <si>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</si>
  <si>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</si>
  <si>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</si>
  <si>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</si>
  <si>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</si>
  <si>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</si>
  <si>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</si>
  <si>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</si>
  <si>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</si>
  <si>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</si>
  <si>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</si>
  <si>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</si>
  <si>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</si>
  <si>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</si>
  <si>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</si>
  <si>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</si>
  <si>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</si>
  <si>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</si>
  <si>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</si>
  <si>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</si>
  <si>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</si>
  <si>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</si>
  <si>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</si>
  <si>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</si>
  <si>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</si>
  <si>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</si>
  <si>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</si>
  <si>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</si>
  <si>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</si>
  <si>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</si>
  <si>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</si>
  <si>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</si>
  <si>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</si>
  <si>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</si>
  <si>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</si>
  <si>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</si>
  <si>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</si>
  <si>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</si>
  <si>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</si>
  <si>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</si>
  <si>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</si>
  <si>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</si>
  <si>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</si>
  <si>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</si>
  <si>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</si>
  <si>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</si>
  <si>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</si>
  <si>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</si>
  <si>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</si>
  <si>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</si>
  <si>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</si>
  <si>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</si>
  <si>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</si>
  <si>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</si>
  <si>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</si>
  <si>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</si>
  <si>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</si>
  <si>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</si>
  <si>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</si>
  <si>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</si>
  <si>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</si>
  <si>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</si>
  <si>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</si>
  <si>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</si>
  <si>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</si>
  <si>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</si>
  <si>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</si>
  <si>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</si>
  <si>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</si>
  <si>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</si>
  <si>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</si>
  <si>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</si>
  <si>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</si>
  <si>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</si>
  <si>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</si>
  <si>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</si>
  <si>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</si>
  <si>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</si>
  <si>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</si>
  <si>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</si>
  <si>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</si>
  <si>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</si>
  <si>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</si>
  <si>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</si>
  <si>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</si>
  <si>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</si>
  <si>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</si>
  <si>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</si>
  <si>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</si>
  <si>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</si>
  <si>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</si>
  <si>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</si>
  <si>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</si>
  <si>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</si>
  <si>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</si>
  <si>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</si>
  <si>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</si>
  <si>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</si>
  <si>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</si>
  <si>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</si>
  <si>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</si>
  <si>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</si>
  <si>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</si>
  <si>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</si>
  <si>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</si>
  <si>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</si>
  <si>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</si>
  <si>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</si>
  <si>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</si>
  <si>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</si>
  <si>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</si>
  <si>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</si>
  <si>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</si>
  <si>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</si>
  <si>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</si>
  <si>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</si>
  <si>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</si>
  <si>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</si>
  <si>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</si>
  <si>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</si>
  <si>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</si>
  <si>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</si>
  <si>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</si>
  <si>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</si>
  <si>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</si>
  <si>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</si>
  <si>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</si>
  <si>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</si>
  <si>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</si>
  <si>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</si>
  <si>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</si>
  <si>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</si>
  <si>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</si>
  <si>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</si>
  <si>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</si>
  <si>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</si>
  <si>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</si>
  <si>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</si>
  <si>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</si>
  <si>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</si>
  <si>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</si>
  <si>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</si>
  <si>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</si>
  <si>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</si>
  <si>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</si>
  <si>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</si>
  <si>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</si>
  <si>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</si>
  <si>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</si>
  <si>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</si>
  <si>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</si>
  <si>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</si>
  <si>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</si>
  <si>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</si>
  <si>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</si>
  <si>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</si>
  <si>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</si>
  <si>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</si>
  <si>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</si>
  <si>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</si>
  <si>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</si>
  <si>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</si>
  <si>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</si>
  <si>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</si>
  <si>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</si>
  <si>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</si>
  <si>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</si>
  <si>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</si>
  <si>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</si>
  <si>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</si>
  <si>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</si>
  <si>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</si>
  <si>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</si>
  <si>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</si>
  <si>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</si>
  <si>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</si>
  <si>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</si>
  <si>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</si>
  <si>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</si>
  <si>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</si>
  <si>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</si>
  <si>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</si>
  <si>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</si>
  <si>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</si>
  <si>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</si>
  <si>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</si>
  <si>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</si>
  <si>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</si>
  <si>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</si>
  <si>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</si>
  <si>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</si>
  <si>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</si>
  <si>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</si>
  <si>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</si>
  <si>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</si>
  <si>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</si>
  <si>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</si>
  <si>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</si>
  <si>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</si>
  <si>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</si>
  <si>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</si>
  <si>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</si>
  <si>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</si>
  <si>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</si>
  <si>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</si>
  <si>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</si>
  <si>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</si>
  <si>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</si>
  <si>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</si>
  <si>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</si>
  <si>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</si>
  <si>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</si>
  <si>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</si>
  <si>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</si>
  <si>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</si>
  <si>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</si>
  <si>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</si>
  <si>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</si>
  <si>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</si>
  <si>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</si>
  <si>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</si>
  <si>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</si>
  <si>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</si>
  <si>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</si>
  <si>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</si>
  <si>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</si>
  <si>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</si>
  <si>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</si>
  <si>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</si>
  <si>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</si>
  <si>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</si>
  <si>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</si>
  <si>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</si>
  <si>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</si>
  <si>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</si>
  <si>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</si>
  <si>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</si>
  <si>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</si>
  <si>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</si>
  <si>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</si>
  <si>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</si>
  <si>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</si>
  <si>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</si>
  <si>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</si>
  <si>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</si>
  <si>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</si>
  <si>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</si>
  <si>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</si>
  <si>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</si>
  <si>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</si>
  <si>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</si>
  <si>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</si>
  <si>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</si>
  <si>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</si>
  <si>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</si>
  <si>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</si>
  <si>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</si>
  <si>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</si>
  <si>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</si>
  <si>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</si>
  <si>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</si>
  <si>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</si>
  <si>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</si>
  <si>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</si>
  <si>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</si>
  <si>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</si>
  <si>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</si>
  <si>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</si>
  <si>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</si>
  <si>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</si>
  <si>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</si>
  <si>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</si>
  <si>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</si>
  <si>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</si>
  <si>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</si>
  <si>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</si>
  <si>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</si>
  <si>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</si>
  <si>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</si>
  <si>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</si>
  <si>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</si>
  <si>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</si>
  <si>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</si>
  <si>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</si>
  <si>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</si>
  <si>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</si>
  <si>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</si>
  <si>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</si>
  <si>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</si>
  <si>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</si>
  <si>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</si>
  <si>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</si>
  <si>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</si>
  <si>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</si>
  <si>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</si>
  <si>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</si>
  <si>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</si>
  <si>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</si>
  <si>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</si>
  <si>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</si>
  <si>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</si>
  <si>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</si>
  <si>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</si>
  <si>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</si>
  <si>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</si>
  <si>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</si>
  <si>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</si>
  <si>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</si>
  <si>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</si>
  <si>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</si>
  <si>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</si>
  <si>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</si>
  <si>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</si>
  <si>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</si>
  <si>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</si>
  <si>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</si>
  <si>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</si>
  <si>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</si>
  <si>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</si>
  <si>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</si>
  <si>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</si>
  <si>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</si>
  <si>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</si>
  <si>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</si>
  <si>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</si>
  <si>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</si>
  <si>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</si>
  <si>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</si>
  <si>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</si>
  <si>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</si>
  <si>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</si>
  <si>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</si>
  <si>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</si>
  <si>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</si>
  <si>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</si>
  <si>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</si>
  <si>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</si>
  <si>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</si>
  <si>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</si>
  <si>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</si>
  <si>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</si>
  <si>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</si>
  <si>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</si>
  <si>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</si>
  <si>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</si>
  <si>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</si>
  <si>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</si>
  <si>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</si>
  <si>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</si>
  <si>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</si>
  <si>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</si>
  <si>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</si>
  <si>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</si>
  <si>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</si>
  <si>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</si>
  <si>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</si>
  <si>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</si>
  <si>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</si>
  <si>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</si>
  <si>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</si>
  <si>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</si>
  <si>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</si>
  <si>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</si>
  <si>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</si>
  <si>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</si>
  <si>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</si>
  <si>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</si>
  <si>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</si>
  <si>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</si>
  <si>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</si>
  <si>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</si>
  <si>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</si>
  <si>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</si>
  <si>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</si>
  <si>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</si>
  <si>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</si>
  <si>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</si>
  <si>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</si>
  <si>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</si>
  <si>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</si>
  <si>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</si>
  <si>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</si>
  <si>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</si>
  <si>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</si>
  <si>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</si>
  <si>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</si>
  <si>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</si>
  <si>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</si>
  <si>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</si>
  <si>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</si>
  <si>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</si>
  <si>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</si>
  <si>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</si>
  <si>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</si>
  <si>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</si>
  <si>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</si>
  <si>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</si>
  <si>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</si>
  <si>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</si>
  <si>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</si>
  <si>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</si>
  <si>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</si>
  <si>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</si>
  <si>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</si>
  <si>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</si>
  <si>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</si>
  <si>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</si>
  <si>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</si>
  <si>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</si>
  <si>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</si>
  <si>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</si>
  <si>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</si>
  <si>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</si>
  <si>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</si>
  <si>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</si>
  <si>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</si>
  <si>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</si>
  <si>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</si>
  <si>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</si>
  <si>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</si>
  <si>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</si>
  <si>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</si>
  <si>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</si>
  <si>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</si>
  <si>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</si>
  <si>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</si>
  <si>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</si>
  <si>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</si>
  <si>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</si>
  <si>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</si>
  <si>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</si>
  <si>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</si>
  <si>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</si>
  <si>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</si>
  <si>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</si>
  <si>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</si>
  <si>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</si>
  <si>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</si>
  <si>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</si>
  <si>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</si>
  <si>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</si>
  <si>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</si>
  <si>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</si>
  <si>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</si>
  <si>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</si>
  <si>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</si>
  <si>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</si>
  <si>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</si>
  <si>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</si>
  <si>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</si>
  <si>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</si>
  <si>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</si>
  <si>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</si>
  <si>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</si>
  <si>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</si>
  <si>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</si>
  <si>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</si>
  <si>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</si>
  <si>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</si>
  <si>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</si>
  <si>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</si>
  <si>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</si>
  <si>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</si>
  <si>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</si>
  <si>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</si>
  <si>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</si>
  <si>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</si>
  <si>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</si>
  <si>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</si>
  <si>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</si>
  <si>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</si>
  <si>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</si>
  <si>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</si>
  <si>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</si>
  <si>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</si>
  <si>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</si>
  <si>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</si>
  <si>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</si>
  <si>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</si>
  <si>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</si>
  <si>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</si>
  <si>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</si>
  <si>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</si>
  <si>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</si>
  <si>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</si>
  <si>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</si>
  <si>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</si>
  <si>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</si>
  <si>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</si>
  <si>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</si>
  <si>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</si>
  <si>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</si>
  <si>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</si>
  <si>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</si>
  <si>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</si>
  <si>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</si>
  <si>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</si>
  <si>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</si>
  <si>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</si>
  <si>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</si>
  <si>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</si>
  <si>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</si>
  <si>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</si>
  <si>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</si>
  <si>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</si>
  <si>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</si>
  <si>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</si>
  <si>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</si>
  <si>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</si>
  <si>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</si>
  <si>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</si>
  <si>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</si>
  <si>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</si>
  <si>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</si>
  <si>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</si>
  <si>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</si>
  <si>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</si>
  <si>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</si>
  <si>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</si>
  <si>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</si>
  <si>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</si>
  <si>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</si>
  <si>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</si>
  <si>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</si>
  <si>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</si>
  <si>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</si>
  <si>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</si>
  <si>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</si>
  <si>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</si>
  <si>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</si>
  <si>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</si>
  <si>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</si>
  <si>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</si>
  <si>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</si>
  <si>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</si>
  <si>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</si>
  <si>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</si>
  <si>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</si>
  <si>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</si>
  <si>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</si>
  <si>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</si>
  <si>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</si>
  <si>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</si>
  <si>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</si>
  <si>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</si>
  <si>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</si>
  <si>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</si>
  <si>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</si>
  <si>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</si>
  <si>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</si>
  <si>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</si>
  <si>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</si>
  <si>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</si>
  <si>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</si>
  <si>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</si>
  <si>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</si>
  <si>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</si>
  <si>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</si>
  <si>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</si>
  <si>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</si>
  <si>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</si>
  <si>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</si>
  <si>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</si>
  <si>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</si>
  <si>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</si>
  <si>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</si>
  <si>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</si>
  <si>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</si>
  <si>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</si>
  <si>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</si>
  <si>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</si>
  <si>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</si>
  <si>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</si>
  <si>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</si>
  <si>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</si>
  <si>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</si>
  <si>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</si>
  <si>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</si>
  <si>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</si>
  <si>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</si>
  <si>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</si>
  <si>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</si>
  <si>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</si>
  <si>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</si>
  <si>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</si>
  <si>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</si>
  <si>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</si>
  <si>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</si>
  <si>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</si>
  <si>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</si>
  <si>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</si>
  <si>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</si>
  <si>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</si>
  <si>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</si>
  <si>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</si>
  <si>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</si>
  <si>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</si>
  <si>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</si>
  <si>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</si>
  <si>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</si>
  <si>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</si>
  <si>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</si>
  <si>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</si>
  <si>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</si>
  <si>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</si>
  <si>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</si>
  <si>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</si>
  <si>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</si>
  <si>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</si>
  <si>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</si>
  <si>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</si>
  <si>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</si>
  <si>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</si>
  <si>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</si>
  <si>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</si>
  <si>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</si>
  <si>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</si>
  <si>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</si>
  <si>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</si>
  <si>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</si>
  <si>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</si>
  <si>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</si>
  <si>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</si>
  <si>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</si>
  <si>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</si>
  <si>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</si>
  <si>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</si>
  <si>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</si>
  <si>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</si>
  <si>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</si>
  <si>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</si>
  <si>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</si>
  <si>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</si>
  <si>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</si>
  <si>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</si>
  <si>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</si>
  <si>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</si>
  <si>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</si>
  <si>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</si>
  <si>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</si>
  <si>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</si>
  <si>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</si>
  <si>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</si>
  <si>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</si>
  <si>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</si>
  <si>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</si>
  <si>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</si>
  <si>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</si>
  <si>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</si>
  <si>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</si>
  <si>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</si>
  <si>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</si>
  <si>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</si>
  <si>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</si>
  <si>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</si>
  <si>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</si>
  <si>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</si>
  <si>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</si>
  <si>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</si>
  <si>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</si>
  <si>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</si>
  <si>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</si>
  <si>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</si>
  <si>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</si>
  <si>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</si>
  <si>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</si>
  <si>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</si>
  <si>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</si>
  <si>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</si>
  <si>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</si>
  <si>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</si>
  <si>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</si>
  <si>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</si>
  <si>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</si>
  <si>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</si>
  <si>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</si>
  <si>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</si>
  <si>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</si>
  <si>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</si>
  <si>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</si>
  <si>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</si>
  <si>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</si>
  <si>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</si>
  <si>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</si>
  <si>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</si>
  <si>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</si>
  <si>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</si>
  <si>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</si>
  <si>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</si>
  <si>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</si>
  <si>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</si>
  <si>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</si>
  <si>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</si>
  <si>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</si>
  <si>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</si>
  <si>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</si>
  <si>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</si>
  <si>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</si>
  <si>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</si>
  <si>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</si>
  <si>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</si>
  <si>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</si>
  <si>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</si>
  <si>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</si>
  <si>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</si>
  <si>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</si>
  <si>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</si>
  <si>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</si>
  <si>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</si>
  <si>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</si>
  <si>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</si>
  <si>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</si>
  <si>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</si>
  <si>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</si>
  <si>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</si>
  <si>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</si>
  <si>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</si>
  <si>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</si>
  <si>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</si>
  <si>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</si>
  <si>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</si>
  <si>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</si>
  <si>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</si>
  <si>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</si>
  <si>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</si>
  <si>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</si>
  <si>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</si>
  <si>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</si>
  <si>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</si>
  <si>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</si>
  <si>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</si>
  <si>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</si>
  <si>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</si>
  <si>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</si>
  <si>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</si>
  <si>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</si>
  <si>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</si>
  <si>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</si>
  <si>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</si>
  <si>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</si>
  <si>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</si>
  <si>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</si>
  <si>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</si>
  <si>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</si>
  <si>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</si>
  <si>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</si>
  <si>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</si>
  <si>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</si>
  <si>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</si>
  <si>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</si>
  <si>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</si>
  <si>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</si>
  <si>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</si>
  <si>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</si>
  <si>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</si>
  <si>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</si>
  <si>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</si>
  <si>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</si>
  <si>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</si>
  <si>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</si>
  <si>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</si>
  <si>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</si>
  <si>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</si>
  <si>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</si>
  <si>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</si>
  <si>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</si>
  <si>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</si>
  <si>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</si>
  <si>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</si>
  <si>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</si>
  <si>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</si>
  <si>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</si>
  <si>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</si>
  <si>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</si>
  <si>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</si>
  <si>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</si>
  <si>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</si>
  <si>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</si>
  <si>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</si>
  <si>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</si>
  <si>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</si>
  <si>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</si>
  <si>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</si>
  <si>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</si>
  <si>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</si>
  <si>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</si>
  <si>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</si>
  <si>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</si>
  <si>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</si>
  <si>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</si>
  <si>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</si>
  <si>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</si>
  <si>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</si>
  <si>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</si>
  <si>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</si>
  <si>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</si>
  <si>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</si>
  <si>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</si>
  <si>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</si>
  <si>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</si>
  <si>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</si>
  <si>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</si>
  <si>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</si>
  <si>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</si>
  <si>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</si>
  <si>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</si>
  <si>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</si>
  <si>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</si>
  <si>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</si>
  <si>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</si>
  <si>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</si>
  <si>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</si>
  <si>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</si>
  <si>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</si>
  <si>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</si>
  <si>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</si>
  <si>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</si>
  <si>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</si>
  <si>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</si>
  <si>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</si>
  <si>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</si>
  <si>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</si>
  <si>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</si>
  <si>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</si>
  <si>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</si>
  <si>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</si>
  <si>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</si>
  <si>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</si>
  <si>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</si>
  <si>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</si>
  <si>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</si>
  <si>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</si>
  <si>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</si>
  <si>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</si>
  <si>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</si>
  <si>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</si>
  <si>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</si>
  <si>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</si>
  <si>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</si>
  <si>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</si>
  <si>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</si>
  <si>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</si>
  <si>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</si>
  <si>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</si>
  <si>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</si>
  <si>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</si>
  <si>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</si>
  <si>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</si>
  <si>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</si>
  <si>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</si>
  <si>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</si>
  <si>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</si>
  <si>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</si>
  <si>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</si>
  <si>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</si>
  <si>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</si>
  <si>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</si>
  <si>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</si>
  <si>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</si>
  <si>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</si>
  <si>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</si>
  <si>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</si>
  <si>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</si>
  <si>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</si>
  <si>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</si>
  <si>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</si>
  <si>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</si>
  <si>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</si>
  <si>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</si>
  <si>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</si>
  <si>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</si>
  <si>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</si>
  <si>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</si>
  <si>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</si>
  <si>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</si>
  <si>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</si>
  <si>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</si>
  <si>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</si>
  <si>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</si>
  <si>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</si>
  <si>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</si>
  <si>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</si>
  <si>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</si>
  <si>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</si>
  <si>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</si>
  <si>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</si>
  <si>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</si>
  <si>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</si>
  <si>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</si>
  <si>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</si>
  <si>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</si>
  <si>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</si>
  <si>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</si>
  <si>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</si>
  <si>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</si>
  <si>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</si>
  <si>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</si>
  <si>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</si>
  <si>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</si>
  <si>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</si>
  <si>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</si>
  <si>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</si>
  <si>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</si>
  <si>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</si>
  <si>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</si>
  <si>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</si>
  <si>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</si>
  <si>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</si>
  <si>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</si>
  <si>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</si>
  <si>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</si>
  <si>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</si>
  <si>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</si>
  <si>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</si>
  <si>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</si>
  <si>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</si>
  <si>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</si>
  <si>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</si>
  <si>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</si>
  <si>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</si>
  <si>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</si>
  <si>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</si>
  <si>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</si>
  <si>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</si>
  <si>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</si>
  <si>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</si>
  <si>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</si>
  <si>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</si>
  <si>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</si>
  <si>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</si>
  <si>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</si>
  <si>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</si>
  <si>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</si>
  <si>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</si>
  <si>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</si>
  <si>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</si>
  <si>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</si>
  <si>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</si>
  <si>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</si>
  <si>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</si>
  <si>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</si>
  <si>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</si>
  <si>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</si>
  <si>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</si>
  <si>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</si>
  <si>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</si>
  <si>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</si>
  <si>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</si>
  <si>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</si>
  <si>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</si>
  <si>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</si>
  <si>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</si>
  <si>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</si>
  <si>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</si>
  <si>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</si>
  <si>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</si>
  <si>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</si>
  <si>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</si>
  <si>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</si>
  <si>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</si>
  <si>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</si>
  <si>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</si>
  <si>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</si>
  <si>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</si>
  <si>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</si>
  <si>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</si>
  <si>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</si>
  <si>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</si>
  <si>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</si>
  <si>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</si>
  <si>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</si>
  <si>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</si>
  <si>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</si>
  <si>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</si>
  <si>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</si>
  <si>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</si>
  <si>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</si>
  <si>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</si>
  <si>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</si>
  <si>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</si>
  <si>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</si>
  <si>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</si>
  <si>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</si>
  <si>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</si>
  <si>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</si>
  <si>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</si>
  <si>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</si>
  <si>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</si>
  <si>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</si>
  <si>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</si>
  <si>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</si>
  <si>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</si>
  <si>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</si>
  <si>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</si>
  <si>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</si>
  <si>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</si>
  <si>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</si>
  <si>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</si>
  <si>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</si>
  <si>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</si>
  <si>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</si>
  <si>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</si>
  <si>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</si>
  <si>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</si>
  <si>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</si>
  <si>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</si>
  <si>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</si>
  <si>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</si>
  <si>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</si>
  <si>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</si>
  <si>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</si>
  <si>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</si>
  <si>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</si>
  <si>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</si>
  <si>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</si>
  <si>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</si>
  <si>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</si>
  <si>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</si>
  <si>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</si>
  <si>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</si>
  <si>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</si>
  <si>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</si>
  <si>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</si>
  <si>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</si>
  <si>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</si>
  <si>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</si>
  <si>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</si>
  <si>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</si>
  <si>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</si>
  <si>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</si>
  <si>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</si>
  <si>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</si>
  <si>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</si>
  <si>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</si>
  <si>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</si>
  <si>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</si>
  <si>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</si>
  <si>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</si>
  <si>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</si>
  <si>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</si>
  <si>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</si>
  <si>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</si>
  <si>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</si>
  <si>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</si>
  <si>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</si>
  <si>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</si>
  <si>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</si>
  <si>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</si>
  <si>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</si>
  <si>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</si>
  <si>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</si>
  <si>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</si>
  <si>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</si>
  <si>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</si>
  <si>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</si>
  <si>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</si>
  <si>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</si>
  <si>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</si>
  <si>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</si>
  <si>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</si>
  <si>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</si>
  <si>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</si>
  <si>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</si>
  <si>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</si>
  <si>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</si>
  <si>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</si>
  <si>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</si>
  <si>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</si>
  <si>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</si>
  <si>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</si>
  <si>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</si>
  <si>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</si>
  <si>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</si>
  <si>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</si>
  <si>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</si>
  <si>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</si>
  <si>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</si>
  <si>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</si>
  <si>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</si>
  <si>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</si>
  <si>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</si>
  <si>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</si>
  <si>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</si>
  <si>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</si>
  <si>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</si>
  <si>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</si>
  <si>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</si>
  <si>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</si>
  <si>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</si>
  <si>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</si>
  <si>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</si>
  <si>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</si>
  <si>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</si>
  <si>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</si>
  <si>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</si>
  <si>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</si>
  <si>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</si>
  <si>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</si>
  <si>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</si>
  <si>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</si>
  <si>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</si>
  <si>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</si>
  <si>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</si>
  <si>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</si>
  <si>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</si>
  <si>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</si>
  <si>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</si>
  <si>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</si>
  <si>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</si>
  <si>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</si>
  <si>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</si>
  <si>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</si>
  <si>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</si>
  <si>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</si>
  <si>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</si>
  <si>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</si>
  <si>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</si>
  <si>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</si>
  <si>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</si>
  <si>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</si>
  <si>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</si>
  <si>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</si>
  <si>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</si>
  <si>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</si>
  <si>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</si>
  <si>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</si>
  <si>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</si>
  <si>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</si>
  <si>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</si>
  <si>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</si>
  <si>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</si>
  <si>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</si>
  <si>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</si>
  <si>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</si>
  <si>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</si>
  <si>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</si>
  <si>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</si>
  <si>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</si>
  <si>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</si>
  <si>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</si>
  <si>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</si>
  <si>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</si>
  <si>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</si>
  <si>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</si>
  <si>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</si>
  <si>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</si>
  <si>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</si>
  <si>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</si>
  <si>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</si>
  <si>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</si>
  <si>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</si>
  <si>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</si>
  <si>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</si>
  <si>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</si>
  <si>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</si>
  <si>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</si>
  <si>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</si>
  <si>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</si>
  <si>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</si>
  <si>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</si>
  <si>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</si>
  <si>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</si>
  <si>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</si>
  <si>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</si>
  <si>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</si>
  <si>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</si>
  <si>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</si>
  <si>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</si>
  <si>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</si>
  <si>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</si>
  <si>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</si>
  <si>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</si>
  <si>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</si>
  <si>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</si>
  <si>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</si>
  <si>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</si>
  <si>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</si>
  <si>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</si>
  <si>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</si>
  <si>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</si>
  <si>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</si>
  <si>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</si>
  <si>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</si>
  <si>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</si>
  <si>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</si>
  <si>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</si>
  <si>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</si>
  <si>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</si>
  <si>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</si>
  <si>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</si>
  <si>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</si>
  <si>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</si>
  <si>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</si>
  <si>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</si>
  <si>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</si>
  <si>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</si>
  <si>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</si>
  <si>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</si>
  <si>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</si>
  <si>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</si>
  <si>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</si>
  <si>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</si>
  <si>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</si>
  <si>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</si>
  <si>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</si>
  <si>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</si>
  <si>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</si>
  <si>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</si>
  <si>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</si>
  <si>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</si>
  <si>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</si>
  <si>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</si>
  <si>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</si>
  <si>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</si>
  <si>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</si>
  <si>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</si>
  <si>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</si>
  <si>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</si>
  <si>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</si>
  <si>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</si>
  <si>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</si>
  <si>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</si>
  <si>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</si>
  <si>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</si>
  <si>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</si>
  <si>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</si>
  <si>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</si>
  <si>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</si>
  <si>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</si>
  <si>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</si>
  <si>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</si>
  <si>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</si>
  <si>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</si>
  <si>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</si>
  <si>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</si>
  <si>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</si>
  <si>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</si>
  <si>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</si>
  <si>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</si>
  <si>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</si>
  <si>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</si>
  <si>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</si>
  <si>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</si>
  <si>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</si>
  <si>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</si>
  <si>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</si>
  <si>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</si>
  <si>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</si>
  <si>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</si>
  <si>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</si>
  <si>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</si>
  <si>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</si>
  <si>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</si>
  <si>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</si>
  <si>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</si>
  <si>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</si>
  <si>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</si>
  <si>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</si>
  <si>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</si>
  <si>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</si>
  <si>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</si>
  <si>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</si>
  <si>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</si>
  <si>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</si>
  <si>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</si>
  <si>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</si>
  <si>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</si>
  <si>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</si>
  <si>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</si>
  <si>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</si>
  <si>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</si>
  <si>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</si>
  <si>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</si>
  <si>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</si>
  <si>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</si>
  <si>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</si>
  <si>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</si>
  <si>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</si>
  <si>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</si>
  <si>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</si>
  <si>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</si>
  <si>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</si>
  <si>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</si>
  <si>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</si>
  <si>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</si>
  <si>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</si>
  <si>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</si>
  <si>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</si>
  <si>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</si>
  <si>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</si>
  <si>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</si>
  <si>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</si>
  <si>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</si>
  <si>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</si>
  <si>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</si>
  <si>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</si>
  <si>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</si>
  <si>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</si>
  <si>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</si>
  <si>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</si>
  <si>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</si>
  <si>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</si>
  <si>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</si>
  <si>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</si>
  <si>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</si>
  <si>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</si>
  <si>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</si>
  <si>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</si>
  <si>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</si>
  <si>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</si>
  <si>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</si>
  <si>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</si>
  <si>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</si>
  <si>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</si>
  <si>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</si>
  <si>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</si>
  <si>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</si>
  <si>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</si>
  <si>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</si>
  <si>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</si>
  <si>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</si>
  <si>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</si>
  <si>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</si>
  <si>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</si>
  <si>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</si>
  <si>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</si>
  <si>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</si>
  <si>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</si>
  <si>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</si>
  <si>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</si>
  <si>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</si>
  <si>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</si>
  <si>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</si>
  <si>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</si>
  <si>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</si>
  <si>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</si>
  <si>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</si>
  <si>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</si>
  <si>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</si>
  <si>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</si>
  <si>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</si>
  <si>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</si>
  <si>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</si>
  <si>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</si>
  <si>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</si>
  <si>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</si>
  <si>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</si>
  <si>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</si>
  <si>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</si>
  <si>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</si>
  <si>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</si>
  <si>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</si>
  <si>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</si>
  <si>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</si>
  <si>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</si>
  <si>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</si>
  <si>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</si>
  <si>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</si>
  <si>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</si>
  <si>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</si>
  <si>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</si>
  <si>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</si>
  <si>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</si>
  <si>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</si>
  <si>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</si>
  <si>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</si>
  <si>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</si>
  <si>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</si>
  <si>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</si>
  <si>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</si>
  <si>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</si>
  <si>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</si>
  <si>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</si>
  <si>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</si>
  <si>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</si>
  <si>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</si>
  <si>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</si>
  <si>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</si>
  <si>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</si>
  <si>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</si>
  <si>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</si>
  <si>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</si>
  <si>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</si>
  <si>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</si>
  <si>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</si>
  <si>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</si>
  <si>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</si>
  <si>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</si>
  <si>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</si>
  <si>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</si>
  <si>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</si>
  <si>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</si>
  <si>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</si>
  <si>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</si>
  <si>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</si>
  <si>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</si>
  <si>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</si>
  <si>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</si>
  <si>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</si>
  <si>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</si>
  <si>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</si>
  <si>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</si>
  <si>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</si>
  <si>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</si>
  <si>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</si>
  <si>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</si>
  <si>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</si>
  <si>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</si>
  <si>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</si>
  <si>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</si>
  <si>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</si>
  <si>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</si>
  <si>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</si>
  <si>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</si>
  <si>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</si>
  <si>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</si>
  <si>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</si>
  <si>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</si>
  <si>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</si>
  <si>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</si>
  <si>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</si>
  <si>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</si>
  <si>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</si>
  <si>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</si>
  <si>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</si>
  <si>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</si>
  <si>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</si>
  <si>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</si>
  <si>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</si>
  <si>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</si>
  <si>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</si>
  <si>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</si>
  <si>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</si>
  <si>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</si>
  <si>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</si>
  <si>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</si>
  <si>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</si>
  <si>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</si>
  <si>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</si>
  <si>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</si>
  <si>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</si>
  <si>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</si>
  <si>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</si>
  <si>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</si>
  <si>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</si>
  <si>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</si>
  <si>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</si>
  <si>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</si>
  <si>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</si>
  <si>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</si>
  <si>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</si>
  <si>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</si>
  <si>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</si>
  <si>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</si>
  <si>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</si>
  <si>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</si>
  <si>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</si>
  <si>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</si>
  <si>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</si>
  <si>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</si>
  <si>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</si>
  <si>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</si>
  <si>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</si>
  <si>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</si>
  <si>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</si>
  <si>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</si>
  <si>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</si>
  <si>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</si>
  <si>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</si>
  <si>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</si>
  <si>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</si>
  <si>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</si>
  <si>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</si>
  <si>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</si>
  <si>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</si>
  <si>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</si>
  <si>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</si>
  <si>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</si>
  <si>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</si>
  <si>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</si>
  <si>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</si>
  <si>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</si>
  <si>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</si>
  <si>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</si>
  <si>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</si>
  <si>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</si>
  <si>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</si>
  <si>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</si>
  <si>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</si>
  <si>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</si>
  <si>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</si>
  <si>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</si>
  <si>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</si>
  <si>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</si>
  <si>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</si>
  <si>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</si>
  <si>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</si>
  <si>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</si>
  <si>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</si>
  <si>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</si>
  <si>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</si>
  <si>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</si>
  <si>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</si>
  <si>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</si>
  <si>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</si>
  <si>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</si>
  <si>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</si>
  <si>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</si>
  <si>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</si>
  <si>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</si>
  <si>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</si>
  <si>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</si>
  <si>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</si>
  <si>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</si>
  <si>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</si>
  <si>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</si>
  <si>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</si>
  <si>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</si>
  <si>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</si>
  <si>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</si>
  <si>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</si>
  <si>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</si>
  <si>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</si>
  <si>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</si>
  <si>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</si>
  <si>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</si>
  <si>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</si>
  <si>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</si>
  <si>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</si>
  <si>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</si>
  <si>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</si>
  <si>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</si>
  <si>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</si>
  <si>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</si>
  <si>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</si>
  <si>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</si>
  <si>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</si>
  <si>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</si>
  <si>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</si>
  <si>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</si>
  <si>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</si>
  <si>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</si>
  <si>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</si>
  <si>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</si>
  <si>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</si>
  <si>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</si>
  <si>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</si>
  <si>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</si>
  <si>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</si>
  <si>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</si>
  <si>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</si>
  <si>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</si>
  <si>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</si>
  <si>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</si>
  <si>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</si>
  <si>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</si>
  <si>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</si>
  <si>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</si>
  <si>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</si>
  <si>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</si>
  <si>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</si>
  <si>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</si>
  <si>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</si>
  <si>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</si>
  <si>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</si>
  <si>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</si>
  <si>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</si>
  <si>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</si>
  <si>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</si>
  <si>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</si>
  <si>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</si>
  <si>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</si>
  <si>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</si>
  <si>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</si>
  <si>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</si>
  <si>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</si>
  <si>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</si>
  <si>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</si>
  <si>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</si>
  <si>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</si>
  <si>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</si>
  <si>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</si>
  <si>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</si>
  <si>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</si>
  <si>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</si>
  <si>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</si>
  <si>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</si>
  <si>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</si>
  <si>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</si>
  <si>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</si>
  <si>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</si>
  <si>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</si>
  <si>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</si>
  <si>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</si>
  <si>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</si>
  <si>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</si>
  <si>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</si>
  <si>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</si>
  <si>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</si>
  <si>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</si>
  <si>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</si>
  <si>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</si>
  <si>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</si>
  <si>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</si>
  <si>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</si>
  <si>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</si>
  <si>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</si>
  <si>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</si>
  <si>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</si>
  <si>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</si>
  <si>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</si>
  <si>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</si>
  <si>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</si>
  <si>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</si>
  <si>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</si>
  <si>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</si>
  <si>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</si>
  <si>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</si>
  <si>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</si>
  <si>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</si>
  <si>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</si>
  <si>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</si>
  <si>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</si>
  <si>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</si>
  <si>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</si>
  <si>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</si>
  <si>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</si>
  <si>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</si>
  <si>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</si>
  <si>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</si>
  <si>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</si>
  <si>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</si>
  <si>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</si>
  <si>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</si>
  <si>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</si>
  <si>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</si>
  <si>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</si>
  <si>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</si>
  <si>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</si>
  <si>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</si>
  <si>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</si>
  <si>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</si>
  <si>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</si>
  <si>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</si>
  <si>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</si>
  <si>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</si>
  <si>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</si>
  <si>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</si>
  <si>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</si>
  <si>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</si>
  <si>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</si>
  <si>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</si>
  <si>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</si>
  <si>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</si>
  <si>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</si>
  <si>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</si>
  <si>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</si>
  <si>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</si>
  <si>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</si>
  <si>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</si>
  <si>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</si>
  <si>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</si>
  <si>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</si>
  <si>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</si>
  <si>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</si>
  <si>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</si>
  <si>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</si>
  <si>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</si>
  <si>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</si>
  <si>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</si>
  <si>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</si>
  <si>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</si>
  <si>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</si>
  <si>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</si>
  <si>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</si>
  <si>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</si>
  <si>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</si>
  <si>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</si>
  <si>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</si>
  <si>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</si>
  <si>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</si>
  <si>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</si>
  <si>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</si>
  <si>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</si>
  <si>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</si>
  <si>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</si>
  <si>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</si>
  <si>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</si>
  <si>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</si>
  <si>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</si>
  <si>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</si>
  <si>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</si>
  <si>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</si>
  <si>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</si>
  <si>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</si>
  <si>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</si>
  <si>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</si>
  <si>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</si>
  <si>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</si>
  <si>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</si>
  <si>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</si>
  <si>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</si>
  <si>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</si>
  <si>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</si>
  <si>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</si>
  <si>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</si>
  <si>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</si>
  <si>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</si>
  <si>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</si>
  <si>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</si>
  <si>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</si>
  <si>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</si>
  <si>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</si>
  <si>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</si>
  <si>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</si>
  <si>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</si>
  <si>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</si>
  <si>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</si>
  <si>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</si>
  <si>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</si>
  <si>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</si>
  <si>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</si>
  <si>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</si>
  <si>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</si>
  <si>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</si>
  <si>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</si>
  <si>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</si>
  <si>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</si>
  <si>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</si>
  <si>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</si>
  <si>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</si>
  <si>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</si>
  <si>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</si>
  <si>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</si>
  <si>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</si>
  <si>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</si>
  <si>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</si>
  <si>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</si>
  <si>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</si>
  <si>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</si>
  <si>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</si>
  <si>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</si>
  <si>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</si>
  <si>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</si>
  <si>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</si>
  <si>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</si>
  <si>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</si>
  <si>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</si>
  <si>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</si>
  <si>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</si>
  <si>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</si>
  <si>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</si>
  <si>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</si>
  <si>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</si>
  <si>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</si>
  <si>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</si>
  <si>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</si>
  <si>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</si>
  <si>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</si>
  <si>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</si>
  <si>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</si>
  <si>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</si>
  <si>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</si>
  <si>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</si>
  <si>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</si>
  <si>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</si>
  <si>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</si>
  <si>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</si>
  <si>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</si>
  <si>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</si>
  <si>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</si>
  <si>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</si>
  <si>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</si>
  <si>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</si>
  <si>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</si>
  <si>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</si>
  <si>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</si>
  <si>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</si>
  <si>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</si>
  <si>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</si>
  <si>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</si>
  <si>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</si>
  <si>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</si>
  <si>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</si>
  <si>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</si>
  <si>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</si>
  <si>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</si>
  <si>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</si>
  <si>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</si>
  <si>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</si>
  <si>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</si>
  <si>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</si>
  <si>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</si>
  <si>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</si>
  <si>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</si>
  <si>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</si>
  <si>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</si>
  <si>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</si>
  <si>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</si>
  <si>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</si>
  <si>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</si>
  <si>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</si>
  <si>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</si>
  <si>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</si>
  <si>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</si>
  <si>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</si>
  <si>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</si>
  <si>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</si>
  <si>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</si>
  <si>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</si>
  <si>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</si>
  <si>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</si>
  <si>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</si>
  <si>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</si>
  <si>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</si>
  <si>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</si>
  <si>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</si>
  <si>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</si>
  <si>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</si>
  <si>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</si>
  <si>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</si>
  <si>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</si>
  <si>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</si>
  <si>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</si>
  <si>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</si>
  <si>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</si>
  <si>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</si>
  <si>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</si>
  <si>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</si>
  <si>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</si>
  <si>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</si>
  <si>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</si>
  <si>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</si>
  <si>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</si>
  <si>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</si>
  <si>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</si>
  <si>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</si>
  <si>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</si>
  <si>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</si>
  <si>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</si>
  <si>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</si>
  <si>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</si>
  <si>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</si>
  <si>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</si>
  <si>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</si>
  <si>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</si>
  <si>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</si>
  <si>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</si>
  <si>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</si>
  <si>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</si>
  <si>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</si>
  <si>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</si>
  <si>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</si>
  <si>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</si>
  <si>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</si>
  <si>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</si>
  <si>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</si>
  <si>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</si>
  <si>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</si>
  <si>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</si>
  <si>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</si>
  <si>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</si>
  <si>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</si>
  <si>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</si>
  <si>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</si>
  <si>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</si>
  <si>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</si>
  <si>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</si>
  <si>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</si>
  <si>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</si>
  <si>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</si>
  <si>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</si>
  <si>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</si>
  <si>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</si>
  <si>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</si>
  <si>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</si>
  <si>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</si>
  <si>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</si>
  <si>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</si>
  <si>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</si>
  <si>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</si>
  <si>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</si>
  <si>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</si>
  <si>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</si>
  <si>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</si>
  <si>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</si>
  <si>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</si>
  <si>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</si>
  <si>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</si>
  <si>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</si>
  <si>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</si>
  <si>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</si>
  <si>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</si>
  <si>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</si>
  <si>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</si>
  <si>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</si>
  <si>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</si>
  <si>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</si>
  <si>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</si>
  <si>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</si>
  <si>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</si>
  <si>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</si>
  <si>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</si>
  <si>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</si>
  <si>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</si>
  <si>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</si>
  <si>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</si>
  <si>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</si>
  <si>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</si>
  <si>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</si>
  <si>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</si>
  <si>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</si>
  <si>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</si>
  <si>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</si>
  <si>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</si>
  <si>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</si>
  <si>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</si>
  <si>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</si>
  <si>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</si>
  <si>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</si>
  <si>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</si>
  <si>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</si>
  <si>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</si>
  <si>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</si>
  <si>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</si>
  <si>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</si>
  <si>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</si>
  <si>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</si>
  <si>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</si>
  <si>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</si>
  <si>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</si>
  <si>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</si>
  <si>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</si>
  <si>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</si>
  <si>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</si>
  <si>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</si>
  <si>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</si>
  <si>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</si>
  <si>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</si>
  <si>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</si>
  <si>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</si>
  <si>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</si>
  <si>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</si>
  <si>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</si>
  <si>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</si>
  <si>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</si>
  <si>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</si>
  <si>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</si>
  <si>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</si>
  <si>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</si>
  <si>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</si>
  <si>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</si>
  <si>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</si>
  <si>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</si>
  <si>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</si>
  <si>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</si>
  <si>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</si>
  <si>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</si>
  <si>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</si>
  <si>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</si>
  <si>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</si>
  <si>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</si>
  <si>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</si>
  <si>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</si>
  <si>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</si>
  <si>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</si>
  <si>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</si>
  <si>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</si>
  <si>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</si>
  <si>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</si>
  <si>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</si>
  <si>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</si>
  <si>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</si>
  <si>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</si>
  <si>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</si>
  <si>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</si>
  <si>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</si>
  <si>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</si>
  <si>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</si>
  <si>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</si>
  <si>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</si>
  <si>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</si>
  <si>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</si>
  <si>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</si>
  <si>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</si>
  <si>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</si>
  <si>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</si>
  <si>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</si>
  <si>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</si>
  <si>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</si>
  <si>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</si>
  <si>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</si>
  <si>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</si>
  <si>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</si>
  <si>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</si>
  <si>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</si>
  <si>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</si>
  <si>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</si>
  <si>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</si>
  <si>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</si>
  <si>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</si>
  <si>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</si>
  <si>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</si>
  <si>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</si>
  <si>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</si>
  <si>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</si>
  <si>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</si>
  <si>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</si>
  <si>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</si>
  <si>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</si>
  <si>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</si>
  <si>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</si>
  <si>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</si>
  <si>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</si>
  <si>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</si>
  <si>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</si>
  <si>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</si>
  <si>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</si>
  <si>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</si>
  <si>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</si>
  <si>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</si>
  <si>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</si>
  <si>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</si>
  <si>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</si>
  <si>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</si>
  <si>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</si>
  <si>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</si>
  <si>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</si>
  <si>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</si>
  <si>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</si>
  <si>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</si>
  <si>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</si>
  <si>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</si>
  <si>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</si>
  <si>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</si>
  <si>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</si>
  <si>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</si>
  <si>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</si>
  <si>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</si>
  <si>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</si>
  <si>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</si>
  <si>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</si>
  <si>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</si>
  <si>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</si>
  <si>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</si>
  <si>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</si>
  <si>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</si>
  <si>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</si>
  <si>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</si>
  <si>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</si>
  <si>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</si>
  <si>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</si>
  <si>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</si>
  <si>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</si>
  <si>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</si>
  <si>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</si>
  <si>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</si>
  <si>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</si>
  <si>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</si>
  <si>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</si>
  <si>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</si>
  <si>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</si>
  <si>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</si>
  <si>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</si>
  <si>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</si>
  <si>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</si>
  <si>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</si>
  <si>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</si>
  <si>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</si>
  <si>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</si>
  <si>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</si>
  <si>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</si>
  <si>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</si>
  <si>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</si>
  <si>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</si>
  <si>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</si>
  <si>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</si>
  <si>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</si>
  <si>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</si>
  <si>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</si>
  <si>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</si>
  <si>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</si>
  <si>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</si>
  <si>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</si>
  <si>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</si>
  <si>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</si>
  <si>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</si>
  <si>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</si>
  <si>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</si>
  <si>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</si>
  <si>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</si>
  <si>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</si>
  <si>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</si>
  <si>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</si>
  <si>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</si>
  <si>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</si>
  <si>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</si>
  <si>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</si>
  <si>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</si>
  <si>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</si>
  <si>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</si>
  <si>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</si>
  <si>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</si>
  <si>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</si>
  <si>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</si>
  <si>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</si>
  <si>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</si>
  <si>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</si>
  <si>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</si>
  <si>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</si>
  <si>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</si>
  <si>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</si>
  <si>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</si>
  <si>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</si>
  <si>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</si>
  <si>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</si>
  <si>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</si>
  <si>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</si>
  <si>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</si>
  <si>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</si>
  <si>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</si>
  <si>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</si>
  <si>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</si>
  <si>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</si>
  <si>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</si>
  <si>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</si>
  <si>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</si>
  <si>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</si>
  <si>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</si>
  <si>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</si>
  <si>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</si>
  <si>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</si>
  <si>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</si>
  <si>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</si>
  <si>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</si>
  <si>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</si>
  <si>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</si>
  <si>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</si>
  <si>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</si>
  <si>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</si>
  <si>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</si>
  <si>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</si>
  <si>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</si>
  <si>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</si>
  <si>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</si>
  <si>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</si>
  <si>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</si>
  <si>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</si>
  <si>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</si>
  <si>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</si>
  <si>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</si>
  <si>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</si>
  <si>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</si>
  <si>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</si>
  <si>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</si>
  <si>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</si>
  <si>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</si>
  <si>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</si>
  <si>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</si>
  <si>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</si>
  <si>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</si>
  <si>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</si>
  <si>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</si>
  <si>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</si>
  <si>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</si>
  <si>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</si>
  <si>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</si>
  <si>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</si>
  <si>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</si>
  <si>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</si>
  <si>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</si>
  <si>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</si>
  <si>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</si>
  <si>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</si>
  <si>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</si>
  <si>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</si>
  <si>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</si>
  <si>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</si>
  <si>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</si>
  <si>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</si>
  <si>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</si>
  <si>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</si>
  <si>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</si>
  <si>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</si>
  <si>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</si>
  <si>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</si>
  <si>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</si>
  <si>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</si>
  <si>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</si>
  <si>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</si>
  <si>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</si>
  <si>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</si>
  <si>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</si>
  <si>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</si>
  <si>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</si>
  <si>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</si>
  <si>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</si>
  <si>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</si>
  <si>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</si>
  <si>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</si>
  <si>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</si>
  <si>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</si>
  <si>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</si>
  <si>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</si>
  <si>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</si>
  <si>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</si>
  <si>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</si>
  <si>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</si>
  <si>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</si>
  <si>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</si>
  <si>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</si>
  <si>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</si>
  <si>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</si>
  <si>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</si>
  <si>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</si>
  <si>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</si>
  <si>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</si>
  <si>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</si>
  <si>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</si>
  <si>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</si>
  <si>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</si>
  <si>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</si>
  <si>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</si>
  <si>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</si>
  <si>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</si>
  <si>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</si>
  <si>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</si>
  <si>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</si>
  <si>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</si>
  <si>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</si>
  <si>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</si>
  <si>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</si>
  <si>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</si>
  <si>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</si>
  <si>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</si>
  <si>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</si>
  <si>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</si>
  <si>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</si>
  <si>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</si>
  <si>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</si>
  <si>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</si>
  <si>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</si>
  <si>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</si>
  <si>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</si>
  <si>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</si>
  <si>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</si>
  <si>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</si>
  <si>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</si>
  <si>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</si>
  <si>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</si>
  <si>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</si>
  <si>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</si>
  <si>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</si>
  <si>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</si>
  <si>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</si>
  <si>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</si>
  <si>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</si>
  <si>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</si>
  <si>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</si>
  <si>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</si>
  <si>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</si>
  <si>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</si>
  <si>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</si>
  <si>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</si>
  <si>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</si>
  <si>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</si>
  <si>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</si>
  <si>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</si>
  <si>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</si>
  <si>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</si>
  <si>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</si>
  <si>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</si>
  <si>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</si>
  <si>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</si>
  <si>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</si>
  <si>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</si>
  <si>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</si>
  <si>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</si>
  <si>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</si>
  <si>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</si>
  <si>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</si>
  <si>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</si>
  <si>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</si>
  <si>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</si>
  <si>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</si>
  <si>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</si>
  <si>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</si>
  <si>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</si>
  <si>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</si>
  <si>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</si>
  <si>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</si>
  <si>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</si>
  <si>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</si>
  <si>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</si>
  <si>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</si>
  <si>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</si>
  <si>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</si>
  <si>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</si>
  <si>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</si>
  <si>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</si>
  <si>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</si>
  <si>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</si>
  <si>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</si>
  <si>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</si>
  <si>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</si>
  <si>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</si>
  <si>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</si>
  <si>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</si>
  <si>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</si>
  <si>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</si>
  <si>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</si>
  <si>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</si>
  <si>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</si>
  <si>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</si>
  <si>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</si>
  <si>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</si>
  <si>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</si>
  <si>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</si>
  <si>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</si>
  <si>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</si>
  <si>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</si>
  <si>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</si>
  <si>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</si>
  <si>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</si>
  <si>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</si>
  <si>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</si>
  <si>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</si>
  <si>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</si>
  <si>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</si>
  <si>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</si>
  <si>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</si>
  <si>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</si>
  <si>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</si>
  <si>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</si>
  <si>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</si>
  <si>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</si>
  <si>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</si>
  <si>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</si>
  <si>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</si>
  <si>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</si>
  <si>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</si>
  <si>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</si>
  <si>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</si>
  <si>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</si>
  <si>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</si>
  <si>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</si>
  <si>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</si>
  <si>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</si>
  <si>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</si>
  <si>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</si>
  <si>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</si>
  <si>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</si>
  <si>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</si>
  <si>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</si>
  <si>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</si>
  <si>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</si>
  <si>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</si>
  <si>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</si>
  <si>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</si>
  <si>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</si>
  <si>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</si>
  <si>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</si>
  <si>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</si>
  <si>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</si>
  <si>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</si>
  <si>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</si>
  <si>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</si>
  <si>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</si>
  <si>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</si>
  <si>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</si>
  <si>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</si>
  <si>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</si>
  <si>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</si>
  <si>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</si>
  <si>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</si>
  <si>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</si>
  <si>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</si>
  <si>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</si>
  <si>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</si>
  <si>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</si>
  <si>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</si>
  <si>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</si>
  <si>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</si>
  <si>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</si>
  <si>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</si>
  <si>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</si>
  <si>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</si>
  <si>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</si>
  <si>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</si>
  <si>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</si>
  <si>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</si>
  <si>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</si>
  <si>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</si>
  <si>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</si>
  <si>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</si>
  <si>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</si>
  <si>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</si>
  <si>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</si>
  <si>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</si>
  <si>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</si>
  <si>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</si>
  <si>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</si>
  <si>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</si>
  <si>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</si>
  <si>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</si>
  <si>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</si>
  <si>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</si>
  <si>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</si>
  <si>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</si>
  <si>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</si>
  <si>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</si>
  <si>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</si>
  <si>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</si>
  <si>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</si>
  <si>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</si>
  <si>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</si>
  <si>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</si>
  <si>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</si>
  <si>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</si>
  <si>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</si>
  <si>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</si>
  <si>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</si>
  <si>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</si>
  <si>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</si>
  <si>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</si>
  <si>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</si>
  <si>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</si>
  <si>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</si>
  <si>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</si>
  <si>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</si>
  <si>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</si>
  <si>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</si>
  <si>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</si>
  <si>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</si>
  <si>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</si>
  <si>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</si>
  <si>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</si>
  <si>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</si>
  <si>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</si>
  <si>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</si>
  <si>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</si>
  <si>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</si>
  <si>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</si>
  <si>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</si>
  <si>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</si>
  <si>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</si>
  <si>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</si>
  <si>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</si>
  <si>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</si>
  <si>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</si>
  <si>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</si>
  <si>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</si>
  <si>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</si>
  <si>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</si>
  <si>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</si>
  <si>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</si>
  <si>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</si>
  <si>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</si>
  <si>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</si>
  <si>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</si>
  <si>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</si>
  <si>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</si>
  <si>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</si>
  <si>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</si>
  <si>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</si>
  <si>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</si>
  <si>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</si>
  <si>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</si>
  <si>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</si>
  <si>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</si>
  <si>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</si>
  <si>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</si>
  <si>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</si>
  <si>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</si>
  <si>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</si>
  <si>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</si>
  <si>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</si>
  <si>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</si>
  <si>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</si>
  <si>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</si>
  <si>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</si>
  <si>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</si>
  <si>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</si>
  <si>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</si>
  <si>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</si>
  <si>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</si>
  <si>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</si>
  <si>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</si>
  <si>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</si>
  <si>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</si>
  <si>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</si>
  <si>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</si>
  <si>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</si>
  <si>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</si>
  <si>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</si>
  <si>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</si>
  <si>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</si>
  <si>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</si>
  <si>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</si>
  <si>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</si>
  <si>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</si>
  <si>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</si>
  <si>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</si>
  <si>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</si>
  <si>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</si>
  <si>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</si>
  <si>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</si>
  <si>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</si>
  <si>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</si>
  <si>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</si>
  <si>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</si>
  <si>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</si>
  <si>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</si>
  <si>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</si>
  <si>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</si>
  <si>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</si>
  <si>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</si>
  <si>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</si>
  <si>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</si>
  <si>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</si>
  <si>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</si>
  <si>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</si>
  <si>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</si>
  <si>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</si>
  <si>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</si>
  <si>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</si>
  <si>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</si>
  <si>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</si>
  <si>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</si>
  <si>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</si>
  <si>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</si>
  <si>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</si>
  <si>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</si>
  <si>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</si>
  <si>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</si>
  <si>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</si>
  <si>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</si>
  <si>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</si>
  <si>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</si>
  <si>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</si>
  <si>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</si>
  <si>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</si>
  <si>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</si>
  <si>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</si>
  <si>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</si>
  <si>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</si>
  <si>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</si>
  <si>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</si>
  <si>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</si>
  <si>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</si>
  <si>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</si>
  <si>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</si>
  <si>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</si>
  <si>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</si>
  <si>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</si>
  <si>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</si>
  <si>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</si>
  <si>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</si>
  <si>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</si>
  <si>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</si>
  <si>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</si>
  <si>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</si>
  <si>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</si>
  <si>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</si>
  <si>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</si>
  <si>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</si>
  <si>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</si>
  <si>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</si>
  <si>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</si>
  <si>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</si>
  <si>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</si>
  <si>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</si>
  <si>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</si>
  <si>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</si>
  <si>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</si>
  <si>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</si>
  <si>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</si>
  <si>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</si>
  <si>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</si>
  <si>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</si>
  <si>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</si>
  <si>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</si>
  <si>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</si>
  <si>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</si>
  <si>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</si>
  <si>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</si>
  <si>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</si>
  <si>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</si>
  <si>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</si>
  <si>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</si>
  <si>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</si>
  <si>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</si>
  <si>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</si>
  <si>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</si>
  <si>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</si>
  <si>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</si>
  <si>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</si>
  <si>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</si>
  <si>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</si>
  <si>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</si>
  <si>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</si>
  <si>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</si>
  <si>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</si>
  <si>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</si>
  <si>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</si>
  <si>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</si>
  <si>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</si>
  <si>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</si>
  <si>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</si>
  <si>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</si>
  <si>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</si>
  <si>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</si>
  <si>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</si>
  <si>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</si>
  <si>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</si>
  <si>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</si>
  <si>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</si>
  <si>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</si>
  <si>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</si>
  <si>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</si>
  <si>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</si>
  <si>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</si>
  <si>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</si>
  <si>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</si>
  <si>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</si>
  <si>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</si>
  <si>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</si>
  <si>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</si>
  <si>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</si>
  <si>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</si>
  <si>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</si>
  <si>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</si>
  <si>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</si>
  <si>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</si>
  <si>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</si>
  <si>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</si>
  <si>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</si>
  <si>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</si>
  <si>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</si>
  <si>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</si>
  <si>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</si>
  <si>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</si>
  <si>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</si>
  <si>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</si>
  <si>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</si>
  <si>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</si>
  <si>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</si>
  <si>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</si>
  <si>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</si>
  <si>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</si>
  <si>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</si>
  <si>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</si>
  <si>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</si>
  <si>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</si>
  <si>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</si>
  <si>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</si>
  <si>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</si>
  <si>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</si>
  <si>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</si>
  <si>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</si>
  <si>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</si>
  <si>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</si>
  <si>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</si>
  <si>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</si>
  <si>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</si>
  <si>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</si>
  <si>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</si>
  <si>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</si>
  <si>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</si>
  <si>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</si>
  <si>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</si>
  <si>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</si>
  <si>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</si>
  <si>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</si>
  <si>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</si>
  <si>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</si>
  <si>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</si>
  <si>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</si>
  <si>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</si>
  <si>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</si>
  <si>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</si>
  <si>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</si>
  <si>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</si>
  <si>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</si>
  <si>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</si>
  <si>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</si>
  <si>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</si>
  <si>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</si>
  <si>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</si>
  <si>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</si>
  <si>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</si>
  <si>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</si>
  <si>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</si>
  <si>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</si>
  <si>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</si>
  <si>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</si>
  <si>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</si>
  <si>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</si>
  <si>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</si>
  <si>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</si>
  <si>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</si>
  <si>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</si>
  <si>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</si>
  <si>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</si>
  <si>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</si>
  <si>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</si>
  <si>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</si>
  <si>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</si>
  <si>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</si>
  <si>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</si>
  <si>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</si>
  <si>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</si>
  <si>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</si>
  <si>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</si>
  <si>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</si>
  <si>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</si>
  <si>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</si>
  <si>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</si>
  <si>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</si>
  <si>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</si>
  <si>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</si>
  <si>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</si>
  <si>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</si>
  <si>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</si>
  <si>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</si>
  <si>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</si>
  <si>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</si>
  <si>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</si>
  <si>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</si>
  <si>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</si>
  <si>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</si>
  <si>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</si>
  <si>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</si>
  <si>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</si>
  <si>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</si>
  <si>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</si>
  <si>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</si>
  <si>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</si>
  <si>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</si>
  <si>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</si>
  <si>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</si>
  <si>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</si>
  <si>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</si>
  <si>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</si>
  <si>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</si>
  <si>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</si>
  <si>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</si>
  <si>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</si>
  <si>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</si>
  <si>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</si>
  <si>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</si>
  <si>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</si>
  <si>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</si>
  <si>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</si>
  <si>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</si>
  <si>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</si>
  <si>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</si>
  <si>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</si>
  <si>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</si>
  <si>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</si>
  <si>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</si>
  <si>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</si>
  <si>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</si>
  <si>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</si>
  <si>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</si>
  <si>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</si>
  <si>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</si>
  <si>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</si>
  <si>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</si>
  <si>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</si>
  <si>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</si>
  <si>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</si>
  <si>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</si>
  <si>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</si>
  <si>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</si>
  <si>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</si>
  <si>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</si>
  <si>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</si>
  <si>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</si>
  <si>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</si>
  <si>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</si>
  <si>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</si>
  <si>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</si>
  <si>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</si>
  <si>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</si>
  <si>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</si>
  <si>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</si>
  <si>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</si>
  <si>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</si>
  <si>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</si>
  <si>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</si>
  <si>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</si>
  <si>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</si>
  <si>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</si>
  <si>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</si>
  <si>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</si>
  <si>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</si>
  <si>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</si>
  <si>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</si>
  <si>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</si>
  <si>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</si>
  <si>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</si>
  <si>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</si>
  <si>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</si>
  <si>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</si>
  <si>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</si>
  <si>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</si>
  <si>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</si>
  <si>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</si>
  <si>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</si>
  <si>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</si>
  <si>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</si>
  <si>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</si>
  <si>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</si>
  <si>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</si>
  <si>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</si>
  <si>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</si>
  <si>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</si>
  <si>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</si>
  <si>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</si>
  <si>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</si>
  <si>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</si>
  <si>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</si>
  <si>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</si>
  <si>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</si>
  <si>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</si>
  <si>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</si>
  <si>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</si>
  <si>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</si>
  <si>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</si>
  <si>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</si>
  <si>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</si>
  <si>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</si>
  <si>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</si>
  <si>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</si>
  <si>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</si>
  <si>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</si>
  <si>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</si>
  <si>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</si>
  <si>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</si>
  <si>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</si>
  <si>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</si>
  <si>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</si>
  <si>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</si>
  <si>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</si>
  <si>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</si>
  <si>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</si>
  <si>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</si>
  <si>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</si>
  <si>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</si>
  <si>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</si>
  <si>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</si>
  <si>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</si>
  <si>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</si>
  <si>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</si>
  <si>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</si>
  <si>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</si>
  <si>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</si>
  <si>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</si>
  <si>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</si>
  <si>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</si>
  <si>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</si>
  <si>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</si>
  <si>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</si>
  <si>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</si>
  <si>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</si>
  <si>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</si>
  <si>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</si>
  <si>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</si>
  <si>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</si>
  <si>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</si>
  <si>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</si>
  <si>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</si>
  <si>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</si>
  <si>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</si>
  <si>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</si>
  <si>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</si>
  <si>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</si>
  <si>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</si>
  <si>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</si>
  <si>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</si>
  <si>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</si>
  <si>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</si>
  <si>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</si>
  <si>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</si>
  <si>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</si>
  <si>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</si>
  <si>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</si>
  <si>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</si>
  <si>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</si>
  <si>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</si>
  <si>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</si>
  <si>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</si>
  <si>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</si>
  <si>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</si>
  <si>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</si>
  <si>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</si>
  <si>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</si>
  <si>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</si>
  <si>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</si>
  <si>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</si>
  <si>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</si>
  <si>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</si>
  <si>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</si>
  <si>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</si>
  <si>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</si>
  <si>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</si>
  <si>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</si>
  <si>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</si>
  <si>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</si>
  <si>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</si>
  <si>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</si>
  <si>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</si>
  <si>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</si>
  <si>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</si>
  <si>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</si>
  <si>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</si>
  <si>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</si>
  <si>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</si>
  <si>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</si>
  <si>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</si>
  <si>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</si>
  <si>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</si>
  <si>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</si>
  <si>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</si>
  <si>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</si>
  <si>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</si>
  <si>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</si>
  <si>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</si>
  <si>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</si>
  <si>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</si>
  <si>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</si>
  <si>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</si>
  <si>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</si>
  <si>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</si>
  <si>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</si>
  <si>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</si>
  <si>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</si>
  <si>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</si>
  <si>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</si>
  <si>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</si>
  <si>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</si>
  <si>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</si>
  <si>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</si>
  <si>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</si>
  <si>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</si>
  <si>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</si>
  <si>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</si>
  <si>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</si>
  <si>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</si>
  <si>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</si>
  <si>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</si>
  <si>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</si>
  <si>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</si>
  <si>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</si>
  <si>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</si>
  <si>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</si>
  <si>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</si>
  <si>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</si>
  <si>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</si>
  <si>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</si>
  <si>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</si>
  <si>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</si>
  <si>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</si>
  <si>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</si>
  <si>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</si>
  <si>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</si>
  <si>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</si>
  <si>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</si>
  <si>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</si>
  <si>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</si>
  <si>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</si>
  <si>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</si>
  <si>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</si>
  <si>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</si>
  <si>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</si>
  <si>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</si>
  <si>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</si>
  <si>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</si>
  <si>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</si>
  <si>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</si>
  <si>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</si>
  <si>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</si>
  <si>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</si>
  <si>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</si>
  <si>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</si>
  <si>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</si>
  <si>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</si>
  <si>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</si>
  <si>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</si>
  <si>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</si>
  <si>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</si>
  <si>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</si>
  <si>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</si>
  <si>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</si>
  <si>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</si>
  <si>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</si>
  <si>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</si>
  <si>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</si>
  <si>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</si>
  <si>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</si>
  <si>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</si>
  <si>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</si>
  <si>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</si>
  <si>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</si>
  <si>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</si>
  <si>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</si>
  <si>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</si>
  <si>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</si>
  <si>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</si>
  <si>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</si>
  <si>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</si>
  <si>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</si>
  <si>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</si>
  <si>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</si>
  <si>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</si>
  <si>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</si>
  <si>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</si>
  <si>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</si>
  <si>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</si>
  <si>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</si>
  <si>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</si>
  <si>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</si>
  <si>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</si>
  <si>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</si>
  <si>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</si>
  <si>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</si>
  <si>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</si>
  <si>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</si>
  <si>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</si>
  <si>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</si>
  <si>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</si>
  <si>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</si>
  <si>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</si>
  <si>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</si>
  <si>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</si>
  <si>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</si>
  <si>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</si>
  <si>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</si>
  <si>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</si>
  <si>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</si>
  <si>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</si>
  <si>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</si>
  <si>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</si>
  <si>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</si>
  <si>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</si>
  <si>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</si>
  <si>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</si>
  <si>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</si>
  <si>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</si>
  <si>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</si>
  <si>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</si>
  <si>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</si>
  <si>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</si>
  <si>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</si>
  <si>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</si>
  <si>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</si>
  <si>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</si>
  <si>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</si>
  <si>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</si>
  <si>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</si>
  <si>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</si>
  <si>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</si>
  <si>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</si>
  <si>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</si>
  <si>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</si>
  <si>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</si>
  <si>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</si>
  <si>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</si>
  <si>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</si>
  <si>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</si>
  <si>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</si>
  <si>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</si>
  <si>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</si>
  <si>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</si>
  <si>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</si>
  <si>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</si>
  <si>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</si>
  <si>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</si>
  <si>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</si>
  <si>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</si>
  <si>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</si>
  <si>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</si>
  <si>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</si>
  <si>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</si>
  <si>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</si>
  <si>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</si>
  <si>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</si>
  <si>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</si>
  <si>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</si>
  <si>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</si>
  <si>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</si>
  <si>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</si>
  <si>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</si>
  <si>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</si>
  <si>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</si>
  <si>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</si>
  <si>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</si>
  <si>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</si>
  <si>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</si>
  <si>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</si>
  <si>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</si>
  <si>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</si>
  <si>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</si>
  <si>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</si>
  <si>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</si>
  <si>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</si>
  <si>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</si>
  <si>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</si>
  <si>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</si>
  <si>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</si>
  <si>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</si>
  <si>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</si>
  <si>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</si>
  <si>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</si>
  <si>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</si>
  <si>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</si>
  <si>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</si>
  <si>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</si>
  <si>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</si>
  <si>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</si>
  <si>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</si>
  <si>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</si>
  <si>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</si>
  <si>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</si>
  <si>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</si>
  <si>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</si>
  <si>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</si>
  <si>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</si>
  <si>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</si>
  <si>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</si>
  <si>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</si>
  <si>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</si>
  <si>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</si>
  <si>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</si>
  <si>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</si>
  <si>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</si>
  <si>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</si>
  <si>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</si>
  <si>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</si>
  <si>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</si>
  <si>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</si>
  <si>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</si>
  <si>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</si>
  <si>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</si>
  <si>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</si>
  <si>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</si>
  <si>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</si>
  <si>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</si>
  <si>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</si>
  <si>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</si>
  <si>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</si>
  <si>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</si>
  <si>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</si>
  <si>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</si>
  <si>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</si>
  <si>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</si>
  <si>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</si>
  <si>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</si>
  <si>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</si>
  <si>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</si>
  <si>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</si>
  <si>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</si>
  <si>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</si>
  <si>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</si>
  <si>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</si>
  <si>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</si>
  <si>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</si>
  <si>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</si>
  <si>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</si>
  <si>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</si>
  <si>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</si>
  <si>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</si>
  <si>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</si>
  <si>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</si>
  <si>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</si>
  <si>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</si>
  <si>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</si>
  <si>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</si>
  <si>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</si>
  <si>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</si>
  <si>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</si>
  <si>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</si>
  <si>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</si>
  <si>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</si>
  <si>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</si>
  <si>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</si>
  <si>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</si>
  <si>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</si>
  <si>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</si>
  <si>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</si>
  <si>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</si>
  <si>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</si>
  <si>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</si>
  <si>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</si>
  <si>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</si>
  <si>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</si>
  <si>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</si>
  <si>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</si>
  <si>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</si>
  <si>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</si>
  <si>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</si>
  <si>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</si>
  <si>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</si>
  <si>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</si>
  <si>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</si>
  <si>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</si>
  <si>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</si>
  <si>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</si>
  <si>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</si>
  <si>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</si>
  <si>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</si>
  <si>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</si>
  <si>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</si>
  <si>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</si>
  <si>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</si>
  <si>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</si>
  <si>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</si>
  <si>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</si>
  <si>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</si>
  <si>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</si>
  <si>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</si>
  <si>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</si>
  <si>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</si>
  <si>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</si>
  <si>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</si>
  <si>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</si>
  <si>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</si>
  <si>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</si>
  <si>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</si>
  <si>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</si>
  <si>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</si>
  <si>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</si>
  <si>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</si>
  <si>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</si>
  <si>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</si>
  <si>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</si>
  <si>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</si>
  <si>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</si>
  <si>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</si>
  <si>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</si>
  <si>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</si>
  <si>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</si>
  <si>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</si>
  <si>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</si>
  <si>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</si>
  <si>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</si>
  <si>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</si>
  <si>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</si>
  <si>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</si>
  <si>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</si>
  <si>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</si>
  <si>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</si>
  <si>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</si>
  <si>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</si>
  <si>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</si>
  <si>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</si>
  <si>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</si>
  <si>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</si>
  <si>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</si>
  <si>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</si>
  <si>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</si>
  <si>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</si>
  <si>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</si>
  <si>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</si>
  <si>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</si>
  <si>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</si>
  <si>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</si>
  <si>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</si>
  <si>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</si>
  <si>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</si>
  <si>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</si>
  <si>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</si>
  <si>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</si>
  <si>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</si>
  <si>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</si>
  <si>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</si>
  <si>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</si>
  <si>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</si>
  <si>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</si>
  <si>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</si>
  <si>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</si>
  <si>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</si>
  <si>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</si>
  <si>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</si>
  <si>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</si>
  <si>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</si>
  <si>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</si>
  <si>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</si>
  <si>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</si>
  <si>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</si>
  <si>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</si>
  <si>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</si>
  <si>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</si>
  <si>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</si>
  <si>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</si>
  <si>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</si>
  <si>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</si>
  <si>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</si>
  <si>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</si>
  <si>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</si>
  <si>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</si>
  <si>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</si>
  <si>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</si>
  <si>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</si>
  <si>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</si>
  <si>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</si>
  <si>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</si>
  <si>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</si>
  <si>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</si>
  <si>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</si>
  <si>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</si>
  <si>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</si>
  <si>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</si>
  <si>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</si>
  <si>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</si>
  <si>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</si>
  <si>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</si>
  <si>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</si>
  <si>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</si>
  <si>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</si>
  <si>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</si>
  <si>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</si>
  <si>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</si>
  <si>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</si>
  <si>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</si>
  <si>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</si>
  <si>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</si>
  <si>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</si>
  <si>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</si>
  <si>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</si>
  <si>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</si>
  <si>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</si>
  <si>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</si>
  <si>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</si>
  <si>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</si>
  <si>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</si>
  <si>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</si>
  <si>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</si>
  <si>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</si>
  <si>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</si>
  <si>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</si>
  <si>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</si>
  <si>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</si>
  <si>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</si>
  <si>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</si>
  <si>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</si>
  <si>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</si>
  <si>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</si>
  <si>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</si>
  <si>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</si>
  <si>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</si>
  <si>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</si>
  <si>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</si>
  <si>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</si>
  <si>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</si>
  <si>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</si>
  <si>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</si>
  <si>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</si>
  <si>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</si>
  <si>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</si>
  <si>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</si>
  <si>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</si>
  <si>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</si>
  <si>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</si>
  <si>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</si>
  <si>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</si>
  <si>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</si>
  <si>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</si>
  <si>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</si>
  <si>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</si>
  <si>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</si>
  <si>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</si>
  <si>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</si>
  <si>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</si>
  <si>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</si>
  <si>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</si>
  <si>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</si>
  <si>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</si>
  <si>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</si>
  <si>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</si>
  <si>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</si>
  <si>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</si>
  <si>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</si>
  <si>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</si>
  <si>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</si>
  <si>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</si>
  <si>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</si>
  <si>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</si>
  <si>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</si>
  <si>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</si>
  <si>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</si>
  <si>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</si>
  <si>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</si>
  <si>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</si>
  <si>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</si>
  <si>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</si>
  <si>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</si>
  <si>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</si>
  <si>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</si>
  <si>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</si>
  <si>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</si>
  <si>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</si>
  <si>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</si>
  <si>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</si>
  <si>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</si>
  <si>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</si>
  <si>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</si>
  <si>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</si>
  <si>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</si>
  <si>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</si>
  <si>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</si>
  <si>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</si>
  <si>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</si>
  <si>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</si>
  <si>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</si>
  <si>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</si>
  <si>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</si>
  <si>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</si>
  <si>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</si>
  <si>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</si>
  <si>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</si>
  <si>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</si>
  <si>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</si>
  <si>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</si>
  <si>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</si>
  <si>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</si>
  <si>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</si>
  <si>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</si>
  <si>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</si>
  <si>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</si>
  <si>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</si>
  <si>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</si>
  <si>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</si>
  <si>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</si>
  <si>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</si>
  <si>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</si>
  <si>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</si>
  <si>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</si>
  <si>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</si>
  <si>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</si>
  <si>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</si>
  <si>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</si>
  <si>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</si>
  <si>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</si>
  <si>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</si>
  <si>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</si>
  <si>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</si>
  <si>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</si>
  <si>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</si>
  <si>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</si>
  <si>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</si>
  <si>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</si>
  <si>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</si>
  <si>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</si>
  <si>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</si>
  <si>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</si>
  <si>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</si>
  <si>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</si>
  <si>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</si>
  <si>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</si>
  <si>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</si>
  <si>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</si>
  <si>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</si>
  <si>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</si>
  <si>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</si>
  <si>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</si>
  <si>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</si>
  <si>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</si>
  <si>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</si>
  <si>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</si>
  <si>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</si>
  <si>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</si>
  <si>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</si>
  <si>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</si>
  <si>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</si>
  <si>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</si>
  <si>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</si>
  <si>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</si>
  <si>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</si>
  <si>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</si>
  <si>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</si>
  <si>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</si>
  <si>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</si>
  <si>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</si>
  <si>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</si>
  <si>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</si>
  <si>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</si>
  <si>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</si>
  <si>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</si>
  <si>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</si>
  <si>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</si>
  <si>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</si>
  <si>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</si>
  <si>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</si>
  <si>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</si>
  <si>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</si>
  <si>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</si>
  <si>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</si>
  <si>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</si>
  <si>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</si>
  <si>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</si>
  <si>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</si>
  <si>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</si>
  <si>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</si>
  <si>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</si>
  <si>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</si>
  <si>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</si>
  <si>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</si>
  <si>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</si>
  <si>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</si>
  <si>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</si>
  <si>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</si>
  <si>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</si>
  <si>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</si>
  <si>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</si>
  <si>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</si>
  <si>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</si>
  <si>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</si>
  <si>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</si>
  <si>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</si>
  <si>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</si>
  <si>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</si>
  <si>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</si>
  <si>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</si>
  <si>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</si>
  <si>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</si>
  <si>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</si>
  <si>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</si>
  <si>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</si>
  <si>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</si>
  <si>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</si>
  <si>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</si>
  <si>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</si>
  <si>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</si>
  <si>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</si>
  <si>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</si>
  <si>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</si>
  <si>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</si>
  <si>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</si>
  <si>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</si>
  <si>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</si>
  <si>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</si>
  <si>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</si>
  <si>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</si>
  <si>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</si>
  <si>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</si>
  <si>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</si>
  <si>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</si>
  <si>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</si>
  <si>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</si>
  <si>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</si>
  <si>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</si>
  <si>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</si>
  <si>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</si>
  <si>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</si>
  <si>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</si>
  <si>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</si>
  <si>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</si>
  <si>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</si>
  <si>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</si>
  <si>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</si>
  <si>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</si>
  <si>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</si>
  <si>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</si>
  <si>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</si>
  <si>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</si>
  <si>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</si>
  <si>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</si>
  <si>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</si>
  <si>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</si>
  <si>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</si>
  <si>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</si>
  <si>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</si>
  <si>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</si>
  <si>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</si>
  <si>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</si>
  <si>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</si>
  <si>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</si>
  <si>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</si>
  <si>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</si>
  <si>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</si>
  <si>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</si>
  <si>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</si>
  <si>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</si>
  <si>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</si>
  <si>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</si>
  <si>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</si>
  <si>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</si>
  <si>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</si>
  <si>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</si>
  <si>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</si>
  <si>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</si>
  <si>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</si>
  <si>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</si>
  <si>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</si>
  <si>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</si>
  <si>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</si>
  <si>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</si>
  <si>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</si>
  <si>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</si>
  <si>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</si>
  <si>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</si>
  <si>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</si>
  <si>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</si>
  <si>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</si>
  <si>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</si>
  <si>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</si>
  <si>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</si>
  <si>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</si>
  <si>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</si>
  <si>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</si>
  <si>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</si>
  <si>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</si>
  <si>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</si>
  <si>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</si>
  <si>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</si>
  <si>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</si>
  <si>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</si>
  <si>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</si>
  <si>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</si>
  <si>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</si>
  <si>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</si>
  <si>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</si>
  <si>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</si>
  <si>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</si>
  <si>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</si>
  <si>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</si>
  <si>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</si>
  <si>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</si>
  <si>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</si>
  <si>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</si>
  <si>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</si>
  <si>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</si>
  <si>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</si>
  <si>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</si>
  <si>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</si>
  <si>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</si>
  <si>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</si>
  <si>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</si>
  <si>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</si>
  <si>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</si>
  <si>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</si>
  <si>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</si>
  <si>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</si>
  <si>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</si>
  <si>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</si>
  <si>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</si>
  <si>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</si>
  <si>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</si>
  <si>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</si>
  <si>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</si>
  <si>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</si>
  <si>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</si>
  <si>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</si>
  <si>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</si>
  <si>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</si>
  <si>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</si>
  <si>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</si>
  <si>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</si>
  <si>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</si>
  <si>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</si>
  <si>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</si>
  <si>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</si>
  <si>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</si>
  <si>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</si>
  <si>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</si>
  <si>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</si>
  <si>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</si>
  <si>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</si>
  <si>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</si>
  <si>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</si>
  <si>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</si>
  <si>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</si>
  <si>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</si>
  <si>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</si>
  <si>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</si>
  <si>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</si>
  <si>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</si>
  <si>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</si>
  <si>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</si>
  <si>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</si>
  <si>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</si>
  <si>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</si>
  <si>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</si>
  <si>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</si>
  <si>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</si>
  <si>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</si>
  <si>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</si>
  <si>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</si>
  <si>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</si>
  <si>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</si>
  <si>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</si>
  <si>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</si>
  <si>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</si>
  <si>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</si>
  <si>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</si>
  <si>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</si>
  <si>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</si>
  <si>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</si>
  <si>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</si>
  <si>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</si>
  <si>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</si>
  <si>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</si>
  <si>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</si>
  <si>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</si>
  <si>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</si>
  <si>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</si>
  <si>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</si>
  <si>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</si>
  <si>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</si>
  <si>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</si>
  <si>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</si>
  <si>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</si>
  <si>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</si>
  <si>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</si>
  <si>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</si>
  <si>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</si>
  <si>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</si>
  <si>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</si>
  <si>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</si>
  <si>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</si>
  <si>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</si>
  <si>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</si>
  <si>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</si>
  <si>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</si>
  <si>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</si>
  <si>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</si>
  <si>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</si>
  <si>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</si>
  <si>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</si>
  <si>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</si>
  <si>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</si>
  <si>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</si>
  <si>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</si>
  <si>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</si>
  <si>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</si>
  <si>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</si>
  <si>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</si>
  <si>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</si>
  <si>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</si>
  <si>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</si>
  <si>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</si>
  <si>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</si>
  <si>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</si>
  <si>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</si>
  <si>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</si>
  <si>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</si>
  <si>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</si>
  <si>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</si>
  <si>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</si>
  <si>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</si>
  <si>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</si>
  <si>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</si>
  <si>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</si>
  <si>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</si>
  <si>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</si>
  <si>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</si>
  <si>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</si>
  <si>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</si>
  <si>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</si>
  <si>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</si>
  <si>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</si>
  <si>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</si>
  <si>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</si>
  <si>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</si>
  <si>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</si>
  <si>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</si>
  <si>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</si>
  <si>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</si>
  <si>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</si>
  <si>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</si>
  <si>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</si>
  <si>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</si>
  <si>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</si>
  <si>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</si>
  <si>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</si>
  <si>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</si>
  <si>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</si>
  <si>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</si>
  <si>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</si>
  <si>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</si>
  <si>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</si>
  <si>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</si>
  <si>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</si>
  <si>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</si>
  <si>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</si>
  <si>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</si>
  <si>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</si>
  <si>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</si>
  <si>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</si>
  <si>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</si>
  <si>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</si>
  <si>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</si>
  <si>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</si>
  <si>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</si>
  <si>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</si>
  <si>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</si>
  <si>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</si>
  <si>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</si>
  <si>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</si>
  <si>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</si>
  <si>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</si>
  <si>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</si>
  <si>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</si>
  <si>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</si>
  <si>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</si>
  <si>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</si>
  <si>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</si>
  <si>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</si>
  <si>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</si>
  <si>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</si>
  <si>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</si>
  <si>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</si>
  <si>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</si>
  <si>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</si>
  <si>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</si>
  <si>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</si>
  <si>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</si>
  <si>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</si>
  <si>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</si>
  <si>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</si>
  <si>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</si>
  <si>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</si>
  <si>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</si>
  <si>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</si>
  <si>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</si>
  <si>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</si>
  <si>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</si>
  <si>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</si>
  <si>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</si>
  <si>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</si>
  <si>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</si>
  <si>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</si>
  <si>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</si>
  <si>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</si>
  <si>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</si>
  <si>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</si>
  <si>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</si>
  <si>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</si>
  <si>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</si>
  <si>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</si>
  <si>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</si>
  <si>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</si>
  <si>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</si>
  <si>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</si>
  <si>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</si>
  <si>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</si>
  <si>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</si>
  <si>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</si>
  <si>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</si>
  <si>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</si>
  <si>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</si>
  <si>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</si>
  <si>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</si>
  <si>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</si>
  <si>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</si>
  <si>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</si>
  <si>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</si>
  <si>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</si>
  <si>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</si>
  <si>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</si>
  <si>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</si>
  <si>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</si>
  <si>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</si>
  <si>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</si>
  <si>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</si>
  <si>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</si>
  <si>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</si>
  <si>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</si>
  <si>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</si>
  <si>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</si>
  <si>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</si>
  <si>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</si>
  <si>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</si>
  <si>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</si>
  <si>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</si>
  <si>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</si>
  <si>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</si>
  <si>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</si>
  <si>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</si>
  <si>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</si>
  <si>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</si>
  <si>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</si>
  <si>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</si>
  <si>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</si>
  <si>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</si>
  <si>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</si>
  <si>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</si>
  <si>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</si>
  <si>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</si>
  <si>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</si>
  <si>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</si>
  <si>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</si>
  <si>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</si>
  <si>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</si>
  <si>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</si>
  <si>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</si>
  <si>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</si>
  <si>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</si>
  <si>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</si>
  <si>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</si>
  <si>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</si>
  <si>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</si>
  <si>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</si>
  <si>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</si>
  <si>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</si>
  <si>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</si>
  <si>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</si>
  <si>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</si>
  <si>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</si>
  <si>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</si>
  <si>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</si>
  <si>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</si>
  <si>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</si>
  <si>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</si>
  <si>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</si>
  <si>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</si>
  <si>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</si>
  <si>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</si>
  <si>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</si>
  <si>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</si>
  <si>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</si>
  <si>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</si>
  <si>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</si>
  <si>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</si>
  <si>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</si>
  <si>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</si>
  <si>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</si>
  <si>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</si>
  <si>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</si>
  <si>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</si>
  <si>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</si>
  <si>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</si>
  <si>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</si>
  <si>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</si>
  <si>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</si>
  <si>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</si>
  <si>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</si>
  <si>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</si>
  <si>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</si>
  <si>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</si>
  <si>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</si>
  <si>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</si>
  <si>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</si>
  <si>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</si>
  <si>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</si>
  <si>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</si>
  <si>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</si>
  <si>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</si>
  <si>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</si>
  <si>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</si>
  <si>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</si>
  <si>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</si>
  <si>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</si>
  <si>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</si>
  <si>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</si>
  <si>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</si>
  <si>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</si>
  <si>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</si>
  <si>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</si>
  <si>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</si>
  <si>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</si>
  <si>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</si>
  <si>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</si>
  <si>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</si>
  <si>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</si>
  <si>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</si>
  <si>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</si>
  <si>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</si>
  <si>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</si>
  <si>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</si>
  <si>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</si>
  <si>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</si>
  <si>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</si>
  <si>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</si>
  <si>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</si>
  <si>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</si>
  <si>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</si>
  <si>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</si>
  <si>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</si>
  <si>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</si>
  <si>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</si>
  <si>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</si>
  <si>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</si>
  <si>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</si>
  <si>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</si>
  <si>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</si>
  <si>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</si>
  <si>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</si>
  <si>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</si>
  <si>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</si>
  <si>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</si>
  <si>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</si>
  <si>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</si>
  <si>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</si>
  <si>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</si>
  <si>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</si>
  <si>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</si>
  <si>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</si>
  <si>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</si>
  <si>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</si>
  <si>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</si>
  <si>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</si>
  <si>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</si>
  <si>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</si>
  <si>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</si>
  <si>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</si>
  <si>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</si>
  <si>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</si>
  <si>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</si>
  <si>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</si>
  <si>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</si>
  <si>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</si>
  <si>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</si>
  <si>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</si>
  <si>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</si>
  <si>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</si>
  <si>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</si>
  <si>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</si>
  <si>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</si>
  <si>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</si>
  <si>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</si>
  <si>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</si>
  <si>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</si>
  <si>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</si>
  <si>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</si>
  <si>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</si>
  <si>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</si>
  <si>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</si>
  <si>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</si>
  <si>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</si>
  <si>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</si>
  <si>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</si>
  <si>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</si>
  <si>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</si>
  <si>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</si>
  <si>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</si>
  <si>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</si>
  <si>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</si>
  <si>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</si>
  <si>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</si>
  <si>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</si>
  <si>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</si>
  <si>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</si>
  <si>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</si>
  <si>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</si>
  <si>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</si>
  <si>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</si>
  <si>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</si>
  <si>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</si>
  <si>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</si>
  <si>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</si>
  <si>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</si>
  <si>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</si>
  <si>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</si>
  <si>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</si>
  <si>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</si>
  <si>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</si>
  <si>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</si>
  <si>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</si>
  <si>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</si>
  <si>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</si>
  <si>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</si>
  <si>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</si>
  <si>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</si>
  <si>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</si>
  <si>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</si>
  <si>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</si>
  <si>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</si>
  <si>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</si>
  <si>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</si>
  <si>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</si>
  <si>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</si>
  <si>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</si>
  <si>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</si>
  <si>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</si>
  <si>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</si>
  <si>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</si>
  <si>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</si>
  <si>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</si>
  <si>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</si>
  <si>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</si>
  <si>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</si>
  <si>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</si>
  <si>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</si>
  <si>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</si>
  <si>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</si>
  <si>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</si>
  <si>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</si>
  <si>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</si>
  <si>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</si>
  <si>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</si>
  <si>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</si>
  <si>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</si>
  <si>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</si>
  <si>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</si>
  <si>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</si>
  <si>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</si>
  <si>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</si>
  <si>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</si>
  <si>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</si>
  <si>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</si>
  <si>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</si>
  <si>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</si>
  <si>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</si>
  <si>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</si>
  <si>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</si>
  <si>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</si>
  <si>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</si>
  <si>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</si>
  <si>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</si>
  <si>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</si>
  <si>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</si>
  <si>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</si>
  <si>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</si>
  <si>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</si>
  <si>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</si>
  <si>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</si>
  <si>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</si>
  <si>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</si>
  <si>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</si>
  <si>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</si>
  <si>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</si>
  <si>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</si>
  <si>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</si>
  <si>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</si>
  <si>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</si>
  <si>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</si>
  <si>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</si>
  <si>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</si>
  <si>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</si>
  <si>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</si>
  <si>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</si>
  <si>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</si>
  <si>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</si>
  <si>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</si>
  <si>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</si>
  <si>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</si>
  <si>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</si>
  <si>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</si>
  <si>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</si>
  <si>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</si>
  <si>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</si>
  <si>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</si>
  <si>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</si>
  <si>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</si>
  <si>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</si>
  <si>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</si>
  <si>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</si>
  <si>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</si>
  <si>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</si>
  <si>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</si>
  <si>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</si>
  <si>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</si>
  <si>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</si>
  <si>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</si>
  <si>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</si>
  <si>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</si>
  <si>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</si>
  <si>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</si>
  <si>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</si>
  <si>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</si>
  <si>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</si>
  <si>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</si>
  <si>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</si>
  <si>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</si>
  <si>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</si>
  <si>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</si>
  <si>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</si>
  <si>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</si>
  <si>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</si>
  <si>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</si>
  <si>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</si>
  <si>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</si>
  <si>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</si>
  <si>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</si>
  <si>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</si>
  <si>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</si>
  <si>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</si>
  <si>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</si>
  <si>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</si>
  <si>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</si>
  <si>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</si>
  <si>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</si>
  <si>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</si>
  <si>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</si>
  <si>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</si>
  <si>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</si>
  <si>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</si>
  <si>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</si>
  <si>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</si>
  <si>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</si>
  <si>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</si>
  <si>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</si>
  <si>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</si>
  <si>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</si>
  <si>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</si>
  <si>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</si>
  <si>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</si>
  <si>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</si>
  <si>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</si>
  <si>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</si>
  <si>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</si>
  <si>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</si>
  <si>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</si>
  <si>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</si>
  <si>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</si>
  <si>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</si>
  <si>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</si>
  <si>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</si>
  <si>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</si>
  <si>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</si>
  <si>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</si>
  <si>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</si>
  <si>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</si>
  <si>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</si>
  <si>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</si>
  <si>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</si>
  <si>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</si>
  <si>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</si>
  <si>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</si>
  <si>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</si>
  <si>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</si>
  <si>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</si>
  <si>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</si>
  <si>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</si>
  <si>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</si>
  <si>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</si>
  <si>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</si>
  <si>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</si>
  <si>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</si>
  <si>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</si>
  <si>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</si>
  <si>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</si>
  <si>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</si>
  <si>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</si>
  <si>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</si>
  <si>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</si>
  <si>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</si>
  <si>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</si>
  <si>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</si>
  <si>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</si>
  <si>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</si>
  <si>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</si>
  <si>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</si>
  <si>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</si>
  <si>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</si>
  <si>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</si>
  <si>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</si>
  <si>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</si>
  <si>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</si>
  <si>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</si>
  <si>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</si>
  <si>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</si>
  <si>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</si>
  <si>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</si>
  <si>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</si>
  <si>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</si>
  <si>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</si>
  <si>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</si>
  <si>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</si>
  <si>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</si>
  <si>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</si>
  <si>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</si>
  <si>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</si>
  <si>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</si>
  <si>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</si>
  <si>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</si>
  <si>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</si>
  <si>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</si>
  <si>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</si>
  <si>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</si>
  <si>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</si>
  <si>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</si>
  <si>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</si>
  <si>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</si>
  <si>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</si>
  <si>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</si>
  <si>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</si>
  <si>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</si>
  <si>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</si>
  <si>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</si>
  <si>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</si>
  <si>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</si>
  <si>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</si>
  <si>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</si>
  <si>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</si>
  <si>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</si>
  <si>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</si>
  <si>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</si>
  <si>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</si>
  <si>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</si>
  <si>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</si>
  <si>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</si>
  <si>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</si>
  <si>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</si>
  <si>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</si>
  <si>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</si>
  <si>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</si>
  <si>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</si>
  <si>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</si>
  <si>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</si>
  <si>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</si>
  <si>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</si>
  <si>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</si>
  <si>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</si>
  <si>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</si>
  <si>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</si>
  <si>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</si>
  <si>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</si>
  <si>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</si>
  <si>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</si>
  <si>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</si>
  <si>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</si>
  <si>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</si>
  <si>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</si>
  <si>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</si>
  <si>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</si>
  <si>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</si>
  <si>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</si>
  <si>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</si>
  <si>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</si>
  <si>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</si>
  <si>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</si>
  <si>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</si>
  <si>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</si>
  <si>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</si>
  <si>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</si>
  <si>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</si>
  <si>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</si>
  <si>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</si>
  <si>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</si>
  <si>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</si>
  <si>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</si>
  <si>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</si>
  <si>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</si>
  <si>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</si>
  <si>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</si>
  <si>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</si>
  <si>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</si>
  <si>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</si>
  <si>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</si>
  <si>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</si>
  <si>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</si>
  <si>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</si>
  <si>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</si>
  <si>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</si>
  <si>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</si>
  <si>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</si>
  <si>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</si>
  <si>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</si>
  <si>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</si>
  <si>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</si>
  <si>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</si>
  <si>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</si>
  <si>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</si>
  <si>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</si>
  <si>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</si>
  <si>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</si>
  <si>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</si>
  <si>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</si>
  <si>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</si>
  <si>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</si>
  <si>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</si>
  <si>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</si>
  <si>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</si>
  <si>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</si>
  <si>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</si>
  <si>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</si>
  <si>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</si>
  <si>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</si>
  <si>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</si>
  <si>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</si>
  <si>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</si>
  <si>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</si>
  <si>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</si>
  <si>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</si>
  <si>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</si>
  <si>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</si>
  <si>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</si>
  <si>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</si>
  <si>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</si>
  <si>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</si>
  <si>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</si>
  <si>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</si>
  <si>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</si>
  <si>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</si>
  <si>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</si>
  <si>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</si>
  <si>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</si>
  <si>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</si>
  <si>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</si>
  <si>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</si>
  <si>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</si>
  <si>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</si>
  <si>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</si>
  <si>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</si>
  <si>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</si>
  <si>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</si>
  <si>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</si>
  <si>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</si>
  <si>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</si>
  <si>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</si>
  <si>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</si>
  <si>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</si>
  <si>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</si>
  <si>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</si>
  <si>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</si>
  <si>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</si>
  <si>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</si>
  <si>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</si>
  <si>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</si>
  <si>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</si>
  <si>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</si>
  <si>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</si>
  <si>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</si>
  <si>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</si>
  <si>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</si>
  <si>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</si>
  <si>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</si>
  <si>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</si>
  <si>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</si>
  <si>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</si>
  <si>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</si>
  <si>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</si>
  <si>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</si>
  <si>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</si>
  <si>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</si>
  <si>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</si>
  <si>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</si>
  <si>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</si>
  <si>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</si>
  <si>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</si>
  <si>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</si>
  <si>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</si>
  <si>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</si>
  <si>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</si>
  <si>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</si>
  <si>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</si>
  <si>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</si>
  <si>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</si>
  <si>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</si>
  <si>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</si>
  <si>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</si>
  <si>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</si>
  <si>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</si>
  <si>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</si>
  <si>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</si>
  <si>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</si>
  <si>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</si>
  <si>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</si>
  <si>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</si>
  <si>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</si>
  <si>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</si>
  <si>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</si>
  <si>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</si>
  <si>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</si>
  <si>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</si>
  <si>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</si>
  <si>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</si>
  <si>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</si>
  <si>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</si>
  <si>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</si>
  <si>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</si>
  <si>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</si>
  <si>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</si>
  <si>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</si>
  <si>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</si>
  <si>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</si>
  <si>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</si>
  <si>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</si>
  <si>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</si>
  <si>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</si>
  <si>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</si>
  <si>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</si>
  <si>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</si>
  <si>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</si>
  <si>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</si>
  <si>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</si>
  <si>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</si>
  <si>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</si>
  <si>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</si>
  <si>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</si>
  <si>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</si>
  <si>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</si>
  <si>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</si>
  <si>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</si>
  <si>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</si>
  <si>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</si>
  <si>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</si>
  <si>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</si>
  <si>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</si>
  <si>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</si>
  <si>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</si>
  <si>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</si>
  <si>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</si>
  <si>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</si>
  <si>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</si>
  <si>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</si>
  <si>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</si>
  <si>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</si>
  <si>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</si>
  <si>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</si>
  <si>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</si>
  <si>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</si>
  <si>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</si>
  <si>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</si>
  <si>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</si>
  <si>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</si>
  <si>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</si>
  <si>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</si>
  <si>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</si>
  <si>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</si>
  <si>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</si>
  <si>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</si>
  <si>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</si>
  <si>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</si>
  <si>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</si>
  <si>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</si>
  <si>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</si>
  <si>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</si>
  <si>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</si>
  <si>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</si>
  <si>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</si>
  <si>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</si>
  <si>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</si>
  <si>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</si>
  <si>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</si>
  <si>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</si>
  <si>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</si>
  <si>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</si>
  <si>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</si>
  <si>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</si>
  <si>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</si>
  <si>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</si>
  <si>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</si>
  <si>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</si>
  <si>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</si>
  <si>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</si>
  <si>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</si>
  <si>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</si>
  <si>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</si>
  <si>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</si>
  <si>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</si>
  <si>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</si>
  <si>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</si>
  <si>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</si>
  <si>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</si>
  <si>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</si>
  <si>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</si>
  <si>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</si>
  <si>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</si>
  <si>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</si>
  <si>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</si>
  <si>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</si>
  <si>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</si>
  <si>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</si>
  <si>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</si>
  <si>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</si>
  <si>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</si>
  <si>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</si>
  <si>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</si>
  <si>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</si>
  <si>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</si>
  <si>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</si>
  <si>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</si>
  <si>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</si>
  <si>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</si>
  <si>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</si>
  <si>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</si>
  <si>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</si>
  <si>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</si>
  <si>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</si>
  <si>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</si>
  <si>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</si>
  <si>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</si>
  <si>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</si>
  <si>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</si>
  <si>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</si>
  <si>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</si>
  <si>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</si>
  <si>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</si>
  <si>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</si>
  <si>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</si>
  <si>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</si>
  <si>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</si>
  <si>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</si>
  <si>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</si>
  <si>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</si>
  <si>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</si>
  <si>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</si>
  <si>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</si>
  <si>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</si>
  <si>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</si>
  <si>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</si>
  <si>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</si>
  <si>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</si>
  <si>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</si>
  <si>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</si>
  <si>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</si>
  <si>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</si>
  <si>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</si>
  <si>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</si>
  <si>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</si>
  <si>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</si>
  <si>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</si>
  <si>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</si>
  <si>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</si>
  <si>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</si>
  <si>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</si>
  <si>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</si>
  <si>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</si>
  <si>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</si>
  <si>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</si>
  <si>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</si>
  <si>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</si>
  <si>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</si>
  <si>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</si>
  <si>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</si>
  <si>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</si>
  <si>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</si>
  <si>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</si>
  <si>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</si>
  <si>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</si>
  <si>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</si>
  <si>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</si>
  <si>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</si>
  <si>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</si>
  <si>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</si>
  <si>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</si>
  <si>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</si>
  <si>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</si>
  <si>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</si>
  <si>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</si>
  <si>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</si>
  <si>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</si>
  <si>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</si>
  <si>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</si>
  <si>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</si>
  <si>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</si>
  <si>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</si>
  <si>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</si>
  <si>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</si>
  <si>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</si>
  <si>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</si>
  <si>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</si>
  <si>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</si>
  <si>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</si>
  <si>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</si>
  <si>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</si>
  <si>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</si>
  <si>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</si>
  <si>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</si>
  <si>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</si>
  <si>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</si>
  <si>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</si>
  <si>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</si>
  <si>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</si>
  <si>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</si>
  <si>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</si>
  <si>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</si>
  <si>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</si>
  <si>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</si>
  <si>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</si>
  <si>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</si>
  <si>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</si>
  <si>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</si>
  <si>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</si>
  <si>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</si>
  <si>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</si>
  <si>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</si>
  <si>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</si>
  <si>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</si>
  <si>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</si>
  <si>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</si>
  <si>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</si>
  <si>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</si>
  <si>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</si>
  <si>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</si>
  <si>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</si>
  <si>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</si>
  <si>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</si>
  <si>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</si>
  <si>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</si>
  <si>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</si>
  <si>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</si>
  <si>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</si>
  <si>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</si>
  <si>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</si>
  <si>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</si>
  <si>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</si>
  <si>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</si>
  <si>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</si>
  <si>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</si>
  <si>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</si>
  <si>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</si>
  <si>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</si>
  <si>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</si>
  <si>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</si>
  <si>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</si>
  <si>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</si>
  <si>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</si>
  <si>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</si>
  <si>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</si>
  <si>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</si>
  <si>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</si>
  <si>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</si>
  <si>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</si>
  <si>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</si>
  <si>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</si>
  <si>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</si>
  <si>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</si>
  <si>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</si>
  <si>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</si>
  <si>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</si>
  <si>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</si>
  <si>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</si>
  <si>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</si>
  <si>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</si>
  <si>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</si>
  <si>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</si>
  <si>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</si>
  <si>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</si>
  <si>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</si>
  <si>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</si>
  <si>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</si>
  <si>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</si>
  <si>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</si>
  <si>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</si>
  <si>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</si>
  <si>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</si>
  <si>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</si>
  <si>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</si>
  <si>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</si>
  <si>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</si>
  <si>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</si>
  <si>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</si>
  <si>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</si>
  <si>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</si>
  <si>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</si>
  <si>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</si>
  <si>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</si>
  <si>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</si>
  <si>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</si>
  <si>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</si>
  <si>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</si>
  <si>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</si>
  <si>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</si>
  <si>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</si>
  <si>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</si>
  <si>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</si>
  <si>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</si>
  <si>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</si>
  <si>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</si>
  <si>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</si>
  <si>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</si>
  <si>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</si>
  <si>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</si>
  <si>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</si>
  <si>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</si>
  <si>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</si>
  <si>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</si>
  <si>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</si>
  <si>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</si>
  <si>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</si>
  <si>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</si>
  <si>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</si>
  <si>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</si>
  <si>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</si>
  <si>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</si>
  <si>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</si>
  <si>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</si>
  <si>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</si>
  <si>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</si>
  <si>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</si>
  <si>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</si>
  <si>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</si>
  <si>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</si>
  <si>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</si>
  <si>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</si>
  <si>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</si>
  <si>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</si>
  <si>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</si>
  <si>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</si>
  <si>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</si>
  <si>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</si>
  <si>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</si>
  <si>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</si>
  <si>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</si>
  <si>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</si>
  <si>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</si>
  <si>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</si>
  <si>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</si>
  <si>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</si>
  <si>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</si>
  <si>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</si>
  <si>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</si>
  <si>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</si>
  <si>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</si>
  <si>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</si>
  <si>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</si>
  <si>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</si>
  <si>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</si>
  <si>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</si>
  <si>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</si>
  <si>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</si>
  <si>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</si>
  <si>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</si>
  <si>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</si>
  <si>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</si>
  <si>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</si>
  <si>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</si>
  <si>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</si>
  <si>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</si>
  <si>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</si>
  <si>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</si>
  <si>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</si>
  <si>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</si>
  <si>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</si>
  <si>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</si>
  <si>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</si>
  <si>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</si>
  <si>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</si>
  <si>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</si>
  <si>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</si>
  <si>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</si>
  <si>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</si>
  <si>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</si>
  <si>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</si>
  <si>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</si>
  <si>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</si>
  <si>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</si>
  <si>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</si>
  <si>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</si>
  <si>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</si>
  <si>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</si>
  <si>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</si>
  <si>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</si>
  <si>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</si>
  <si>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</si>
  <si>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</si>
  <si>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</si>
  <si>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</si>
  <si>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</si>
  <si>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</si>
  <si>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</si>
  <si>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</si>
  <si>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</si>
  <si>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</si>
  <si>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</si>
  <si>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</si>
  <si>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</si>
  <si>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</si>
  <si>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</si>
  <si>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</si>
  <si>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</si>
  <si>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</si>
  <si>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</si>
  <si>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</si>
  <si>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</si>
  <si>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</si>
  <si>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</si>
  <si>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</si>
  <si>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</si>
  <si>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</si>
  <si>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</si>
  <si>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</si>
  <si>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</si>
  <si>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</si>
  <si>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</si>
  <si>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</si>
  <si>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</si>
  <si>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</si>
  <si>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</si>
  <si>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</si>
  <si>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</si>
  <si>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</si>
  <si>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</si>
  <si>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</si>
  <si>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</si>
  <si>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</si>
  <si>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</si>
  <si>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</si>
  <si>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</si>
  <si>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</si>
  <si>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</si>
  <si>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</si>
  <si>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</si>
  <si>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</si>
  <si>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</si>
  <si>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</si>
  <si>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</si>
  <si>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</si>
  <si>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</si>
  <si>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</si>
  <si>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</si>
  <si>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</si>
  <si>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</si>
  <si>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</si>
  <si>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</si>
  <si>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</si>
  <si>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</si>
  <si>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</si>
  <si>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</si>
  <si>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</si>
  <si>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</si>
  <si>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</si>
  <si>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</si>
  <si>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</si>
  <si>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</si>
  <si>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</si>
  <si>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</si>
  <si>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</si>
  <si>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</si>
  <si>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</si>
  <si>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</si>
  <si>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</si>
  <si>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</si>
  <si>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</si>
  <si>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</si>
  <si>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</si>
  <si>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</si>
  <si>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</si>
  <si>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</si>
  <si>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</si>
  <si>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</si>
  <si>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</si>
  <si>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</si>
  <si>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</si>
  <si>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</si>
  <si>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</si>
  <si>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</si>
  <si>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</si>
  <si>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</si>
  <si>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</si>
  <si>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</si>
  <si>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3. Ongoing - delayed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</si>
  <si>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</si>
  <si>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</si>
  <si>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</si>
  <si>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</si>
  <si>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</si>
  <si>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</si>
  <si>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</si>
  <si>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</si>
  <si>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</si>
  <si>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</si>
  <si>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</si>
  <si>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</si>
  <si>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</si>
  <si>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</si>
  <si>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</si>
  <si>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</si>
  <si>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</si>
  <si>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</si>
  <si>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</si>
  <si>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</si>
  <si>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</si>
  <si>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</si>
  <si>
    <t>abc</t>
  </si>
  <si>
    <t>asdasdasdas. Asda</t>
  </si>
  <si>
    <t>1. Not yet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</si>
</sst>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9">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22" fontId="8" fillId="0" borderId="46" xfId="0" applyNumberFormat="1" applyFont="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14" fontId="21" fillId="0" borderId="5" xfId="0" applyNumberFormat="1" applyFont="1" applyBorder="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2002">
    <dxf>
      <fill>
        <patternFill>
          <bgColor theme="7"/>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theme="7"/>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EABD00"/>
        </patternFill>
      </fill>
    </dxf>
    <dxf>
      <fill>
        <patternFill>
          <bgColor rgb="FF35BD4F"/>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35BD4F"/>
        </patternFill>
      </fill>
    </dxf>
    <dxf>
      <fill>
        <patternFill>
          <bgColor rgb="FFEABD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93E1A2"/>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patternType="solid">
          <bgColor theme="2"/>
        </patternFill>
      </fill>
    </dxf>
    <dxf>
      <fill>
        <patternFill>
          <bgColor rgb="FFEABD00"/>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FF7989"/>
        </patternFill>
      </fill>
    </dxf>
    <dxf>
      <fill>
        <patternFill>
          <bgColor rgb="FFEABD00"/>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patternType="solid">
          <bgColor theme="2"/>
        </patternFill>
      </fill>
    </dxf>
    <dxf>
      <fill>
        <patternFill>
          <bgColor rgb="FFFF7989"/>
        </patternFill>
      </fill>
    </dxf>
    <dxf>
      <fill>
        <patternFill>
          <bgColor rgb="FFEABD00"/>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EA8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B6" sqref="B6:D6"/>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6" customWidth="1"/>
    <col min="6" max="6" width="23.5" customWidth="1"/>
    <col min="7" max="7" width="26.5" customWidth="1"/>
  </cols>
  <sheetData>
    <row r="1" spans="1:21" ht="25.25" customHeight="1" thickBot="1" x14ac:dyDescent="0.25"/>
    <row r="2" spans="1:21" ht="30" customHeight="1" x14ac:dyDescent="0.2">
      <c r="B2" s="569"/>
      <c r="C2" s="570"/>
      <c r="D2" s="571"/>
      <c r="M2" s="14"/>
    </row>
    <row r="3" spans="1:21" ht="30" customHeight="1" thickBot="1" x14ac:dyDescent="0.25">
      <c r="B3" s="572"/>
      <c r="C3" s="573"/>
      <c r="D3" s="574"/>
      <c r="M3" s="14"/>
    </row>
    <row r="4" spans="1:21" ht="15" customHeight="1" thickBot="1" x14ac:dyDescent="0.25"/>
    <row r="5" spans="1:21" ht="20" customHeight="1" thickBot="1" x14ac:dyDescent="0.25">
      <c r="B5" s="83" t="s">
        <v>0</v>
      </c>
      <c r="C5" s="84"/>
      <c r="D5" s="85"/>
    </row>
    <row r="6" spans="1:21" ht="20" customHeight="1" x14ac:dyDescent="0.2">
      <c r="A6" s="433">
        <f>IF((B6="&lt; please select a date &gt;"),1,0)</f>
        <v>0</v>
      </c>
      <c r="B6" s="565" t="s">
        <v>5527</v>
      </c>
      <c r="C6" s="566"/>
      <c r="D6" s="567"/>
    </row>
    <row r="7" spans="1:21" ht="15" customHeight="1" thickBot="1" x14ac:dyDescent="0.25"/>
    <row r="8" spans="1:21" ht="41" customHeight="1" thickBot="1" x14ac:dyDescent="0.25">
      <c r="B8" s="87" t="s">
        <v>6078</v>
      </c>
      <c r="C8" s="86" t="s">
        <v>2</v>
      </c>
      <c r="D8" s="431">
        <f>IF((B6="&lt; Please Select a Date &gt;"),1,0)</f>
        <v>0</v>
      </c>
      <c r="T8" s="568"/>
      <c r="U8" s="568"/>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Normal="100" workbookViewId="0">
      <selection activeCell="E8" sqref="E8"/>
    </sheetView>
  </sheetViews>
  <sheetFormatPr baseColWidth="10" defaultColWidth="8.83203125" defaultRowHeight="19" x14ac:dyDescent="0.25"/>
  <cols>
    <col min="1" max="1" width="6.5" style="61"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25" customHeight="1" thickBot="1" x14ac:dyDescent="0.3">
      <c r="M1" s="31"/>
    </row>
    <row r="2" spans="1:16" ht="21" thickBot="1" x14ac:dyDescent="0.3">
      <c r="B2" s="584" t="s">
        <v>11</v>
      </c>
      <c r="C2" s="585"/>
      <c r="D2" s="585"/>
      <c r="E2" s="585"/>
      <c r="F2" s="150"/>
      <c r="G2" s="89">
        <f>SUM(A7:A48)</f>
        <v>1</v>
      </c>
      <c r="H2" s="575" t="s">
        <v>12</v>
      </c>
      <c r="I2" s="576"/>
      <c r="J2" s="576"/>
      <c r="K2" s="576"/>
      <c r="L2" s="180"/>
      <c r="M2" s="180"/>
      <c r="N2" s="180"/>
      <c r="O2" s="12"/>
      <c r="P2" s="50"/>
    </row>
    <row r="3" spans="1:16" ht="102" customHeight="1" thickBot="1" x14ac:dyDescent="0.3">
      <c r="B3" s="586" t="s">
        <v>13</v>
      </c>
      <c r="C3" s="587"/>
      <c r="D3" s="587"/>
      <c r="E3" s="587"/>
      <c r="F3" s="587"/>
      <c r="G3" s="588"/>
      <c r="H3" s="186"/>
      <c r="I3" s="186"/>
      <c r="J3" s="186"/>
      <c r="K3" s="35"/>
      <c r="L3" s="13"/>
      <c r="O3" s="13"/>
      <c r="P3" s="13"/>
    </row>
    <row r="4" spans="1:16" x14ac:dyDescent="0.25">
      <c r="B4" s="37"/>
      <c r="C4" s="37"/>
      <c r="D4" s="37"/>
      <c r="E4" s="37"/>
      <c r="F4" s="37"/>
      <c r="G4" s="37"/>
      <c r="H4" s="37"/>
      <c r="I4" s="37"/>
      <c r="J4" s="37"/>
      <c r="K4" s="35"/>
      <c r="L4" s="13"/>
      <c r="O4" s="13"/>
      <c r="P4" s="13"/>
    </row>
    <row r="5" spans="1:16" ht="20" x14ac:dyDescent="0.25">
      <c r="B5" s="590" t="s">
        <v>14</v>
      </c>
      <c r="C5" s="590"/>
      <c r="D5" s="590"/>
      <c r="E5" s="590"/>
      <c r="F5" s="37"/>
      <c r="G5" s="37"/>
      <c r="H5" s="589"/>
      <c r="I5" s="589"/>
      <c r="J5" s="194"/>
      <c r="K5" s="35"/>
      <c r="L5" s="13"/>
      <c r="M5" s="52"/>
      <c r="N5" s="51"/>
      <c r="O5" s="13"/>
      <c r="P5" s="13"/>
    </row>
    <row r="6" spans="1:16" ht="20" thickBot="1" x14ac:dyDescent="0.3">
      <c r="B6" s="133"/>
      <c r="C6" s="37"/>
      <c r="D6" s="37"/>
      <c r="E6" s="37"/>
      <c r="F6" s="37"/>
      <c r="G6" s="37"/>
      <c r="H6" s="169"/>
      <c r="I6" s="51"/>
      <c r="J6" s="51"/>
      <c r="K6" s="35"/>
      <c r="L6" s="13"/>
      <c r="M6" s="52"/>
      <c r="N6" s="51"/>
      <c r="O6" s="13"/>
      <c r="P6" s="13"/>
    </row>
    <row r="7" spans="1:16" ht="57" customHeight="1" x14ac:dyDescent="0.2">
      <c r="A7" s="62">
        <f>IF(OR(E7="", E7 = "&lt; Select &gt;"), 1,0)</f>
        <v>0</v>
      </c>
      <c r="B7" s="224" t="s">
        <v>15</v>
      </c>
      <c r="C7" s="318" t="s">
        <v>16</v>
      </c>
      <c r="D7" s="319" t="s">
        <v>17</v>
      </c>
      <c r="E7" s="320" t="s">
        <v>6120</v>
      </c>
      <c r="F7" s="135"/>
      <c r="G7" s="135"/>
      <c r="H7" s="52"/>
      <c r="I7" s="51"/>
      <c r="J7" s="51"/>
      <c r="K7" s="54"/>
      <c r="L7" s="33"/>
    </row>
    <row r="8" spans="1:16" ht="57" customHeight="1" x14ac:dyDescent="0.2">
      <c r="A8" s="62">
        <f t="shared" ref="A8:A21" si="0">IF(OR(E8="", E8 = "&lt;Select&gt;"), 1,0)</f>
        <v>0</v>
      </c>
      <c r="B8" s="225" t="s">
        <v>19</v>
      </c>
      <c r="C8" s="134" t="s">
        <v>20</v>
      </c>
      <c r="D8" s="236" t="s">
        <v>17</v>
      </c>
      <c r="E8" s="321" t="s">
        <v>396</v>
      </c>
      <c r="F8" s="135"/>
      <c r="G8" s="135"/>
      <c r="H8" s="52"/>
      <c r="I8" s="51"/>
      <c r="J8" s="51"/>
      <c r="K8" s="54"/>
      <c r="L8" s="33"/>
    </row>
    <row r="9" spans="1:16" ht="60" customHeight="1" x14ac:dyDescent="0.2">
      <c r="A9" s="62">
        <f t="shared" si="0"/>
        <v>0</v>
      </c>
      <c r="B9" s="225" t="s">
        <v>21</v>
      </c>
      <c r="C9" s="134" t="s">
        <v>22</v>
      </c>
      <c r="D9" s="237" t="s">
        <v>23</v>
      </c>
      <c r="E9" s="538" t="str">
        <f>_xlfn.IFNA(VLOOKUP(E8,'LA Lookup'!B:C,2,0),"")</f>
        <v>Worcester City Council</v>
      </c>
      <c r="F9" s="136"/>
      <c r="G9" s="136"/>
      <c r="H9" s="136"/>
      <c r="I9" s="1"/>
      <c r="J9" s="1"/>
      <c r="K9" s="33"/>
      <c r="L9" s="33"/>
    </row>
    <row r="10" spans="1:16" ht="60" customHeight="1" x14ac:dyDescent="0.2">
      <c r="A10" s="62">
        <f t="shared" si="0"/>
        <v>0</v>
      </c>
      <c r="B10" s="595" t="s">
        <v>24</v>
      </c>
      <c r="C10" s="594" t="s">
        <v>25</v>
      </c>
      <c r="D10" s="237" t="s">
        <v>26</v>
      </c>
      <c r="E10" s="547" t="s">
        <v>6079</v>
      </c>
      <c r="F10" s="136"/>
      <c r="G10" s="136"/>
      <c r="H10" s="136"/>
      <c r="I10" s="1"/>
      <c r="J10" s="1"/>
      <c r="K10" s="33"/>
      <c r="L10" s="33"/>
    </row>
    <row r="11" spans="1:16" ht="60" customHeight="1" x14ac:dyDescent="0.2">
      <c r="A11" s="62">
        <f t="shared" si="0"/>
        <v>0</v>
      </c>
      <c r="B11" s="595"/>
      <c r="C11" s="594"/>
      <c r="D11" s="237" t="s">
        <v>27</v>
      </c>
      <c r="E11" s="548" t="s">
        <v>6080</v>
      </c>
      <c r="F11" s="137"/>
      <c r="G11" s="137"/>
      <c r="H11" s="137"/>
      <c r="I11" s="1"/>
      <c r="J11" s="1"/>
      <c r="K11" s="33"/>
      <c r="L11" s="33"/>
    </row>
    <row r="12" spans="1:16" ht="60" customHeight="1" x14ac:dyDescent="0.2">
      <c r="A12" s="62">
        <f t="shared" si="0"/>
        <v>0</v>
      </c>
      <c r="B12" s="595"/>
      <c r="C12" s="594"/>
      <c r="D12" s="237" t="s">
        <v>28</v>
      </c>
      <c r="E12" s="549" t="s">
        <v>6081</v>
      </c>
      <c r="F12" s="138"/>
      <c r="G12" s="138"/>
      <c r="H12" s="138"/>
      <c r="I12" s="1"/>
      <c r="J12" s="1"/>
      <c r="K12" s="33"/>
      <c r="L12" s="33"/>
    </row>
    <row r="13" spans="1:16" ht="60" customHeight="1" x14ac:dyDescent="0.2">
      <c r="A13" s="62">
        <f t="shared" si="0"/>
        <v>0</v>
      </c>
      <c r="B13" s="595" t="s">
        <v>29</v>
      </c>
      <c r="C13" s="594" t="s">
        <v>30</v>
      </c>
      <c r="D13" s="237" t="s">
        <v>26</v>
      </c>
      <c r="E13" s="547" t="s">
        <v>6082</v>
      </c>
      <c r="F13" s="136"/>
      <c r="G13" s="136"/>
      <c r="H13" s="136"/>
      <c r="I13" s="1"/>
      <c r="J13" s="1"/>
      <c r="K13" s="33"/>
      <c r="L13" s="33"/>
    </row>
    <row r="14" spans="1:16" ht="60" customHeight="1" x14ac:dyDescent="0.2">
      <c r="A14" s="62">
        <f t="shared" si="0"/>
        <v>0</v>
      </c>
      <c r="B14" s="595"/>
      <c r="C14" s="594"/>
      <c r="D14" s="237" t="s">
        <v>27</v>
      </c>
      <c r="E14" s="550" t="s">
        <v>6083</v>
      </c>
      <c r="F14" s="139"/>
      <c r="G14" s="139"/>
      <c r="H14" s="139"/>
      <c r="I14" s="1"/>
      <c r="J14" s="1"/>
      <c r="K14" s="33"/>
      <c r="L14" s="33"/>
    </row>
    <row r="15" spans="1:16" ht="60" customHeight="1" x14ac:dyDescent="0.2">
      <c r="A15" s="62">
        <f t="shared" si="0"/>
        <v>0</v>
      </c>
      <c r="B15" s="595"/>
      <c r="C15" s="594"/>
      <c r="D15" s="237" t="s">
        <v>28</v>
      </c>
      <c r="E15" s="549" t="s">
        <v>6084</v>
      </c>
      <c r="F15" s="138"/>
      <c r="G15" s="138"/>
      <c r="H15" s="138"/>
      <c r="I15" s="1"/>
      <c r="J15" s="1"/>
      <c r="K15" s="33"/>
      <c r="L15" s="33"/>
    </row>
    <row r="16" spans="1:16" ht="60" customHeight="1" x14ac:dyDescent="0.2">
      <c r="A16" s="62">
        <f t="shared" si="0"/>
        <v>0</v>
      </c>
      <c r="B16" s="595" t="s">
        <v>31</v>
      </c>
      <c r="C16" s="594" t="s">
        <v>32</v>
      </c>
      <c r="D16" s="237" t="s">
        <v>26</v>
      </c>
      <c r="E16" s="547" t="s">
        <v>6085</v>
      </c>
      <c r="F16" s="136"/>
      <c r="G16" s="136"/>
      <c r="H16" s="136"/>
      <c r="I16" s="1"/>
      <c r="J16" s="1"/>
      <c r="K16" s="33"/>
      <c r="L16" s="33"/>
    </row>
    <row r="17" spans="1:13" ht="60" customHeight="1" x14ac:dyDescent="0.2">
      <c r="A17" s="62">
        <f t="shared" si="0"/>
        <v>0</v>
      </c>
      <c r="B17" s="595"/>
      <c r="C17" s="594"/>
      <c r="D17" s="237" t="s">
        <v>27</v>
      </c>
      <c r="E17" s="550" t="s">
        <v>6086</v>
      </c>
      <c r="F17" s="139"/>
      <c r="G17" s="139"/>
      <c r="H17" s="139"/>
      <c r="I17" s="1"/>
      <c r="J17" s="1"/>
      <c r="K17"/>
    </row>
    <row r="18" spans="1:13" ht="60" customHeight="1" x14ac:dyDescent="0.2">
      <c r="A18" s="62">
        <f t="shared" si="0"/>
        <v>0</v>
      </c>
      <c r="B18" s="595"/>
      <c r="C18" s="594"/>
      <c r="D18" s="237" t="s">
        <v>28</v>
      </c>
      <c r="E18" s="549" t="s">
        <v>6087</v>
      </c>
      <c r="F18" s="138"/>
      <c r="G18" s="138"/>
      <c r="H18" s="138"/>
      <c r="I18" s="1"/>
      <c r="J18" s="1"/>
      <c r="K18"/>
    </row>
    <row r="19" spans="1:13" ht="60" customHeight="1" x14ac:dyDescent="0.2">
      <c r="A19" s="62">
        <f t="shared" si="0"/>
        <v>0</v>
      </c>
      <c r="B19" s="595" t="s">
        <v>33</v>
      </c>
      <c r="C19" s="594" t="s">
        <v>34</v>
      </c>
      <c r="D19" s="237" t="s">
        <v>26</v>
      </c>
      <c r="E19" s="547" t="s">
        <v>6088</v>
      </c>
      <c r="F19" s="136"/>
      <c r="G19" s="136"/>
      <c r="H19" s="136"/>
      <c r="I19" s="1"/>
      <c r="J19" s="1"/>
      <c r="K19"/>
    </row>
    <row r="20" spans="1:13" ht="60" customHeight="1" x14ac:dyDescent="0.2">
      <c r="A20" s="62">
        <f t="shared" si="0"/>
        <v>0</v>
      </c>
      <c r="B20" s="595"/>
      <c r="C20" s="594"/>
      <c r="D20" s="237" t="s">
        <v>27</v>
      </c>
      <c r="E20" s="550" t="s">
        <v>6089</v>
      </c>
      <c r="F20" s="139"/>
      <c r="G20" s="139"/>
      <c r="H20" s="139"/>
      <c r="I20" s="1"/>
      <c r="J20" s="1"/>
      <c r="K20"/>
    </row>
    <row r="21" spans="1:13" ht="60" customHeight="1" thickBot="1" x14ac:dyDescent="0.25">
      <c r="A21" s="62">
        <f t="shared" si="0"/>
        <v>0</v>
      </c>
      <c r="B21" s="598"/>
      <c r="C21" s="599"/>
      <c r="D21" s="322" t="s">
        <v>28</v>
      </c>
      <c r="E21" s="551" t="s">
        <v>6090</v>
      </c>
      <c r="F21" s="138"/>
      <c r="G21" s="267"/>
      <c r="H21" s="136"/>
      <c r="I21" s="1"/>
      <c r="J21" s="1"/>
      <c r="K21"/>
    </row>
    <row r="22" spans="1:13" x14ac:dyDescent="0.25">
      <c r="B22" s="3"/>
      <c r="C22" s="3"/>
      <c r="D22" s="3"/>
      <c r="E22" s="53"/>
      <c r="F22" s="53"/>
      <c r="G22" s="53"/>
      <c r="H22" s="136"/>
      <c r="I22" s="3"/>
      <c r="J22" s="3"/>
    </row>
    <row r="23" spans="1:13" ht="24" customHeight="1" x14ac:dyDescent="0.25">
      <c r="B23" s="591" t="s">
        <v>35</v>
      </c>
      <c r="C23" s="591"/>
      <c r="D23" s="591"/>
      <c r="E23" s="591"/>
      <c r="F23" s="591"/>
      <c r="G23" s="591"/>
      <c r="H23" s="591"/>
      <c r="I23" s="591"/>
      <c r="J23" s="591"/>
      <c r="K23" s="591"/>
      <c r="L23" s="591"/>
    </row>
    <row r="24" spans="1:13" s="2" customFormat="1" ht="16" thickBot="1" x14ac:dyDescent="0.25"/>
    <row r="25" spans="1:13" s="2" customFormat="1" ht="30.75" customHeight="1" thickBot="1" x14ac:dyDescent="0.25">
      <c r="E25" s="579" t="s">
        <v>36</v>
      </c>
      <c r="F25" s="579" t="s">
        <v>37</v>
      </c>
      <c r="G25" s="581" t="s">
        <v>38</v>
      </c>
      <c r="H25" s="577" t="s">
        <v>39</v>
      </c>
      <c r="I25" s="578"/>
      <c r="J25" s="577" t="s">
        <v>40</v>
      </c>
      <c r="K25" s="583"/>
      <c r="L25" s="578"/>
    </row>
    <row r="26" spans="1:13" ht="75" customHeight="1" thickBot="1" x14ac:dyDescent="0.3">
      <c r="B26" s="3"/>
      <c r="C26" s="3"/>
      <c r="D26" s="3"/>
      <c r="E26" s="580"/>
      <c r="F26" s="580"/>
      <c r="G26" s="582"/>
      <c r="H26" s="246" t="s">
        <v>41</v>
      </c>
      <c r="I26" s="214" t="s">
        <v>42</v>
      </c>
      <c r="J26" s="253" t="s">
        <v>43</v>
      </c>
      <c r="K26" s="246" t="s">
        <v>44</v>
      </c>
      <c r="L26" s="214" t="s">
        <v>45</v>
      </c>
    </row>
    <row r="27" spans="1:13" ht="60" customHeight="1" x14ac:dyDescent="0.2">
      <c r="A27" s="288"/>
      <c r="B27" s="596" t="s">
        <v>46</v>
      </c>
      <c r="C27" s="597"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2">
      <c r="A28" s="288"/>
      <c r="B28" s="595"/>
      <c r="C28" s="594"/>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2">
      <c r="A29" s="288"/>
      <c r="B29" s="595"/>
      <c r="C29" s="594"/>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2">
      <c r="A30" s="288"/>
      <c r="B30" s="595"/>
      <c r="C30" s="594"/>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2">
      <c r="A31" s="288"/>
      <c r="B31" s="595"/>
      <c r="C31" s="594"/>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2">
      <c r="A32" s="288"/>
      <c r="B32" s="595"/>
      <c r="C32" s="594"/>
      <c r="D32" s="233" t="s">
        <v>53</v>
      </c>
      <c r="E32" s="268" t="str">
        <f>IFERROR(IF(ISBLANK('Project Lookup'!E8),"",'Project Lookup'!E8),"")</f>
        <v/>
      </c>
      <c r="F32" s="187" t="s">
        <v>18</v>
      </c>
      <c r="G32" s="141" t="s">
        <v>18</v>
      </c>
      <c r="H32" s="189"/>
      <c r="I32" s="190"/>
      <c r="J32" s="189" t="s">
        <v>18</v>
      </c>
      <c r="K32" s="189"/>
      <c r="L32" s="190"/>
      <c r="M32" s="33"/>
    </row>
    <row r="33" spans="1:13" ht="60" customHeight="1" x14ac:dyDescent="0.2">
      <c r="A33" s="288"/>
      <c r="B33" s="595"/>
      <c r="C33" s="594"/>
      <c r="D33" s="233" t="s">
        <v>54</v>
      </c>
      <c r="E33" s="268" t="str">
        <f>IFERROR(IF(ISBLANK('Project Lookup'!E9),"",'Project Lookup'!E9),"")</f>
        <v/>
      </c>
      <c r="F33" s="187" t="s">
        <v>18</v>
      </c>
      <c r="G33" s="141" t="s">
        <v>18</v>
      </c>
      <c r="H33" s="189"/>
      <c r="I33" s="190"/>
      <c r="J33" s="189" t="s">
        <v>18</v>
      </c>
      <c r="K33" s="189"/>
      <c r="L33" s="190"/>
      <c r="M33" s="33"/>
    </row>
    <row r="34" spans="1:13" ht="60" customHeight="1" x14ac:dyDescent="0.2">
      <c r="A34" s="288"/>
      <c r="B34" s="595"/>
      <c r="C34" s="594"/>
      <c r="D34" s="233" t="s">
        <v>55</v>
      </c>
      <c r="E34" s="268" t="str">
        <f>IFERROR(IF(ISBLANK('Project Lookup'!E10),"",'Project Lookup'!E10),"")</f>
        <v/>
      </c>
      <c r="F34" s="187" t="s">
        <v>18</v>
      </c>
      <c r="G34" s="141" t="s">
        <v>18</v>
      </c>
      <c r="H34" s="189"/>
      <c r="I34" s="190"/>
      <c r="J34" s="189" t="s">
        <v>18</v>
      </c>
      <c r="K34" s="189"/>
      <c r="L34" s="190"/>
      <c r="M34" s="33"/>
    </row>
    <row r="35" spans="1:13" ht="60" customHeight="1" x14ac:dyDescent="0.2">
      <c r="A35" s="288"/>
      <c r="B35" s="595"/>
      <c r="C35" s="594"/>
      <c r="D35" s="233" t="s">
        <v>56</v>
      </c>
      <c r="E35" s="268" t="str">
        <f>IFERROR(IF(ISBLANK('Project Lookup'!E11),"",'Project Lookup'!E11),"")</f>
        <v/>
      </c>
      <c r="F35" s="187" t="s">
        <v>18</v>
      </c>
      <c r="G35" s="141" t="s">
        <v>18</v>
      </c>
      <c r="H35" s="189"/>
      <c r="I35" s="190"/>
      <c r="J35" s="189" t="s">
        <v>18</v>
      </c>
      <c r="K35" s="189"/>
      <c r="L35" s="190"/>
      <c r="M35" s="33"/>
    </row>
    <row r="36" spans="1:13" ht="60" customHeight="1" x14ac:dyDescent="0.2">
      <c r="A36" s="288"/>
      <c r="B36" s="595"/>
      <c r="C36" s="594"/>
      <c r="D36" s="233" t="s">
        <v>57</v>
      </c>
      <c r="E36" s="268" t="str">
        <f>IFERROR(IF(ISBLANK('Project Lookup'!E12),"",'Project Lookup'!E12),"")</f>
        <v/>
      </c>
      <c r="F36" s="187" t="s">
        <v>18</v>
      </c>
      <c r="G36" s="141" t="s">
        <v>18</v>
      </c>
      <c r="H36" s="189"/>
      <c r="I36" s="190"/>
      <c r="J36" s="189" t="s">
        <v>18</v>
      </c>
      <c r="K36" s="189"/>
      <c r="L36" s="190"/>
      <c r="M36" s="33"/>
    </row>
    <row r="37" spans="1:13" ht="60" customHeight="1" x14ac:dyDescent="0.2">
      <c r="A37" s="288"/>
      <c r="B37" s="595"/>
      <c r="C37" s="594"/>
      <c r="D37" s="233" t="s">
        <v>58</v>
      </c>
      <c r="E37" s="268" t="str">
        <f>IFERROR(IF(ISBLANK('Project Lookup'!E13),"",'Project Lookup'!E13),"")</f>
        <v/>
      </c>
      <c r="F37" s="187" t="s">
        <v>18</v>
      </c>
      <c r="G37" s="141" t="s">
        <v>18</v>
      </c>
      <c r="H37" s="189"/>
      <c r="I37" s="190"/>
      <c r="J37" s="189" t="s">
        <v>18</v>
      </c>
      <c r="K37" s="189"/>
      <c r="L37" s="190"/>
      <c r="M37" s="33"/>
    </row>
    <row r="38" spans="1:13" ht="60" customHeight="1" x14ac:dyDescent="0.2">
      <c r="A38" s="288"/>
      <c r="B38" s="595"/>
      <c r="C38" s="594"/>
      <c r="D38" s="233" t="s">
        <v>59</v>
      </c>
      <c r="E38" s="268" t="str">
        <f>IFERROR(IF(ISBLANK('Project Lookup'!E14),"",'Project Lookup'!E14),"")</f>
        <v/>
      </c>
      <c r="F38" s="187" t="s">
        <v>18</v>
      </c>
      <c r="G38" s="141" t="s">
        <v>18</v>
      </c>
      <c r="H38" s="189"/>
      <c r="I38" s="190"/>
      <c r="J38" s="189" t="s">
        <v>18</v>
      </c>
      <c r="K38" s="189"/>
      <c r="L38" s="190"/>
      <c r="M38" s="33"/>
    </row>
    <row r="39" spans="1:13" ht="60" customHeight="1" x14ac:dyDescent="0.2">
      <c r="A39" s="288"/>
      <c r="B39" s="595"/>
      <c r="C39" s="594"/>
      <c r="D39" s="233" t="s">
        <v>60</v>
      </c>
      <c r="E39" s="268" t="str">
        <f>IFERROR(IF(ISBLANK('Project Lookup'!E15),"",'Project Lookup'!E15),"")</f>
        <v/>
      </c>
      <c r="F39" s="187" t="s">
        <v>18</v>
      </c>
      <c r="G39" s="141" t="s">
        <v>18</v>
      </c>
      <c r="H39" s="189"/>
      <c r="I39" s="190"/>
      <c r="J39" s="189" t="s">
        <v>18</v>
      </c>
      <c r="K39" s="189"/>
      <c r="L39" s="190"/>
      <c r="M39" s="33"/>
    </row>
    <row r="40" spans="1:13" ht="60" customHeight="1" x14ac:dyDescent="0.2">
      <c r="A40" s="288"/>
      <c r="B40" s="595"/>
      <c r="C40" s="594"/>
      <c r="D40" s="233" t="s">
        <v>61</v>
      </c>
      <c r="E40" s="268" t="str">
        <f>IFERROR(IF(ISBLANK('Project Lookup'!E16),"",'Project Lookup'!E16),"")</f>
        <v/>
      </c>
      <c r="F40" s="187" t="s">
        <v>18</v>
      </c>
      <c r="G40" s="141" t="s">
        <v>18</v>
      </c>
      <c r="H40" s="189"/>
      <c r="I40" s="190"/>
      <c r="J40" s="189" t="s">
        <v>18</v>
      </c>
      <c r="K40" s="189"/>
      <c r="L40" s="190"/>
      <c r="M40" s="33"/>
    </row>
    <row r="41" spans="1:13" ht="60" customHeight="1" x14ac:dyDescent="0.2">
      <c r="A41" s="288"/>
      <c r="B41" s="595"/>
      <c r="C41" s="594"/>
      <c r="D41" s="233" t="s">
        <v>62</v>
      </c>
      <c r="E41" s="268" t="str">
        <f>IFERROR(IF(ISBLANK('Project Lookup'!E17),"",'Project Lookup'!E17),"")</f>
        <v/>
      </c>
      <c r="F41" s="187" t="s">
        <v>18</v>
      </c>
      <c r="G41" s="141" t="s">
        <v>18</v>
      </c>
      <c r="H41" s="189"/>
      <c r="I41" s="190"/>
      <c r="J41" s="189" t="s">
        <v>18</v>
      </c>
      <c r="K41" s="189"/>
      <c r="L41" s="190"/>
      <c r="M41" s="33"/>
    </row>
    <row r="42" spans="1:13" ht="60" customHeight="1" x14ac:dyDescent="0.2">
      <c r="A42" s="288"/>
      <c r="B42" s="595"/>
      <c r="C42" s="594"/>
      <c r="D42" s="233" t="s">
        <v>63</v>
      </c>
      <c r="E42" s="268" t="str">
        <f>IFERROR(IF(ISBLANK('Project Lookup'!E18),"",'Project Lookup'!E18),"")</f>
        <v/>
      </c>
      <c r="F42" s="187" t="s">
        <v>18</v>
      </c>
      <c r="G42" s="141" t="s">
        <v>18</v>
      </c>
      <c r="H42" s="189"/>
      <c r="I42" s="190"/>
      <c r="J42" s="189" t="s">
        <v>18</v>
      </c>
      <c r="K42" s="189"/>
      <c r="L42" s="190"/>
      <c r="M42" s="33"/>
    </row>
    <row r="43" spans="1:13" ht="60" customHeight="1" x14ac:dyDescent="0.2">
      <c r="A43" s="288"/>
      <c r="B43" s="595"/>
      <c r="C43" s="594"/>
      <c r="D43" s="233" t="s">
        <v>64</v>
      </c>
      <c r="E43" s="268" t="str">
        <f>IFERROR(IF(ISBLANK('Project Lookup'!E19),"",'Project Lookup'!E19),"")</f>
        <v/>
      </c>
      <c r="F43" s="187" t="s">
        <v>18</v>
      </c>
      <c r="G43" s="141" t="s">
        <v>18</v>
      </c>
      <c r="H43" s="189"/>
      <c r="I43" s="190"/>
      <c r="J43" s="189" t="s">
        <v>18</v>
      </c>
      <c r="K43" s="189"/>
      <c r="L43" s="190"/>
      <c r="M43" s="33"/>
    </row>
    <row r="44" spans="1:13" ht="60" customHeight="1" x14ac:dyDescent="0.2">
      <c r="A44" s="288"/>
      <c r="B44" s="595"/>
      <c r="C44" s="594"/>
      <c r="D44" s="233" t="s">
        <v>65</v>
      </c>
      <c r="E44" s="268" t="str">
        <f>IFERROR(IF(ISBLANK('Project Lookup'!E20),"",'Project Lookup'!E20),"")</f>
        <v/>
      </c>
      <c r="F44" s="187" t="s">
        <v>18</v>
      </c>
      <c r="G44" s="141" t="s">
        <v>18</v>
      </c>
      <c r="H44" s="189"/>
      <c r="I44" s="190"/>
      <c r="J44" s="189" t="s">
        <v>18</v>
      </c>
      <c r="K44" s="189"/>
      <c r="L44" s="190"/>
      <c r="M44" s="33"/>
    </row>
    <row r="45" spans="1:13" ht="60" customHeight="1" x14ac:dyDescent="0.2">
      <c r="A45" s="288"/>
      <c r="B45" s="595"/>
      <c r="C45" s="594"/>
      <c r="D45" s="233" t="s">
        <v>66</v>
      </c>
      <c r="E45" s="268" t="str">
        <f>IFERROR(IF(ISBLANK('Project Lookup'!E21),"",'Project Lookup'!E21),"")</f>
        <v/>
      </c>
      <c r="F45" s="187" t="s">
        <v>18</v>
      </c>
      <c r="G45" s="141" t="s">
        <v>18</v>
      </c>
      <c r="H45" s="189"/>
      <c r="I45" s="190"/>
      <c r="J45" s="189" t="s">
        <v>18</v>
      </c>
      <c r="K45" s="189"/>
      <c r="L45" s="190"/>
      <c r="M45" s="33"/>
    </row>
    <row r="46" spans="1:13" ht="60" customHeight="1" x14ac:dyDescent="0.2">
      <c r="A46" s="288"/>
      <c r="B46" s="595"/>
      <c r="C46" s="594"/>
      <c r="D46" s="233" t="s">
        <v>67</v>
      </c>
      <c r="E46" s="268" t="str">
        <f>IFERROR(IF(ISBLANK('Project Lookup'!E22),"",'Project Lookup'!E22),"")</f>
        <v/>
      </c>
      <c r="F46" s="187" t="s">
        <v>18</v>
      </c>
      <c r="G46" s="141" t="s">
        <v>18</v>
      </c>
      <c r="H46" s="189"/>
      <c r="I46" s="190"/>
      <c r="J46" s="189" t="s">
        <v>18</v>
      </c>
      <c r="K46" s="189"/>
      <c r="L46" s="190"/>
      <c r="M46" s="33"/>
    </row>
    <row r="47" spans="1:13" ht="60" customHeight="1" x14ac:dyDescent="0.2">
      <c r="A47" s="62">
        <f>IF(OR(ISBLANK(E47),E47='Data validation'!$B$4), 1,0)</f>
        <v>1</v>
      </c>
      <c r="B47" s="226" t="s">
        <v>68</v>
      </c>
      <c r="C47" s="592" t="s">
        <v>69</v>
      </c>
      <c r="D47" s="234" t="s">
        <v>70</v>
      </c>
      <c r="E47" s="142" t="s">
        <v>18</v>
      </c>
      <c r="F47" s="228"/>
      <c r="G47" s="228"/>
      <c r="H47" s="228"/>
      <c r="I47" s="229"/>
      <c r="J47" s="228"/>
      <c r="K47" s="228"/>
      <c r="L47" s="229"/>
      <c r="M47" s="33"/>
    </row>
    <row r="48" spans="1:13" ht="60" customHeight="1" thickBot="1" x14ac:dyDescent="0.25">
      <c r="A48" s="62" t="str">
        <f>IF(AND(E47='Data validation'!$B$6,ISBLANK(E48)),1,"")</f>
        <v/>
      </c>
      <c r="B48" s="227" t="s">
        <v>71</v>
      </c>
      <c r="C48" s="593"/>
      <c r="D48" s="235" t="s">
        <v>72</v>
      </c>
      <c r="E48" s="140"/>
      <c r="F48" s="230"/>
      <c r="G48" s="230"/>
      <c r="H48" s="230"/>
      <c r="I48" s="231"/>
      <c r="J48" s="254"/>
      <c r="K48" s="230"/>
      <c r="L48" s="231"/>
      <c r="M48" s="33"/>
    </row>
    <row r="49" spans="1:12" s="2" customFormat="1" x14ac:dyDescent="0.2">
      <c r="A49" s="127"/>
      <c r="B49" s="128"/>
      <c r="C49" s="129"/>
      <c r="D49" s="130"/>
      <c r="E49" s="126"/>
      <c r="F49" s="126"/>
      <c r="G49" s="126"/>
      <c r="H49" s="126"/>
      <c r="I49" s="131"/>
      <c r="J49" s="131"/>
      <c r="K49" s="132"/>
      <c r="L49" s="132"/>
    </row>
    <row r="50" spans="1:12" x14ac:dyDescent="0.2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25">
      <c r="C58" s="11"/>
    </row>
    <row r="62" spans="1:12" x14ac:dyDescent="0.2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2000" priority="8">
      <formula>$K$7=15</formula>
    </cfRule>
    <cfRule type="expression" dxfId="1999" priority="21">
      <formula>$K$7=16</formula>
    </cfRule>
  </conditionalFormatting>
  <conditionalFormatting sqref="H35:L45">
    <cfRule type="expression" dxfId="1997"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abSelected="1" topLeftCell="A11" zoomScale="80" zoomScaleNormal="80" workbookViewId="0">
      <selection activeCell="C29" sqref="C29"/>
    </sheetView>
  </sheetViews>
  <sheetFormatPr baseColWidth="10" defaultColWidth="8.83203125" defaultRowHeight="15" x14ac:dyDescent="0.2"/>
  <cols>
    <col min="1" max="1" width="10.5" customWidth="1"/>
    <col min="2" max="2" width="11.5" customWidth="1"/>
    <col min="3" max="3" width="75.1640625" customWidth="1"/>
    <col min="4" max="4" width="28.5" customWidth="1"/>
    <col min="5" max="5" width="29.1640625" customWidth="1"/>
    <col min="6" max="9" width="26.5" customWidth="1"/>
    <col min="10" max="12" width="13.5" customWidth="1"/>
    <col min="13" max="14" width="55" customWidth="1"/>
    <col min="15" max="15" width="33.5" customWidth="1"/>
    <col min="16" max="16" width="13.164062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611" t="s">
        <v>73</v>
      </c>
      <c r="C2" s="612"/>
      <c r="D2" s="612"/>
      <c r="E2" s="612"/>
      <c r="F2" s="612"/>
      <c r="G2" s="612"/>
      <c r="H2" s="612"/>
      <c r="I2" s="612"/>
      <c r="J2" s="612"/>
      <c r="K2" s="612"/>
      <c r="L2" s="612"/>
      <c r="M2" s="121"/>
      <c r="N2" s="173">
        <f>SUM(A7:A39)</f>
        <v>0</v>
      </c>
      <c r="O2" s="575" t="s">
        <v>12</v>
      </c>
      <c r="P2" s="603"/>
    </row>
    <row r="3" spans="1:17" ht="82.5" customHeight="1" thickBot="1" x14ac:dyDescent="0.25">
      <c r="B3" s="586" t="s">
        <v>74</v>
      </c>
      <c r="C3" s="587"/>
      <c r="D3" s="587"/>
      <c r="E3" s="587"/>
      <c r="F3" s="587"/>
      <c r="G3" s="587"/>
      <c r="H3" s="587"/>
      <c r="I3" s="587"/>
      <c r="J3" s="587"/>
      <c r="K3" s="587"/>
      <c r="L3" s="587"/>
      <c r="M3" s="587"/>
      <c r="N3" s="588"/>
      <c r="O3" s="515"/>
      <c r="P3" s="170"/>
      <c r="Q3" s="171"/>
    </row>
    <row r="4" spans="1:17" x14ac:dyDescent="0.2">
      <c r="B4" s="9"/>
      <c r="C4" s="9"/>
      <c r="D4" s="9"/>
      <c r="E4" s="9"/>
      <c r="K4" s="172"/>
      <c r="L4" s="172"/>
      <c r="M4" s="172"/>
      <c r="N4" s="172"/>
      <c r="O4" s="172"/>
      <c r="P4" s="172"/>
      <c r="Q4" s="171"/>
    </row>
    <row r="5" spans="1:17" ht="18" customHeight="1" x14ac:dyDescent="0.2">
      <c r="B5" s="616" t="s">
        <v>75</v>
      </c>
      <c r="C5" s="616"/>
      <c r="D5" s="616"/>
      <c r="E5" s="616"/>
      <c r="F5" s="616"/>
      <c r="G5" s="616"/>
      <c r="H5" s="616"/>
      <c r="I5" s="616"/>
      <c r="J5" s="616"/>
    </row>
    <row r="6" spans="1:17" ht="17" thickBot="1" x14ac:dyDescent="0.25">
      <c r="A6" s="59"/>
      <c r="B6" s="124"/>
      <c r="C6" s="125"/>
      <c r="D6" s="125"/>
      <c r="E6" s="88"/>
    </row>
    <row r="7" spans="1:17" ht="50" customHeight="1" x14ac:dyDescent="0.2">
      <c r="A7" s="59"/>
      <c r="B7" s="224" t="s">
        <v>15</v>
      </c>
      <c r="C7" s="534" t="s">
        <v>76</v>
      </c>
      <c r="D7" s="613" t="s">
        <v>6093</v>
      </c>
      <c r="E7" s="613"/>
      <c r="F7" s="613"/>
      <c r="G7" s="614"/>
      <c r="H7" s="614"/>
      <c r="I7" s="614"/>
      <c r="J7" s="615"/>
    </row>
    <row r="8" spans="1:17" ht="50" customHeight="1" x14ac:dyDescent="0.2">
      <c r="A8" s="59"/>
      <c r="B8" s="225" t="s">
        <v>19</v>
      </c>
      <c r="C8" s="533" t="s">
        <v>77</v>
      </c>
      <c r="D8" s="608" t="s">
        <v>6094</v>
      </c>
      <c r="E8" s="608"/>
      <c r="F8" s="608"/>
      <c r="G8" s="609"/>
      <c r="H8" s="609"/>
      <c r="I8" s="609"/>
      <c r="J8" s="610"/>
    </row>
    <row r="9" spans="1:17" ht="50" customHeight="1" x14ac:dyDescent="0.2">
      <c r="A9" s="59"/>
      <c r="B9" s="225" t="s">
        <v>21</v>
      </c>
      <c r="C9" s="533" t="s">
        <v>78</v>
      </c>
      <c r="D9" s="608" t="s">
        <v>6095</v>
      </c>
      <c r="E9" s="608"/>
      <c r="F9" s="608"/>
      <c r="G9" s="609"/>
      <c r="H9" s="609"/>
      <c r="I9" s="609"/>
      <c r="J9" s="610"/>
    </row>
    <row r="10" spans="1:17" ht="50" customHeight="1" x14ac:dyDescent="0.2">
      <c r="A10" s="59"/>
      <c r="B10" s="225" t="s">
        <v>24</v>
      </c>
      <c r="C10" s="533" t="s">
        <v>79</v>
      </c>
      <c r="D10" s="608" t="s">
        <v>6096</v>
      </c>
      <c r="E10" s="608"/>
      <c r="F10" s="608"/>
      <c r="G10" s="609"/>
      <c r="H10" s="609"/>
      <c r="I10" s="609"/>
      <c r="J10" s="610"/>
    </row>
    <row r="11" spans="1:17" ht="54" customHeight="1" x14ac:dyDescent="0.2">
      <c r="A11" s="59"/>
      <c r="B11" s="225" t="s">
        <v>29</v>
      </c>
      <c r="C11" s="533" t="s">
        <v>80</v>
      </c>
      <c r="D11" s="608" t="s">
        <v>6097</v>
      </c>
      <c r="E11" s="608"/>
      <c r="F11" s="608"/>
      <c r="G11" s="609"/>
      <c r="H11" s="609"/>
      <c r="I11" s="609"/>
      <c r="J11" s="610"/>
    </row>
    <row r="12" spans="1:17" ht="65.25" customHeight="1" x14ac:dyDescent="0.2">
      <c r="A12" s="59"/>
      <c r="B12" s="225" t="s">
        <v>31</v>
      </c>
      <c r="C12" s="533" t="s">
        <v>81</v>
      </c>
      <c r="D12" s="617" t="s">
        <v>82</v>
      </c>
      <c r="E12" s="618"/>
      <c r="F12" s="618"/>
      <c r="G12" s="618"/>
      <c r="H12" s="618"/>
      <c r="I12" s="618"/>
      <c r="J12" s="619"/>
    </row>
    <row r="13" spans="1:17" ht="77.25" customHeight="1" thickBot="1" x14ac:dyDescent="0.25">
      <c r="A13" s="59"/>
      <c r="B13" s="227" t="s">
        <v>33</v>
      </c>
      <c r="C13" s="269" t="s">
        <v>83</v>
      </c>
      <c r="D13" s="604" t="s">
        <v>6122</v>
      </c>
      <c r="E13" s="605"/>
      <c r="F13" s="605"/>
      <c r="G13" s="606"/>
      <c r="H13" s="606"/>
      <c r="I13" s="606"/>
      <c r="J13" s="607"/>
    </row>
    <row r="16" spans="1:17" ht="18.75" customHeight="1" x14ac:dyDescent="0.2">
      <c r="B16" s="616" t="s">
        <v>84</v>
      </c>
      <c r="C16" s="616"/>
      <c r="D16" s="616"/>
      <c r="E16" s="616"/>
      <c r="F16" s="616"/>
      <c r="G16" s="616"/>
      <c r="H16" s="616"/>
      <c r="I16" s="616"/>
      <c r="J16" s="616"/>
      <c r="K16" s="616"/>
      <c r="L16" s="616"/>
      <c r="M16" s="616"/>
      <c r="N16" s="616"/>
      <c r="O16" s="616"/>
    </row>
    <row r="18" spans="1:22" ht="49.5" customHeight="1" thickBot="1" x14ac:dyDescent="0.25">
      <c r="J18" s="620" t="s">
        <v>85</v>
      </c>
      <c r="K18" s="621"/>
      <c r="L18" s="621"/>
    </row>
    <row r="19" spans="1:22" ht="58" customHeight="1" thickBot="1" x14ac:dyDescent="0.25">
      <c r="B19" s="213"/>
      <c r="C19" s="507" t="s">
        <v>36</v>
      </c>
      <c r="D19" s="507" t="s">
        <v>86</v>
      </c>
      <c r="E19" s="507" t="s">
        <v>87</v>
      </c>
      <c r="F19" s="507" t="s">
        <v>88</v>
      </c>
      <c r="G19" s="507" t="s">
        <v>89</v>
      </c>
      <c r="H19" s="507" t="s">
        <v>90</v>
      </c>
      <c r="I19" s="507" t="s">
        <v>91</v>
      </c>
      <c r="J19" s="507" t="s">
        <v>92</v>
      </c>
      <c r="K19" s="507" t="s">
        <v>93</v>
      </c>
      <c r="L19" s="507" t="s">
        <v>94</v>
      </c>
      <c r="M19" s="507" t="s">
        <v>95</v>
      </c>
      <c r="N19" s="507" t="s">
        <v>96</v>
      </c>
      <c r="O19" s="508" t="s">
        <v>97</v>
      </c>
      <c r="P19" s="516"/>
      <c r="Q19" s="600" t="s">
        <v>98</v>
      </c>
      <c r="R19" s="601"/>
      <c r="S19" s="601"/>
      <c r="T19" s="601"/>
      <c r="U19" s="601"/>
      <c r="V19" s="602"/>
    </row>
    <row r="20" spans="1:22" ht="43.5" customHeight="1" x14ac:dyDescent="0.2">
      <c r="A20" s="59"/>
      <c r="B20" s="225" t="s">
        <v>46</v>
      </c>
      <c r="C20" s="211" t="str">
        <f>IF(ISBLANK('2 - Project Admin'!E27),"n/a",'2 - Project Admin'!E27)</f>
        <v>Scala Theatre &amp; Corn Exchange</v>
      </c>
      <c r="D20" s="552">
        <v>44197</v>
      </c>
      <c r="E20" s="552">
        <v>44197</v>
      </c>
      <c r="F20" s="553" t="s">
        <v>5555</v>
      </c>
      <c r="G20" s="553" t="s">
        <v>6098</v>
      </c>
      <c r="H20" s="553" t="s">
        <v>6077</v>
      </c>
      <c r="I20" s="554" t="s">
        <v>5566</v>
      </c>
      <c r="J20" s="555">
        <v>4</v>
      </c>
      <c r="K20" s="555">
        <v>5</v>
      </c>
      <c r="L20" s="555">
        <v>5</v>
      </c>
      <c r="M20" s="556" t="s">
        <v>95</v>
      </c>
      <c r="N20" s="556" t="s">
        <v>96</v>
      </c>
      <c r="O20" s="557">
        <v>44927</v>
      </c>
      <c r="P20" s="516"/>
      <c r="Q20" s="90" t="s">
        <v>99</v>
      </c>
      <c r="R20" s="91" t="s">
        <v>100</v>
      </c>
      <c r="S20" s="92" t="s">
        <v>101</v>
      </c>
      <c r="T20" s="91" t="s">
        <v>100</v>
      </c>
      <c r="U20" s="92" t="s">
        <v>102</v>
      </c>
      <c r="V20" s="91" t="s">
        <v>100</v>
      </c>
    </row>
    <row r="21" spans="1:22" ht="68" x14ac:dyDescent="0.2">
      <c r="A21" s="59"/>
      <c r="B21" s="225" t="s">
        <v>103</v>
      </c>
      <c r="C21" s="211" t="str">
        <f>IF(ISBLANK('2 - Project Admin'!E28),"n/a",'2 - Project Admin'!E28)</f>
        <v>8 Angel Street</v>
      </c>
      <c r="D21" s="552">
        <v>44197</v>
      </c>
      <c r="E21" s="552">
        <v>44927</v>
      </c>
      <c r="F21" s="553" t="s">
        <v>5564</v>
      </c>
      <c r="G21" s="553" t="s">
        <v>6123</v>
      </c>
      <c r="H21" s="553" t="s">
        <v>5556</v>
      </c>
      <c r="I21" s="554" t="s">
        <v>5566</v>
      </c>
      <c r="J21" s="555">
        <v>1</v>
      </c>
      <c r="K21" s="555">
        <v>1</v>
      </c>
      <c r="L21" s="555">
        <v>1</v>
      </c>
      <c r="M21" s="556" t="s">
        <v>95</v>
      </c>
      <c r="N21" s="556" t="s">
        <v>96</v>
      </c>
      <c r="O21" s="557">
        <v>44927</v>
      </c>
      <c r="P21" s="516"/>
      <c r="Q21" s="174" t="s">
        <v>104</v>
      </c>
      <c r="R21" s="157">
        <v>5</v>
      </c>
      <c r="S21" s="177" t="s">
        <v>105</v>
      </c>
      <c r="T21" s="157">
        <v>5</v>
      </c>
      <c r="U21" s="177" t="s">
        <v>106</v>
      </c>
      <c r="V21" s="157">
        <v>5</v>
      </c>
    </row>
    <row r="22" spans="1:22" ht="51" x14ac:dyDescent="0.2">
      <c r="A22" s="59"/>
      <c r="B22" s="225" t="s">
        <v>107</v>
      </c>
      <c r="C22" s="211" t="str">
        <f>IF(ISBLANK('2 - Project Admin'!E29),"n/a",'2 - Project Admin'!E29)</f>
        <v>Vacant Premises Scheme</v>
      </c>
      <c r="D22" s="552">
        <v>44501</v>
      </c>
      <c r="E22" s="552">
        <v>45352</v>
      </c>
      <c r="F22" s="553" t="s">
        <v>5577</v>
      </c>
      <c r="G22" s="553" t="s">
        <v>6099</v>
      </c>
      <c r="H22" s="553" t="s">
        <v>18</v>
      </c>
      <c r="I22" s="554" t="s">
        <v>5566</v>
      </c>
      <c r="J22" s="555">
        <v>2</v>
      </c>
      <c r="K22" s="555">
        <v>1</v>
      </c>
      <c r="L22" s="555">
        <v>2</v>
      </c>
      <c r="M22" s="556" t="s">
        <v>95</v>
      </c>
      <c r="N22" s="556" t="s">
        <v>96</v>
      </c>
      <c r="O22" s="557">
        <v>45108</v>
      </c>
      <c r="P22" s="516"/>
      <c r="Q22" s="175" t="s">
        <v>108</v>
      </c>
      <c r="R22" s="158">
        <v>4</v>
      </c>
      <c r="S22" s="178" t="s">
        <v>109</v>
      </c>
      <c r="T22" s="158">
        <v>4</v>
      </c>
      <c r="U22" s="178" t="s">
        <v>110</v>
      </c>
      <c r="V22" s="158">
        <v>4</v>
      </c>
    </row>
    <row r="23" spans="1:22" ht="51" x14ac:dyDescent="0.2">
      <c r="A23" s="59"/>
      <c r="B23" s="225" t="s">
        <v>111</v>
      </c>
      <c r="C23" s="211" t="str">
        <f>IF(ISBLANK('2 - Project Admin'!E30),"n/a",'2 - Project Admin'!E30)</f>
        <v>Angel Place</v>
      </c>
      <c r="D23" s="552">
        <v>44470</v>
      </c>
      <c r="E23" s="552">
        <v>45352</v>
      </c>
      <c r="F23" s="553" t="s">
        <v>5589</v>
      </c>
      <c r="G23" s="553" t="s">
        <v>6099</v>
      </c>
      <c r="H23" s="553" t="s">
        <v>18</v>
      </c>
      <c r="I23" s="554" t="s">
        <v>5557</v>
      </c>
      <c r="J23" s="555">
        <v>3</v>
      </c>
      <c r="K23" s="555">
        <v>2</v>
      </c>
      <c r="L23" s="555">
        <v>2</v>
      </c>
      <c r="M23" s="556" t="s">
        <v>95</v>
      </c>
      <c r="N23" s="556" t="s">
        <v>96</v>
      </c>
      <c r="O23" s="557">
        <v>45231</v>
      </c>
      <c r="P23" s="516"/>
      <c r="Q23" s="174" t="s">
        <v>112</v>
      </c>
      <c r="R23" s="159">
        <v>3</v>
      </c>
      <c r="S23" s="177" t="s">
        <v>113</v>
      </c>
      <c r="T23" s="159">
        <v>3</v>
      </c>
      <c r="U23" s="177" t="s">
        <v>114</v>
      </c>
      <c r="V23" s="159">
        <v>3</v>
      </c>
    </row>
    <row r="24" spans="1:22" ht="51" x14ac:dyDescent="0.2">
      <c r="A24" s="59"/>
      <c r="B24" s="225" t="s">
        <v>115</v>
      </c>
      <c r="C24" s="211" t="str">
        <f>IF(ISBLANK('2 - Project Admin'!E31),"n/a",'2 - Project Admin'!E31)</f>
        <v xml:space="preserve">Public Realm </v>
      </c>
      <c r="D24" s="552">
        <v>44197</v>
      </c>
      <c r="E24" s="552">
        <v>45352</v>
      </c>
      <c r="F24" s="553" t="s">
        <v>5600</v>
      </c>
      <c r="G24" s="553" t="s">
        <v>6099</v>
      </c>
      <c r="H24" s="553" t="s">
        <v>18</v>
      </c>
      <c r="I24" s="554" t="s">
        <v>5557</v>
      </c>
      <c r="J24" s="555">
        <v>2</v>
      </c>
      <c r="K24" s="555">
        <v>2</v>
      </c>
      <c r="L24" s="555">
        <v>3</v>
      </c>
      <c r="M24" s="556" t="s">
        <v>95</v>
      </c>
      <c r="N24" s="556" t="s">
        <v>96</v>
      </c>
      <c r="O24" s="557">
        <v>45139</v>
      </c>
      <c r="P24" s="516"/>
      <c r="Q24" s="174" t="s">
        <v>116</v>
      </c>
      <c r="R24" s="160">
        <v>2</v>
      </c>
      <c r="S24" s="177" t="s">
        <v>117</v>
      </c>
      <c r="T24" s="160">
        <v>2</v>
      </c>
      <c r="U24" s="177" t="s">
        <v>118</v>
      </c>
      <c r="V24" s="160">
        <v>2</v>
      </c>
    </row>
    <row r="25" spans="1:22" ht="35" thickBot="1" x14ac:dyDescent="0.25">
      <c r="A25" s="59"/>
      <c r="B25" s="225" t="s">
        <v>119</v>
      </c>
      <c r="C25" s="211" t="str">
        <f>IF(ISBLANK('2 - Project Admin'!E32),"n/a",'2 - Project Admin'!E32)</f>
        <v/>
      </c>
      <c r="D25" s="552"/>
      <c r="E25" s="552"/>
      <c r="F25" s="553" t="s">
        <v>18</v>
      </c>
      <c r="G25" s="553" t="s">
        <v>18</v>
      </c>
      <c r="H25" s="553" t="s">
        <v>18</v>
      </c>
      <c r="I25" s="554" t="s">
        <v>18</v>
      </c>
      <c r="J25" s="555" t="s">
        <v>18</v>
      </c>
      <c r="K25" s="555" t="s">
        <v>18</v>
      </c>
      <c r="L25" s="555" t="s">
        <v>18</v>
      </c>
      <c r="M25" s="556"/>
      <c r="N25" s="556"/>
      <c r="O25" s="557"/>
      <c r="P25" s="516"/>
      <c r="Q25" s="176" t="s">
        <v>120</v>
      </c>
      <c r="R25" s="161">
        <v>1</v>
      </c>
      <c r="S25" s="179" t="s">
        <v>121</v>
      </c>
      <c r="T25" s="161">
        <v>1</v>
      </c>
      <c r="U25" s="176" t="s">
        <v>122</v>
      </c>
      <c r="V25" s="161">
        <v>1</v>
      </c>
    </row>
    <row r="26" spans="1:22" ht="31.5" customHeight="1" x14ac:dyDescent="0.2">
      <c r="A26" s="59"/>
      <c r="B26" s="225" t="s">
        <v>123</v>
      </c>
      <c r="C26" s="211" t="str">
        <f>IF(ISBLANK('2 - Project Admin'!E33),"n/a",'2 - Project Admin'!E33)</f>
        <v/>
      </c>
      <c r="D26" s="552"/>
      <c r="E26" s="552"/>
      <c r="F26" s="553" t="s">
        <v>18</v>
      </c>
      <c r="G26" s="553" t="s">
        <v>18</v>
      </c>
      <c r="H26" s="553" t="s">
        <v>18</v>
      </c>
      <c r="I26" s="554" t="s">
        <v>18</v>
      </c>
      <c r="J26" s="555" t="s">
        <v>18</v>
      </c>
      <c r="K26" s="555" t="s">
        <v>18</v>
      </c>
      <c r="L26" s="555" t="s">
        <v>18</v>
      </c>
      <c r="M26" s="556"/>
      <c r="N26" s="556"/>
      <c r="O26" s="557"/>
      <c r="P26" s="516"/>
    </row>
    <row r="27" spans="1:22" ht="31.5" customHeight="1" x14ac:dyDescent="0.2">
      <c r="A27" s="59"/>
      <c r="B27" s="225" t="s">
        <v>124</v>
      </c>
      <c r="C27" s="211" t="str">
        <f>IF(ISBLANK('2 - Project Admin'!E34),"n/a",'2 - Project Admin'!E34)</f>
        <v/>
      </c>
      <c r="D27" s="552"/>
      <c r="E27" s="552"/>
      <c r="F27" s="553" t="s">
        <v>18</v>
      </c>
      <c r="G27" s="553" t="s">
        <v>18</v>
      </c>
      <c r="H27" s="553" t="s">
        <v>18</v>
      </c>
      <c r="I27" s="554" t="s">
        <v>18</v>
      </c>
      <c r="J27" s="555" t="s">
        <v>18</v>
      </c>
      <c r="K27" s="555" t="s">
        <v>18</v>
      </c>
      <c r="L27" s="555" t="s">
        <v>18</v>
      </c>
      <c r="M27" s="556"/>
      <c r="N27" s="556"/>
      <c r="O27" s="557"/>
      <c r="P27" s="516"/>
    </row>
    <row r="28" spans="1:22" ht="31.5" customHeight="1" x14ac:dyDescent="0.2">
      <c r="A28" s="59"/>
      <c r="B28" s="225" t="s">
        <v>125</v>
      </c>
      <c r="C28" s="211" t="str">
        <f>IF(ISBLANK('2 - Project Admin'!E35),"n/a",'2 - Project Admin'!E35)</f>
        <v/>
      </c>
      <c r="D28" s="552"/>
      <c r="E28" s="552"/>
      <c r="F28" s="553" t="s">
        <v>18</v>
      </c>
      <c r="G28" s="553" t="s">
        <v>18</v>
      </c>
      <c r="H28" s="553" t="s">
        <v>18</v>
      </c>
      <c r="I28" s="554" t="s">
        <v>18</v>
      </c>
      <c r="J28" s="555" t="s">
        <v>18</v>
      </c>
      <c r="K28" s="555" t="s">
        <v>18</v>
      </c>
      <c r="L28" s="555" t="s">
        <v>18</v>
      </c>
      <c r="M28" s="556"/>
      <c r="N28" s="556"/>
      <c r="O28" s="557"/>
      <c r="P28" s="516"/>
    </row>
    <row r="29" spans="1:22" ht="31.5" customHeight="1" x14ac:dyDescent="0.2">
      <c r="A29" s="59"/>
      <c r="B29" s="225" t="s">
        <v>126</v>
      </c>
      <c r="C29" s="211" t="str">
        <f>IF(ISBLANK('2 - Project Admin'!E36),"n/a",'2 - Project Admin'!E36)</f>
        <v/>
      </c>
      <c r="D29" s="552"/>
      <c r="E29" s="552"/>
      <c r="F29" s="553" t="s">
        <v>18</v>
      </c>
      <c r="G29" s="553" t="s">
        <v>18</v>
      </c>
      <c r="H29" s="553" t="s">
        <v>18</v>
      </c>
      <c r="I29" s="554" t="s">
        <v>18</v>
      </c>
      <c r="J29" s="555" t="s">
        <v>18</v>
      </c>
      <c r="K29" s="555" t="s">
        <v>18</v>
      </c>
      <c r="L29" s="555" t="s">
        <v>18</v>
      </c>
      <c r="M29" s="556"/>
      <c r="N29" s="556"/>
      <c r="O29" s="557"/>
      <c r="P29" s="516"/>
    </row>
    <row r="30" spans="1:22" ht="31.5" customHeight="1" x14ac:dyDescent="0.2">
      <c r="A30" s="59"/>
      <c r="B30" s="225" t="s">
        <v>127</v>
      </c>
      <c r="C30" s="211" t="str">
        <f>IF(ISBLANK('2 - Project Admin'!E37),"n/a",'2 - Project Admin'!E37)</f>
        <v/>
      </c>
      <c r="D30" s="552"/>
      <c r="E30" s="552"/>
      <c r="F30" s="553" t="s">
        <v>18</v>
      </c>
      <c r="G30" s="553" t="s">
        <v>18</v>
      </c>
      <c r="H30" s="553" t="s">
        <v>18</v>
      </c>
      <c r="I30" s="554" t="s">
        <v>18</v>
      </c>
      <c r="J30" s="555" t="s">
        <v>18</v>
      </c>
      <c r="K30" s="555" t="s">
        <v>18</v>
      </c>
      <c r="L30" s="555" t="s">
        <v>18</v>
      </c>
      <c r="M30" s="556"/>
      <c r="N30" s="556"/>
      <c r="O30" s="557"/>
      <c r="P30" s="516"/>
    </row>
    <row r="31" spans="1:22" ht="31.5" customHeight="1" x14ac:dyDescent="0.2">
      <c r="A31" s="59"/>
      <c r="B31" s="225" t="s">
        <v>128</v>
      </c>
      <c r="C31" s="211" t="str">
        <f>IF(ISBLANK('2 - Project Admin'!E38),"n/a",'2 - Project Admin'!E38)</f>
        <v/>
      </c>
      <c r="D31" s="552"/>
      <c r="E31" s="552"/>
      <c r="F31" s="553" t="s">
        <v>18</v>
      </c>
      <c r="G31" s="553" t="s">
        <v>18</v>
      </c>
      <c r="H31" s="553" t="s">
        <v>18</v>
      </c>
      <c r="I31" s="554" t="s">
        <v>18</v>
      </c>
      <c r="J31" s="555" t="s">
        <v>18</v>
      </c>
      <c r="K31" s="555" t="s">
        <v>18</v>
      </c>
      <c r="L31" s="555" t="s">
        <v>18</v>
      </c>
      <c r="M31" s="556"/>
      <c r="N31" s="556"/>
      <c r="O31" s="557"/>
      <c r="P31" s="516"/>
    </row>
    <row r="32" spans="1:22" ht="31.5" customHeight="1" x14ac:dyDescent="0.2">
      <c r="A32" s="59"/>
      <c r="B32" s="225" t="s">
        <v>129</v>
      </c>
      <c r="C32" s="211" t="str">
        <f>IF(ISBLANK('2 - Project Admin'!E39),"n/a",'2 - Project Admin'!E39)</f>
        <v/>
      </c>
      <c r="D32" s="552"/>
      <c r="E32" s="552"/>
      <c r="F32" s="553" t="s">
        <v>18</v>
      </c>
      <c r="G32" s="553" t="s">
        <v>18</v>
      </c>
      <c r="H32" s="553" t="s">
        <v>18</v>
      </c>
      <c r="I32" s="554" t="s">
        <v>18</v>
      </c>
      <c r="J32" s="555" t="s">
        <v>18</v>
      </c>
      <c r="K32" s="555" t="s">
        <v>18</v>
      </c>
      <c r="L32" s="555" t="s">
        <v>18</v>
      </c>
      <c r="M32" s="556"/>
      <c r="N32" s="556"/>
      <c r="O32" s="557"/>
      <c r="P32" s="516"/>
    </row>
    <row r="33" spans="1:22" ht="31.5" customHeight="1" x14ac:dyDescent="0.2">
      <c r="A33" s="59"/>
      <c r="B33" s="225" t="s">
        <v>130</v>
      </c>
      <c r="C33" s="211" t="str">
        <f>IF(ISBLANK('2 - Project Admin'!E40),"n/a",'2 - Project Admin'!E40)</f>
        <v/>
      </c>
      <c r="D33" s="552"/>
      <c r="E33" s="552"/>
      <c r="F33" s="553" t="s">
        <v>18</v>
      </c>
      <c r="G33" s="553" t="s">
        <v>18</v>
      </c>
      <c r="H33" s="553" t="s">
        <v>18</v>
      </c>
      <c r="I33" s="554" t="s">
        <v>18</v>
      </c>
      <c r="J33" s="555" t="s">
        <v>18</v>
      </c>
      <c r="K33" s="555" t="s">
        <v>18</v>
      </c>
      <c r="L33" s="555" t="s">
        <v>18</v>
      </c>
      <c r="M33" s="556"/>
      <c r="N33" s="556"/>
      <c r="O33" s="557"/>
      <c r="P33" s="516"/>
    </row>
    <row r="34" spans="1:22" ht="31.5" customHeight="1" x14ac:dyDescent="0.2">
      <c r="A34" s="59"/>
      <c r="B34" s="225" t="s">
        <v>131</v>
      </c>
      <c r="C34" s="211" t="str">
        <f>IF(ISBLANK('2 - Project Admin'!E41),"n/a",'2 - Project Admin'!E41)</f>
        <v/>
      </c>
      <c r="D34" s="552"/>
      <c r="E34" s="552"/>
      <c r="F34" s="553" t="s">
        <v>18</v>
      </c>
      <c r="G34" s="553" t="s">
        <v>18</v>
      </c>
      <c r="H34" s="553" t="s">
        <v>18</v>
      </c>
      <c r="I34" s="554" t="s">
        <v>18</v>
      </c>
      <c r="J34" s="555" t="s">
        <v>18</v>
      </c>
      <c r="K34" s="555" t="s">
        <v>18</v>
      </c>
      <c r="L34" s="555" t="s">
        <v>18</v>
      </c>
      <c r="M34" s="556"/>
      <c r="N34" s="556"/>
      <c r="O34" s="557"/>
      <c r="P34" s="516"/>
    </row>
    <row r="35" spans="1:22" ht="31.5" customHeight="1" x14ac:dyDescent="0.2">
      <c r="A35" s="59"/>
      <c r="B35" s="225" t="s">
        <v>132</v>
      </c>
      <c r="C35" s="211" t="str">
        <f>IF(ISBLANK('2 - Project Admin'!E42),"n/a",'2 - Project Admin'!E42)</f>
        <v/>
      </c>
      <c r="D35" s="552"/>
      <c r="E35" s="552"/>
      <c r="F35" s="553" t="s">
        <v>18</v>
      </c>
      <c r="G35" s="553" t="s">
        <v>18</v>
      </c>
      <c r="H35" s="553" t="s">
        <v>18</v>
      </c>
      <c r="I35" s="554" t="s">
        <v>18</v>
      </c>
      <c r="J35" s="555" t="s">
        <v>18</v>
      </c>
      <c r="K35" s="555" t="s">
        <v>18</v>
      </c>
      <c r="L35" s="555" t="s">
        <v>18</v>
      </c>
      <c r="M35" s="556"/>
      <c r="N35" s="556"/>
      <c r="O35" s="557"/>
      <c r="P35" s="516"/>
    </row>
    <row r="36" spans="1:22" ht="31.5" customHeight="1" x14ac:dyDescent="0.2">
      <c r="A36" s="59"/>
      <c r="B36" s="225" t="s">
        <v>133</v>
      </c>
      <c r="C36" s="211" t="str">
        <f>IF(ISBLANK('2 - Project Admin'!E43),"n/a",'2 - Project Admin'!E43)</f>
        <v/>
      </c>
      <c r="D36" s="552"/>
      <c r="E36" s="552"/>
      <c r="F36" s="553" t="s">
        <v>18</v>
      </c>
      <c r="G36" s="553" t="s">
        <v>18</v>
      </c>
      <c r="H36" s="553" t="s">
        <v>18</v>
      </c>
      <c r="I36" s="554" t="s">
        <v>18</v>
      </c>
      <c r="J36" s="555" t="s">
        <v>18</v>
      </c>
      <c r="K36" s="555" t="s">
        <v>18</v>
      </c>
      <c r="L36" s="555" t="s">
        <v>18</v>
      </c>
      <c r="M36" s="556"/>
      <c r="N36" s="556"/>
      <c r="O36" s="557"/>
      <c r="P36" s="516"/>
    </row>
    <row r="37" spans="1:22" ht="31.5" customHeight="1" x14ac:dyDescent="0.2">
      <c r="A37" s="59"/>
      <c r="B37" s="225" t="s">
        <v>134</v>
      </c>
      <c r="C37" s="211" t="str">
        <f>IF(ISBLANK('2 - Project Admin'!E44),"n/a",'2 - Project Admin'!E44)</f>
        <v/>
      </c>
      <c r="D37" s="552"/>
      <c r="E37" s="552"/>
      <c r="F37" s="553" t="s">
        <v>18</v>
      </c>
      <c r="G37" s="553" t="s">
        <v>18</v>
      </c>
      <c r="H37" s="553" t="s">
        <v>18</v>
      </c>
      <c r="I37" s="554" t="s">
        <v>18</v>
      </c>
      <c r="J37" s="555" t="s">
        <v>18</v>
      </c>
      <c r="K37" s="555" t="s">
        <v>18</v>
      </c>
      <c r="L37" s="555" t="s">
        <v>18</v>
      </c>
      <c r="M37" s="556"/>
      <c r="N37" s="556"/>
      <c r="O37" s="557"/>
      <c r="P37" s="516"/>
    </row>
    <row r="38" spans="1:22" ht="31.5" customHeight="1" x14ac:dyDescent="0.2">
      <c r="A38" s="59"/>
      <c r="B38" s="225" t="s">
        <v>135</v>
      </c>
      <c r="C38" s="211" t="str">
        <f>IF(ISBLANK('2 - Project Admin'!E45),"n/a",'2 - Project Admin'!E45)</f>
        <v/>
      </c>
      <c r="D38" s="552"/>
      <c r="E38" s="552"/>
      <c r="F38" s="553" t="s">
        <v>18</v>
      </c>
      <c r="G38" s="553" t="s">
        <v>18</v>
      </c>
      <c r="H38" s="553" t="s">
        <v>18</v>
      </c>
      <c r="I38" s="554" t="s">
        <v>18</v>
      </c>
      <c r="J38" s="555" t="s">
        <v>18</v>
      </c>
      <c r="K38" s="555" t="s">
        <v>18</v>
      </c>
      <c r="L38" s="555" t="s">
        <v>18</v>
      </c>
      <c r="M38" s="556"/>
      <c r="N38" s="556"/>
      <c r="O38" s="557"/>
      <c r="P38" s="516"/>
    </row>
    <row r="39" spans="1:22" ht="31.5" customHeight="1" thickBot="1" x14ac:dyDescent="0.25">
      <c r="A39" s="59"/>
      <c r="B39" s="227" t="s">
        <v>136</v>
      </c>
      <c r="C39" s="532" t="str">
        <f>IF(ISBLANK('2 - Project Admin'!E46),"n/a",'2 - Project Admin'!E46)</f>
        <v/>
      </c>
      <c r="D39" s="558"/>
      <c r="E39" s="558"/>
      <c r="F39" s="559" t="s">
        <v>18</v>
      </c>
      <c r="G39" s="559" t="s">
        <v>18</v>
      </c>
      <c r="H39" s="559" t="s">
        <v>18</v>
      </c>
      <c r="I39" s="560" t="s">
        <v>18</v>
      </c>
      <c r="J39" s="561" t="s">
        <v>18</v>
      </c>
      <c r="K39" s="561" t="s">
        <v>18</v>
      </c>
      <c r="L39" s="561" t="s">
        <v>18</v>
      </c>
      <c r="M39" s="562"/>
      <c r="N39" s="562"/>
      <c r="O39" s="563"/>
      <c r="P39" s="516"/>
    </row>
    <row r="40" spans="1:22" ht="16" x14ac:dyDescent="0.2">
      <c r="A40" s="59"/>
    </row>
    <row r="41" spans="1:22" x14ac:dyDescent="0.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95" priority="6">
      <formula>$C$15="Not Applicable"</formula>
    </cfRule>
  </conditionalFormatting>
  <conditionalFormatting sqref="J20:M39">
    <cfRule type="cellIs" dxfId="1994" priority="7" operator="equal">
      <formula>5</formula>
    </cfRule>
    <cfRule type="cellIs" dxfId="1993" priority="8" operator="equal">
      <formula>4</formula>
    </cfRule>
    <cfRule type="cellIs" dxfId="1992" priority="9" operator="equal">
      <formula>3</formula>
    </cfRule>
    <cfRule type="cellIs" dxfId="1991" priority="10" operator="equal">
      <formula>1</formula>
    </cfRule>
    <cfRule type="cellIs" dxfId="1990"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60" zoomScaleNormal="100" workbookViewId="0">
      <selection activeCell="G9" sqref="G9"/>
    </sheetView>
  </sheetViews>
  <sheetFormatPr baseColWidth="10" defaultColWidth="8.5" defaultRowHeight="14" outlineLevelRow="1" x14ac:dyDescent="0.2"/>
  <cols>
    <col min="1" max="1" width="3.5" style="18" customWidth="1"/>
    <col min="2" max="2" width="7.1640625" style="18" customWidth="1"/>
    <col min="3" max="3" width="45.5" style="18" customWidth="1"/>
    <col min="4" max="4" width="50" style="18" customWidth="1"/>
    <col min="5" max="5" width="53.5" style="18" customWidth="1"/>
    <col min="6" max="6" width="15.5" style="18" customWidth="1"/>
    <col min="7" max="8" width="17" style="18" customWidth="1"/>
    <col min="9" max="9" width="15.5" style="18" customWidth="1"/>
    <col min="10" max="11" width="16" style="18" customWidth="1"/>
    <col min="12" max="12" width="15.5" style="18" customWidth="1"/>
    <col min="13" max="14" width="17.5" style="18" customWidth="1"/>
    <col min="15" max="15" width="15.5" style="18" customWidth="1"/>
    <col min="16" max="17" width="18.5" style="18" customWidth="1"/>
    <col min="18" max="18" width="15.5" style="18" customWidth="1"/>
    <col min="19" max="20" width="17.1640625" style="18" customWidth="1"/>
    <col min="21" max="21" width="15.5" style="18" customWidth="1"/>
    <col min="22" max="23" width="17.5" style="18" customWidth="1"/>
    <col min="24" max="24" width="13.5" style="18" customWidth="1"/>
    <col min="25" max="26" width="12.5" style="18" customWidth="1"/>
    <col min="27" max="27" width="13.5" style="18" customWidth="1"/>
    <col min="28" max="28" width="8.5" style="18"/>
    <col min="29" max="32" width="12.5" style="18" customWidth="1"/>
    <col min="33" max="33" width="8.5" style="18"/>
    <col min="34" max="37" width="12.83203125" style="18" customWidth="1"/>
    <col min="38" max="16384" width="8.5" style="18"/>
  </cols>
  <sheetData>
    <row r="1" spans="2:26" ht="25.25" customHeight="1" thickBot="1" x14ac:dyDescent="0.25"/>
    <row r="2" spans="2:26" s="39" customFormat="1" ht="21" thickBot="1" x14ac:dyDescent="0.2">
      <c r="C2" s="732" t="s">
        <v>137</v>
      </c>
      <c r="D2" s="733"/>
      <c r="E2" s="733"/>
      <c r="F2" s="733"/>
      <c r="G2" s="733"/>
      <c r="H2" s="733"/>
      <c r="I2" s="733"/>
      <c r="J2" s="733"/>
      <c r="K2" s="733"/>
      <c r="L2" s="733"/>
      <c r="M2" s="739"/>
      <c r="N2" s="739"/>
      <c r="O2" s="185">
        <f>SUM(B9:B20)+B33+B61+B89+B117+B145+B173+B201+B229+B257+B285+B313+B341+B369+B397+B425+B453+B481+B509+B537+B565</f>
        <v>1</v>
      </c>
      <c r="P2" s="575" t="s">
        <v>12</v>
      </c>
      <c r="Q2" s="603"/>
      <c r="R2" s="603"/>
      <c r="S2" s="603"/>
      <c r="W2" s="182"/>
      <c r="X2" s="182"/>
    </row>
    <row r="3" spans="2:26" ht="343.5" customHeight="1" thickBot="1" x14ac:dyDescent="0.25">
      <c r="C3" s="586" t="s">
        <v>138</v>
      </c>
      <c r="D3" s="587"/>
      <c r="E3" s="587"/>
      <c r="F3" s="587"/>
      <c r="G3" s="587"/>
      <c r="H3" s="587"/>
      <c r="I3" s="587"/>
      <c r="J3" s="587"/>
      <c r="K3" s="587"/>
      <c r="L3" s="587"/>
      <c r="M3" s="587"/>
      <c r="N3" s="587"/>
      <c r="O3" s="588"/>
      <c r="P3" s="191"/>
      <c r="Q3" s="191"/>
      <c r="R3" s="191"/>
      <c r="S3" s="184"/>
      <c r="T3" s="184"/>
      <c r="U3" s="183"/>
      <c r="V3" s="183"/>
      <c r="W3" s="183"/>
      <c r="X3" s="181"/>
    </row>
    <row r="4" spans="2:26" ht="15" customHeight="1" x14ac:dyDescent="0.2">
      <c r="C4" s="58"/>
      <c r="D4" s="58"/>
      <c r="E4" s="58"/>
      <c r="F4" s="58"/>
      <c r="G4" s="58"/>
      <c r="H4" s="58"/>
      <c r="I4" s="58"/>
      <c r="J4" s="58"/>
      <c r="K4" s="58"/>
      <c r="L4" s="58"/>
      <c r="M4" s="58"/>
      <c r="N4" s="58"/>
      <c r="O4" s="58"/>
      <c r="P4" s="58"/>
      <c r="Q4" s="58"/>
      <c r="R4" s="58"/>
      <c r="S4" s="58"/>
      <c r="T4" s="58"/>
      <c r="U4" s="58"/>
      <c r="V4" s="58"/>
      <c r="W4" s="58"/>
      <c r="X4" s="58"/>
    </row>
    <row r="5" spans="2:26" ht="20" x14ac:dyDescent="0.2">
      <c r="C5" s="738" t="str">
        <f>CONCATENATE("You are reporting for the period: ",IF('1 - Start Here'!B6='Reference Data'!F4," ",'1 - Start Here'!B6))</f>
        <v>You are reporting for the period: 1 April 2024 to 30 September 2024</v>
      </c>
      <c r="D5" s="738"/>
      <c r="E5" s="738"/>
      <c r="G5" s="746" t="str">
        <f>IF(C5="You are reporting for the period:  ", "&lt;&lt;&lt; Please select a reporting period on the 'Start Here' page","")</f>
        <v/>
      </c>
      <c r="H5" s="746"/>
      <c r="I5" s="746"/>
      <c r="J5" s="746"/>
      <c r="K5" s="746"/>
      <c r="L5" s="746"/>
      <c r="M5" s="79">
        <f>IF(G5="",0,1)</f>
        <v>0</v>
      </c>
    </row>
    <row r="6" spans="2:26" ht="20" x14ac:dyDescent="0.2">
      <c r="C6" s="81"/>
      <c r="G6" s="82"/>
      <c r="H6" s="82"/>
      <c r="I6" s="82"/>
      <c r="J6" s="82"/>
      <c r="K6" s="82"/>
      <c r="L6" s="82"/>
      <c r="M6" s="79"/>
    </row>
    <row r="7" spans="2:26" ht="20.25" customHeight="1" x14ac:dyDescent="0.2">
      <c r="C7" s="737" t="s">
        <v>139</v>
      </c>
      <c r="D7" s="737"/>
      <c r="E7" s="737"/>
      <c r="G7" s="82"/>
      <c r="H7" s="82"/>
      <c r="I7" s="82"/>
      <c r="J7" s="82"/>
      <c r="K7" s="82"/>
      <c r="L7" s="82"/>
      <c r="M7" s="79"/>
      <c r="U7" s="164"/>
      <c r="V7" s="164"/>
      <c r="W7" s="163"/>
      <c r="X7" s="163"/>
      <c r="Y7" s="24"/>
    </row>
    <row r="8" spans="2:26" ht="20" x14ac:dyDescent="0.2">
      <c r="C8" s="162"/>
      <c r="G8" s="82"/>
      <c r="H8" s="82"/>
      <c r="I8" s="82"/>
      <c r="J8" s="82"/>
      <c r="K8" s="82"/>
      <c r="L8" s="82"/>
      <c r="M8" s="79"/>
      <c r="U8" s="164"/>
      <c r="V8" s="164"/>
      <c r="W8" s="163"/>
      <c r="X8" s="163"/>
      <c r="Y8" s="24"/>
    </row>
    <row r="9" spans="2:26" ht="43.5" customHeight="1" x14ac:dyDescent="0.2">
      <c r="B9" s="59">
        <f>IF(E9='Data validation'!$B$5,0,1)</f>
        <v>1</v>
      </c>
      <c r="C9" s="748" t="s">
        <v>140</v>
      </c>
      <c r="D9" s="702"/>
      <c r="E9" s="219" t="s">
        <v>5561</v>
      </c>
      <c r="G9" s="82"/>
      <c r="H9" s="82"/>
      <c r="I9" s="82"/>
      <c r="J9" s="82"/>
      <c r="K9" s="82"/>
      <c r="L9" s="82"/>
      <c r="M9" s="79"/>
      <c r="U9" s="164"/>
      <c r="V9" s="164"/>
      <c r="W9" s="163"/>
      <c r="X9" s="163"/>
      <c r="Y9" s="24"/>
    </row>
    <row r="10" spans="2:26" s="41" customFormat="1" ht="20" x14ac:dyDescent="0.2">
      <c r="C10" s="164"/>
      <c r="D10" s="164"/>
      <c r="E10" s="168"/>
      <c r="G10" s="166"/>
      <c r="H10" s="166"/>
      <c r="I10" s="166"/>
      <c r="J10" s="166"/>
      <c r="K10" s="166"/>
      <c r="L10" s="166"/>
      <c r="M10" s="167"/>
      <c r="U10" s="164"/>
      <c r="V10" s="164"/>
      <c r="W10" s="168"/>
      <c r="X10" s="168"/>
      <c r="Y10" s="165"/>
    </row>
    <row r="11" spans="2:26" s="41" customFormat="1" ht="20" x14ac:dyDescent="0.2">
      <c r="C11" s="164"/>
      <c r="D11" s="164"/>
      <c r="E11" s="168"/>
      <c r="G11" s="166"/>
      <c r="H11" s="166"/>
      <c r="I11" s="166"/>
      <c r="J11" s="166"/>
      <c r="K11" s="166"/>
      <c r="L11" s="166"/>
      <c r="M11" s="167"/>
      <c r="U11" s="164"/>
      <c r="V11" s="164"/>
      <c r="W11" s="168"/>
      <c r="X11" s="168"/>
      <c r="Y11" s="165"/>
    </row>
    <row r="12" spans="2:26" s="41" customFormat="1" ht="20.25" customHeight="1" x14ac:dyDescent="0.2">
      <c r="C12" s="737" t="s">
        <v>141</v>
      </c>
      <c r="D12" s="737"/>
      <c r="E12" s="737"/>
      <c r="F12" s="737"/>
      <c r="G12" s="737"/>
      <c r="H12" s="737"/>
      <c r="I12" s="737"/>
      <c r="J12" s="737"/>
      <c r="K12" s="737"/>
      <c r="L12" s="737"/>
      <c r="M12" s="737"/>
      <c r="N12" s="737"/>
      <c r="O12" s="737"/>
      <c r="P12" s="737"/>
      <c r="Q12" s="737"/>
      <c r="R12" s="737"/>
      <c r="S12" s="737"/>
      <c r="T12" s="737"/>
      <c r="U12" s="737"/>
      <c r="V12" s="737"/>
      <c r="W12" s="737"/>
      <c r="X12" s="737"/>
      <c r="Y12" s="737"/>
      <c r="Z12" s="737"/>
    </row>
    <row r="13" spans="2:26" s="41" customFormat="1" ht="21" thickBot="1" x14ac:dyDescent="0.25">
      <c r="C13" s="164"/>
      <c r="D13" s="164"/>
      <c r="E13" s="168"/>
      <c r="G13" s="166"/>
      <c r="H13" s="166"/>
      <c r="I13" s="166"/>
      <c r="J13" s="166"/>
      <c r="K13" s="166"/>
      <c r="L13" s="166"/>
      <c r="M13" s="167"/>
      <c r="U13" s="164"/>
      <c r="V13" s="164"/>
      <c r="W13" s="168"/>
      <c r="X13" s="168"/>
      <c r="Y13" s="165"/>
    </row>
    <row r="14" spans="2:26" s="41" customFormat="1" ht="77.25" customHeight="1" thickBot="1" x14ac:dyDescent="0.25">
      <c r="C14" s="682" t="s">
        <v>142</v>
      </c>
      <c r="D14" s="683"/>
      <c r="E14" s="246" t="s">
        <v>143</v>
      </c>
      <c r="F14" s="577" t="s">
        <v>144</v>
      </c>
      <c r="G14" s="583"/>
      <c r="H14" s="578"/>
      <c r="I14" s="707" t="s">
        <v>145</v>
      </c>
      <c r="J14" s="708"/>
      <c r="K14" s="708"/>
      <c r="L14" s="709"/>
      <c r="M14" s="693" t="s">
        <v>146</v>
      </c>
      <c r="N14" s="694"/>
      <c r="O14" s="694"/>
      <c r="P14" s="695"/>
      <c r="U14" s="164"/>
      <c r="V14" s="164"/>
      <c r="W14" s="168"/>
      <c r="X14" s="168"/>
      <c r="Y14" s="165"/>
    </row>
    <row r="15" spans="2:26" s="41" customFormat="1" ht="42" customHeight="1" thickBot="1" x14ac:dyDescent="0.25">
      <c r="B15" s="59"/>
      <c r="C15" s="703" t="s">
        <v>147</v>
      </c>
      <c r="D15" s="704"/>
      <c r="E15" s="705" t="s">
        <v>5552</v>
      </c>
      <c r="F15" s="706"/>
      <c r="G15" s="706"/>
      <c r="H15" s="706"/>
      <c r="I15" s="706"/>
      <c r="J15" s="706"/>
      <c r="K15" s="706"/>
      <c r="L15" s="706"/>
      <c r="M15" s="690" t="str">
        <f>IF(E15='Data validation'!$B$6,"Given your answer, you only need to complete this table on this tab","")</f>
        <v/>
      </c>
      <c r="N15" s="691"/>
      <c r="O15" s="691"/>
      <c r="P15" s="692"/>
      <c r="U15" s="164"/>
      <c r="V15" s="164"/>
      <c r="W15" s="168"/>
      <c r="X15" s="168"/>
      <c r="Y15" s="165"/>
    </row>
    <row r="16" spans="2:26" s="41" customFormat="1" ht="30" customHeight="1" x14ac:dyDescent="0.2">
      <c r="B16" s="59"/>
      <c r="C16" s="701" t="s">
        <v>148</v>
      </c>
      <c r="D16" s="702"/>
      <c r="E16" s="410">
        <v>1</v>
      </c>
      <c r="F16" s="749">
        <v>1</v>
      </c>
      <c r="G16" s="750"/>
      <c r="H16" s="751"/>
      <c r="I16" s="696">
        <v>1</v>
      </c>
      <c r="J16" s="697"/>
      <c r="K16" s="697"/>
      <c r="L16" s="698"/>
      <c r="M16" s="687"/>
      <c r="N16" s="688"/>
      <c r="O16" s="688"/>
      <c r="P16" s="689"/>
      <c r="U16" s="164"/>
      <c r="V16" s="164"/>
      <c r="W16" s="168"/>
      <c r="X16" s="168"/>
      <c r="Y16" s="165"/>
    </row>
    <row r="17" spans="2:26" s="41" customFormat="1" ht="30" customHeight="1" x14ac:dyDescent="0.2">
      <c r="B17" s="59"/>
      <c r="C17" s="701" t="s">
        <v>149</v>
      </c>
      <c r="D17" s="702"/>
      <c r="E17" s="411" t="s">
        <v>5552</v>
      </c>
      <c r="F17" s="726" t="s">
        <v>5552</v>
      </c>
      <c r="G17" s="727"/>
      <c r="H17" s="728"/>
      <c r="I17" s="679" t="s">
        <v>5552</v>
      </c>
      <c r="J17" s="680"/>
      <c r="K17" s="680"/>
      <c r="L17" s="681"/>
      <c r="M17" s="687"/>
      <c r="N17" s="688"/>
      <c r="O17" s="688"/>
      <c r="P17" s="689"/>
      <c r="U17" s="164"/>
      <c r="V17" s="164"/>
      <c r="W17" s="168"/>
      <c r="X17" s="168"/>
      <c r="Y17" s="165"/>
    </row>
    <row r="18" spans="2:26" s="41" customFormat="1" ht="75" customHeight="1" x14ac:dyDescent="0.2">
      <c r="B18" s="59"/>
      <c r="C18" s="701" t="s">
        <v>150</v>
      </c>
      <c r="D18" s="702"/>
      <c r="E18" s="564">
        <v>44927</v>
      </c>
      <c r="F18" s="726" t="s">
        <v>6121</v>
      </c>
      <c r="G18" s="727"/>
      <c r="H18" s="728"/>
      <c r="I18" s="679" t="s">
        <v>6121</v>
      </c>
      <c r="J18" s="680"/>
      <c r="K18" s="680"/>
      <c r="L18" s="681"/>
      <c r="M18" s="687"/>
      <c r="N18" s="688"/>
      <c r="O18" s="688"/>
      <c r="P18" s="689"/>
      <c r="U18" s="164"/>
      <c r="V18" s="164"/>
      <c r="W18" s="168"/>
      <c r="X18" s="168"/>
      <c r="Y18" s="165"/>
    </row>
    <row r="19" spans="2:26" s="41" customFormat="1" ht="53.25" customHeight="1" x14ac:dyDescent="0.2">
      <c r="B19" s="59"/>
      <c r="C19" s="701" t="s">
        <v>151</v>
      </c>
      <c r="D19" s="702"/>
      <c r="E19" s="411" t="s">
        <v>18</v>
      </c>
      <c r="F19" s="726" t="s">
        <v>18</v>
      </c>
      <c r="G19" s="727"/>
      <c r="H19" s="728"/>
      <c r="I19" s="679" t="s">
        <v>18</v>
      </c>
      <c r="J19" s="680"/>
      <c r="K19" s="680"/>
      <c r="L19" s="681"/>
      <c r="M19" s="687" t="str">
        <f>IF(OR(E19='Data validation'!$S$6,E19='Data validation'!$S$7),"Given your answer on the 5% CDEL Pre-Payment, please ensure you detail this spend in the project tables below","")</f>
        <v/>
      </c>
      <c r="N19" s="688"/>
      <c r="O19" s="688"/>
      <c r="P19" s="689"/>
      <c r="U19" s="164"/>
      <c r="V19" s="164"/>
      <c r="W19" s="168"/>
      <c r="X19" s="168"/>
      <c r="Y19" s="165"/>
    </row>
    <row r="20" spans="2:26" s="41" customFormat="1" ht="75" customHeight="1" thickBot="1" x14ac:dyDescent="0.25">
      <c r="B20" s="59"/>
      <c r="C20" s="699" t="s">
        <v>152</v>
      </c>
      <c r="D20" s="700"/>
      <c r="E20" s="412"/>
      <c r="F20" s="723"/>
      <c r="G20" s="724"/>
      <c r="H20" s="725"/>
      <c r="I20" s="714"/>
      <c r="J20" s="715"/>
      <c r="K20" s="715"/>
      <c r="L20" s="716"/>
      <c r="M20" s="684"/>
      <c r="N20" s="685"/>
      <c r="O20" s="685"/>
      <c r="P20" s="686"/>
      <c r="U20" s="164"/>
      <c r="V20" s="164"/>
      <c r="W20" s="168"/>
      <c r="X20" s="168"/>
      <c r="Y20" s="165"/>
    </row>
    <row r="21" spans="2:26" s="41" customFormat="1" ht="21" thickBot="1" x14ac:dyDescent="0.25">
      <c r="C21" s="164"/>
      <c r="D21" s="164"/>
      <c r="E21" s="168"/>
      <c r="G21" s="166"/>
      <c r="H21" s="166"/>
      <c r="I21" s="166"/>
      <c r="J21" s="166"/>
      <c r="K21" s="166"/>
      <c r="L21" s="166"/>
      <c r="M21" s="167"/>
      <c r="U21" s="164"/>
      <c r="V21" s="164"/>
      <c r="W21" s="168"/>
      <c r="X21" s="168"/>
      <c r="Y21" s="165"/>
    </row>
    <row r="22" spans="2:26" s="2" customFormat="1" ht="20.25" hidden="1" customHeight="1" thickBot="1" x14ac:dyDescent="0.25">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2">
      <c r="C23" s="740" t="s">
        <v>154</v>
      </c>
      <c r="D23" s="741"/>
      <c r="E23" s="742"/>
      <c r="F23" s="622" t="s">
        <v>155</v>
      </c>
      <c r="G23" s="662" t="s">
        <v>156</v>
      </c>
      <c r="H23" s="663"/>
      <c r="I23" s="664"/>
      <c r="J23" s="662" t="s">
        <v>157</v>
      </c>
      <c r="K23" s="663"/>
      <c r="L23" s="664"/>
      <c r="M23" s="662" t="s">
        <v>158</v>
      </c>
      <c r="N23" s="663"/>
      <c r="O23" s="664"/>
      <c r="P23" s="662" t="s">
        <v>159</v>
      </c>
      <c r="Q23" s="663"/>
      <c r="R23" s="664"/>
      <c r="S23" s="662" t="s">
        <v>160</v>
      </c>
      <c r="T23" s="663"/>
      <c r="U23" s="664"/>
      <c r="V23" s="662" t="s">
        <v>161</v>
      </c>
      <c r="W23" s="663"/>
      <c r="X23" s="664"/>
      <c r="Y23" s="622" t="s">
        <v>162</v>
      </c>
      <c r="Z23" s="665" t="s">
        <v>163</v>
      </c>
    </row>
    <row r="24" spans="2:26" s="41" customFormat="1" ht="18" thickBot="1" x14ac:dyDescent="0.25">
      <c r="C24" s="743"/>
      <c r="D24" s="744"/>
      <c r="E24" s="745"/>
      <c r="F24" s="623"/>
      <c r="G24" s="195" t="s">
        <v>164</v>
      </c>
      <c r="H24" s="196" t="s">
        <v>165</v>
      </c>
      <c r="I24" s="626" t="s">
        <v>166</v>
      </c>
      <c r="J24" s="195" t="s">
        <v>164</v>
      </c>
      <c r="K24" s="196" t="s">
        <v>165</v>
      </c>
      <c r="L24" s="626" t="s">
        <v>166</v>
      </c>
      <c r="M24" s="195" t="s">
        <v>164</v>
      </c>
      <c r="N24" s="196" t="s">
        <v>165</v>
      </c>
      <c r="O24" s="626" t="s">
        <v>166</v>
      </c>
      <c r="P24" s="195" t="s">
        <v>164</v>
      </c>
      <c r="Q24" s="196" t="s">
        <v>165</v>
      </c>
      <c r="R24" s="626" t="s">
        <v>166</v>
      </c>
      <c r="S24" s="195" t="s">
        <v>164</v>
      </c>
      <c r="T24" s="196" t="s">
        <v>165</v>
      </c>
      <c r="U24" s="626" t="s">
        <v>166</v>
      </c>
      <c r="V24" s="195" t="s">
        <v>164</v>
      </c>
      <c r="W24" s="196" t="s">
        <v>165</v>
      </c>
      <c r="X24" s="626" t="s">
        <v>166</v>
      </c>
      <c r="Y24" s="623"/>
      <c r="Z24" s="747"/>
    </row>
    <row r="25" spans="2:26" s="41" customFormat="1" ht="15.75" customHeight="1" thickBot="1" x14ac:dyDescent="0.25">
      <c r="C25" s="743"/>
      <c r="D25" s="744"/>
      <c r="E25" s="745"/>
      <c r="F25" s="661"/>
      <c r="G25" s="289" t="s">
        <v>167</v>
      </c>
      <c r="H25" s="289" t="s">
        <v>167</v>
      </c>
      <c r="I25" s="623"/>
      <c r="J25" s="289" t="s">
        <v>167</v>
      </c>
      <c r="K25" s="289" t="str">
        <f>IF(INDEX('Reference Data'!$G$5:$G$18,MATCH('Reference Data'!$C$4,'Reference Data'!$F$5:$F$21,0),1)&gt;=K$22,"Actual","Forecast")</f>
        <v>Actual</v>
      </c>
      <c r="L25" s="623"/>
      <c r="M25" s="289" t="str">
        <f>IF(INDEX('Reference Data'!$G$5:$G$18,MATCH('Reference Data'!$C$4,'Reference Data'!$F$5:$F$21,0),1)&gt;=M$22,"Actual","Forecast")</f>
        <v>Actual</v>
      </c>
      <c r="N25" s="289" t="str">
        <f>IF(INDEX('Reference Data'!$G$5:$G$18,MATCH('Reference Data'!$C$4,'Reference Data'!$F$5:$F$21,0),1)&gt;=N$22,"Actual","Forecast")</f>
        <v>Actual</v>
      </c>
      <c r="O25" s="623"/>
      <c r="P25" s="289" t="str">
        <f>IF(INDEX('Reference Data'!$G$5:$G$18,MATCH('Reference Data'!$C$4,'Reference Data'!$F$5:$F$21,0),1)&gt;=P$22,"Actual","Forecast")</f>
        <v>Actual</v>
      </c>
      <c r="Q25" s="289" t="str">
        <f>IF(INDEX('Reference Data'!$G$5:$G$18,MATCH('Reference Data'!$C$4,'Reference Data'!$F$5:$F$21,0),1)&gt;=Q$22,"Actual","Forecast")</f>
        <v>Actual</v>
      </c>
      <c r="R25" s="623"/>
      <c r="S25" s="289" t="str">
        <f>IF(INDEX('Reference Data'!$G$5:$G$18,MATCH('Reference Data'!$C$4,'Reference Data'!$F$5:$F$21,0),1)&gt;=S$22,"Actual","Forecast")</f>
        <v>Actual</v>
      </c>
      <c r="T25" s="289" t="str">
        <f>IF(INDEX('Reference Data'!$G$5:$G$18,MATCH('Reference Data'!$C$4,'Reference Data'!$F$5:$F$21,0),1)&gt;=T$22,"Actual","Forecast")</f>
        <v>Forecast</v>
      </c>
      <c r="U25" s="623"/>
      <c r="V25" s="289" t="str">
        <f>IF(INDEX('Reference Data'!$G$5:$G$18,MATCH('Reference Data'!$C$4,'Reference Data'!$F$5:$F$21,0),1)&gt;=V$22,"Actual","Forecast")</f>
        <v>Forecast</v>
      </c>
      <c r="W25" s="289" t="str">
        <f>IF(INDEX('Reference Data'!$G$5:$G$18,MATCH('Reference Data'!$C$4,'Reference Data'!$F$5:$F$21,0),1)&gt;=W$22,"Actual","Forecast")</f>
        <v>Forecast</v>
      </c>
      <c r="X25" s="623"/>
      <c r="Y25" s="623"/>
      <c r="Z25" s="747"/>
    </row>
    <row r="26" spans="2:26" s="41" customFormat="1" ht="15" x14ac:dyDescent="0.2">
      <c r="C26" s="734" t="s">
        <v>168</v>
      </c>
      <c r="D26" s="735"/>
      <c r="E26" s="736"/>
      <c r="F26" s="419"/>
      <c r="G26" s="427">
        <v>5</v>
      </c>
      <c r="H26" s="427">
        <v>3</v>
      </c>
      <c r="I26" s="372">
        <f>G26+H26</f>
        <v>8</v>
      </c>
      <c r="J26" s="374">
        <v>2</v>
      </c>
      <c r="K26" s="374">
        <v>1</v>
      </c>
      <c r="L26" s="372">
        <f>J26+K26</f>
        <v>3</v>
      </c>
      <c r="M26" s="374">
        <v>3</v>
      </c>
      <c r="N26" s="374">
        <v>6</v>
      </c>
      <c r="O26" s="372">
        <f>M26+N26</f>
        <v>9</v>
      </c>
      <c r="P26" s="428">
        <v>4</v>
      </c>
      <c r="Q26" s="375">
        <v>2</v>
      </c>
      <c r="R26" s="372">
        <f>P26+Q26</f>
        <v>6</v>
      </c>
      <c r="S26" s="374">
        <v>3</v>
      </c>
      <c r="T26" s="374">
        <v>5</v>
      </c>
      <c r="U26" s="372">
        <f>S26+T26</f>
        <v>8</v>
      </c>
      <c r="V26" s="374">
        <v>3</v>
      </c>
      <c r="W26" s="374">
        <v>6</v>
      </c>
      <c r="X26" s="372">
        <f>V26+W26</f>
        <v>9</v>
      </c>
      <c r="Y26" s="419"/>
      <c r="Z26" s="376">
        <f>SUM(F26,I26,L26,O26,R26,U26,X26,Y26)</f>
        <v>43</v>
      </c>
    </row>
    <row r="27" spans="2:26" s="41" customFormat="1" ht="16" thickBot="1" x14ac:dyDescent="0.25">
      <c r="C27" s="717" t="s">
        <v>169</v>
      </c>
      <c r="D27" s="718"/>
      <c r="E27" s="719"/>
      <c r="F27" s="420"/>
      <c r="G27" s="429">
        <v>2</v>
      </c>
      <c r="H27" s="429">
        <v>4</v>
      </c>
      <c r="I27" s="378">
        <f>G27+H27</f>
        <v>6</v>
      </c>
      <c r="J27" s="379">
        <v>4</v>
      </c>
      <c r="K27" s="379">
        <v>6</v>
      </c>
      <c r="L27" s="378">
        <f>J27+K27</f>
        <v>10</v>
      </c>
      <c r="M27" s="379">
        <v>2</v>
      </c>
      <c r="N27" s="379">
        <v>7</v>
      </c>
      <c r="O27" s="378">
        <f>M27+N27</f>
        <v>9</v>
      </c>
      <c r="P27" s="430">
        <v>3</v>
      </c>
      <c r="Q27" s="380">
        <v>5</v>
      </c>
      <c r="R27" s="378">
        <f>P27+Q27</f>
        <v>8</v>
      </c>
      <c r="S27" s="379">
        <v>6</v>
      </c>
      <c r="T27" s="379">
        <v>6</v>
      </c>
      <c r="U27" s="378">
        <f>S27+T27</f>
        <v>12</v>
      </c>
      <c r="V27" s="379">
        <v>5</v>
      </c>
      <c r="W27" s="379">
        <v>5</v>
      </c>
      <c r="X27" s="378">
        <f>V27+W27</f>
        <v>10</v>
      </c>
      <c r="Y27" s="420"/>
      <c r="Z27" s="381">
        <f>SUM(F27,I27,L27,O27,R27,U27,X27,Y27)</f>
        <v>55</v>
      </c>
    </row>
    <row r="28" spans="2:26" s="41" customFormat="1" ht="16" thickBot="1" x14ac:dyDescent="0.25">
      <c r="C28" s="720" t="s">
        <v>166</v>
      </c>
      <c r="D28" s="721"/>
      <c r="E28" s="722"/>
      <c r="F28" s="383">
        <f t="shared" ref="F28:Y28" si="0">F26+F27</f>
        <v>0</v>
      </c>
      <c r="G28" s="383">
        <f t="shared" si="0"/>
        <v>7</v>
      </c>
      <c r="H28" s="383">
        <f t="shared" si="0"/>
        <v>7</v>
      </c>
      <c r="I28" s="383">
        <f t="shared" si="0"/>
        <v>14</v>
      </c>
      <c r="J28" s="383">
        <f t="shared" si="0"/>
        <v>6</v>
      </c>
      <c r="K28" s="383">
        <f t="shared" si="0"/>
        <v>7</v>
      </c>
      <c r="L28" s="383">
        <f t="shared" si="0"/>
        <v>13</v>
      </c>
      <c r="M28" s="383">
        <f t="shared" si="0"/>
        <v>5</v>
      </c>
      <c r="N28" s="383">
        <f t="shared" si="0"/>
        <v>13</v>
      </c>
      <c r="O28" s="383">
        <f t="shared" si="0"/>
        <v>18</v>
      </c>
      <c r="P28" s="383">
        <f t="shared" si="0"/>
        <v>7</v>
      </c>
      <c r="Q28" s="383">
        <f t="shared" si="0"/>
        <v>7</v>
      </c>
      <c r="R28" s="383">
        <f t="shared" si="0"/>
        <v>14</v>
      </c>
      <c r="S28" s="383">
        <v>0</v>
      </c>
      <c r="T28" s="383">
        <f t="shared" si="0"/>
        <v>11</v>
      </c>
      <c r="U28" s="383">
        <f t="shared" si="0"/>
        <v>20</v>
      </c>
      <c r="V28" s="383">
        <f t="shared" si="0"/>
        <v>8</v>
      </c>
      <c r="W28" s="383">
        <f t="shared" si="0"/>
        <v>11</v>
      </c>
      <c r="X28" s="383">
        <f t="shared" si="0"/>
        <v>19</v>
      </c>
      <c r="Y28" s="383">
        <f t="shared" si="0"/>
        <v>0</v>
      </c>
      <c r="Z28" s="323">
        <f>Z26+Z27</f>
        <v>98</v>
      </c>
    </row>
    <row r="29" spans="2:26" s="2" customFormat="1" ht="15" x14ac:dyDescent="0.2"/>
    <row r="30" spans="2:26" s="2" customFormat="1" ht="15" x14ac:dyDescent="0.2"/>
    <row r="31" spans="2:26" s="41" customFormat="1" ht="20.25" customHeight="1" x14ac:dyDescent="0.2">
      <c r="C31" s="737" t="s">
        <v>170</v>
      </c>
      <c r="D31" s="737"/>
      <c r="E31" s="737"/>
      <c r="F31" s="737"/>
      <c r="G31" s="737"/>
      <c r="H31" s="737"/>
      <c r="I31" s="737"/>
      <c r="J31" s="737"/>
      <c r="K31" s="737"/>
      <c r="L31" s="737"/>
      <c r="M31" s="737"/>
      <c r="N31" s="737"/>
      <c r="O31" s="737"/>
      <c r="P31" s="737"/>
      <c r="Q31" s="737"/>
      <c r="R31" s="737"/>
      <c r="S31" s="737"/>
      <c r="T31" s="737"/>
      <c r="U31" s="737"/>
      <c r="V31" s="737"/>
      <c r="W31" s="737"/>
      <c r="X31" s="737"/>
      <c r="Y31" s="737"/>
      <c r="Z31" s="737"/>
    </row>
    <row r="32" spans="2:26" s="41" customFormat="1" ht="20" x14ac:dyDescent="0.2">
      <c r="C32" s="164"/>
      <c r="D32" s="164"/>
      <c r="E32" s="168"/>
      <c r="F32" s="166"/>
      <c r="G32" s="166"/>
      <c r="H32" s="166"/>
      <c r="I32" s="167"/>
      <c r="O32" s="168"/>
      <c r="P32" s="168"/>
      <c r="Q32" s="165"/>
    </row>
    <row r="33" spans="1:26" customFormat="1" ht="85" customHeight="1" x14ac:dyDescent="0.2">
      <c r="A33" s="18"/>
      <c r="B33" s="60"/>
      <c r="C33" s="672" t="str">
        <f>CONCATENATE("Project 1: ",'2 - Project Admin'!E27)</f>
        <v>Project 1: Scala Theatre &amp; Corn Exchange</v>
      </c>
      <c r="D33" s="673"/>
      <c r="E33" s="673"/>
      <c r="F33" s="673"/>
      <c r="G33" s="673"/>
      <c r="H33" s="673"/>
      <c r="I33" s="673"/>
      <c r="J33" s="673"/>
      <c r="K33" s="673"/>
      <c r="L33" s="673"/>
      <c r="M33" s="673"/>
      <c r="N33" s="673"/>
      <c r="O33" s="673"/>
      <c r="P33" s="673"/>
      <c r="Q33" s="673"/>
      <c r="R33" s="673"/>
      <c r="S33" s="673"/>
      <c r="T33" s="673"/>
      <c r="U33" s="673"/>
      <c r="V33" s="673"/>
      <c r="W33" s="673"/>
      <c r="X33" s="673"/>
      <c r="Y33" s="673"/>
      <c r="Z33" s="674"/>
    </row>
    <row r="34" spans="1:26" customFormat="1" ht="15" customHeight="1" x14ac:dyDescent="0.2">
      <c r="A34" s="18"/>
      <c r="B34" s="1"/>
      <c r="C34" s="6"/>
      <c r="D34" s="7"/>
      <c r="E34" s="8"/>
      <c r="F34" s="8"/>
      <c r="G34" s="8"/>
      <c r="S34" s="18"/>
    </row>
    <row r="35" spans="1:26" s="24" customFormat="1" ht="21" customHeight="1" x14ac:dyDescent="0.2">
      <c r="B35" s="46"/>
      <c r="C35" s="666" t="s">
        <v>171</v>
      </c>
      <c r="D35" s="667"/>
      <c r="E35" s="668"/>
      <c r="F35" s="729" t="s">
        <v>155</v>
      </c>
      <c r="G35" s="711" t="s">
        <v>156</v>
      </c>
      <c r="H35" s="712"/>
      <c r="I35" s="712"/>
      <c r="J35" s="711" t="s">
        <v>157</v>
      </c>
      <c r="K35" s="712"/>
      <c r="L35" s="713"/>
      <c r="M35" s="663" t="s">
        <v>158</v>
      </c>
      <c r="N35" s="663"/>
      <c r="O35" s="664"/>
      <c r="P35" s="662" t="s">
        <v>159</v>
      </c>
      <c r="Q35" s="663"/>
      <c r="R35" s="664"/>
      <c r="S35" s="662" t="s">
        <v>160</v>
      </c>
      <c r="T35" s="663"/>
      <c r="U35" s="664"/>
      <c r="V35" s="662" t="s">
        <v>161</v>
      </c>
      <c r="W35" s="663"/>
      <c r="X35" s="664"/>
      <c r="Y35" s="622" t="s">
        <v>172</v>
      </c>
      <c r="Z35" s="622" t="s">
        <v>163</v>
      </c>
    </row>
    <row r="36" spans="1:26" s="24" customFormat="1" ht="22.5" customHeight="1" x14ac:dyDescent="0.2">
      <c r="A36" s="413"/>
      <c r="B36" s="46"/>
      <c r="C36" s="669"/>
      <c r="D36" s="670"/>
      <c r="E36" s="671"/>
      <c r="F36" s="730"/>
      <c r="G36" s="446" t="s">
        <v>164</v>
      </c>
      <c r="H36" s="196" t="s">
        <v>165</v>
      </c>
      <c r="I36" s="675" t="s">
        <v>166</v>
      </c>
      <c r="J36" s="446" t="s">
        <v>164</v>
      </c>
      <c r="K36" s="196" t="s">
        <v>165</v>
      </c>
      <c r="L36" s="677" t="s">
        <v>166</v>
      </c>
      <c r="M36" s="445" t="s">
        <v>164</v>
      </c>
      <c r="N36" s="196" t="s">
        <v>165</v>
      </c>
      <c r="O36" s="626" t="s">
        <v>166</v>
      </c>
      <c r="P36" s="195" t="s">
        <v>164</v>
      </c>
      <c r="Q36" s="196" t="s">
        <v>165</v>
      </c>
      <c r="R36" s="626" t="s">
        <v>166</v>
      </c>
      <c r="S36" s="195" t="s">
        <v>164</v>
      </c>
      <c r="T36" s="196" t="s">
        <v>165</v>
      </c>
      <c r="U36" s="626" t="s">
        <v>166</v>
      </c>
      <c r="V36" s="195" t="s">
        <v>164</v>
      </c>
      <c r="W36" s="196" t="s">
        <v>165</v>
      </c>
      <c r="X36" s="626" t="s">
        <v>166</v>
      </c>
      <c r="Y36" s="623"/>
      <c r="Z36" s="623"/>
    </row>
    <row r="37" spans="1:26" s="24" customFormat="1" ht="20.25" customHeight="1" thickBot="1" x14ac:dyDescent="0.25">
      <c r="A37" s="413"/>
      <c r="B37" s="46"/>
      <c r="C37" s="669"/>
      <c r="D37" s="670"/>
      <c r="E37" s="671"/>
      <c r="F37" s="731"/>
      <c r="G37" s="447" t="s">
        <v>167</v>
      </c>
      <c r="H37" s="448" t="s">
        <v>167</v>
      </c>
      <c r="I37" s="676"/>
      <c r="J37" s="447" t="s">
        <v>167</v>
      </c>
      <c r="K37" s="448" t="str">
        <f>IF(INDEX('Reference Data'!$G$5:$G$18,MATCH('Reference Data'!$C$4,'Reference Data'!$F$5:$F$21,0),1)&gt;=K$22,"Actual","Forecast")</f>
        <v>Actual</v>
      </c>
      <c r="L37" s="678"/>
      <c r="M37" s="449" t="str">
        <f>IF(INDEX('Reference Data'!$G$5:$G$18,MATCH('Reference Data'!$C$4,'Reference Data'!$F$5:$F$21,0),1)&gt;=M$22,"Actual","Forecast")</f>
        <v>Actual</v>
      </c>
      <c r="N37" s="289" t="str">
        <f>IF(INDEX('Reference Data'!$G$5:$G$18,MATCH('Reference Data'!$C$4,'Reference Data'!$F$5:$F$21,0),1)&gt;=N$22,"Actual","Forecast")</f>
        <v>Actual</v>
      </c>
      <c r="O37" s="623"/>
      <c r="P37" s="289" t="str">
        <f>IF(INDEX('Reference Data'!$G$5:$G$18,MATCH('Reference Data'!$C$4,'Reference Data'!$F$5:$F$21,0),1)&gt;=P$22,"Actual","Forecast")</f>
        <v>Actual</v>
      </c>
      <c r="Q37" s="289" t="str">
        <f>IF(INDEX('Reference Data'!$G$5:$G$18,MATCH('Reference Data'!$C$4,'Reference Data'!$F$5:$F$21,0),1)&gt;=Q$22,"Actual","Forecast")</f>
        <v>Actual</v>
      </c>
      <c r="R37" s="623"/>
      <c r="S37" s="289" t="str">
        <f>IF(INDEX('Reference Data'!$G$5:$G$18,MATCH('Reference Data'!$C$4,'Reference Data'!$F$5:$F$21,0),1)&gt;=S$22,"Actual","Forecast")</f>
        <v>Actual</v>
      </c>
      <c r="T37" s="289" t="str">
        <f>IF(INDEX('Reference Data'!$G$5:$G$18,MATCH('Reference Data'!$C$4,'Reference Data'!$F$5:$F$21,0),1)&gt;=T$22,"Actual","Forecast")</f>
        <v>Forecast</v>
      </c>
      <c r="U37" s="623"/>
      <c r="V37" s="289" t="str">
        <f>IF(INDEX('Reference Data'!$G$5:$G$18,MATCH('Reference Data'!$C$4,'Reference Data'!$F$5:$F$21,0),1)&gt;=V$22,"Actual","Forecast")</f>
        <v>Forecast</v>
      </c>
      <c r="W37" s="289" t="str">
        <f>IF(INDEX('Reference Data'!$G$5:$G$18,MATCH('Reference Data'!$C$4,'Reference Data'!$F$5:$F$21,0),1)&gt;=W$22,"Actual","Forecast")</f>
        <v>Forecast</v>
      </c>
      <c r="X37" s="623"/>
      <c r="Y37" s="623"/>
      <c r="Z37" s="623"/>
    </row>
    <row r="38" spans="1:26" ht="14.75" customHeight="1" x14ac:dyDescent="0.2">
      <c r="A38" s="413"/>
      <c r="B38" s="77"/>
      <c r="C38" s="639" t="s">
        <v>173</v>
      </c>
      <c r="D38" s="640"/>
      <c r="E38" s="641"/>
      <c r="F38" s="419">
        <v>0</v>
      </c>
      <c r="G38" s="450">
        <v>1</v>
      </c>
      <c r="H38" s="450">
        <v>1</v>
      </c>
      <c r="I38" s="451">
        <f t="shared" ref="I38:I43" si="1">SUM(G38:H38)</f>
        <v>2</v>
      </c>
      <c r="J38" s="450">
        <v>1</v>
      </c>
      <c r="K38" s="450">
        <v>1</v>
      </c>
      <c r="L38" s="451">
        <f t="shared" ref="L38:L43" si="2">SUM(J38:K38)</f>
        <v>2</v>
      </c>
      <c r="M38" s="384">
        <v>1</v>
      </c>
      <c r="N38" s="384">
        <v>1</v>
      </c>
      <c r="O38" s="372">
        <f t="shared" ref="O38:O43" si="3">SUM(M38:N38)</f>
        <v>2</v>
      </c>
      <c r="P38" s="384">
        <v>1</v>
      </c>
      <c r="Q38" s="387">
        <v>1</v>
      </c>
      <c r="R38" s="372">
        <f t="shared" ref="R38:R43" si="4">SUM(P38:Q38)</f>
        <v>2</v>
      </c>
      <c r="S38" s="384">
        <v>8888</v>
      </c>
      <c r="T38" s="384">
        <v>0</v>
      </c>
      <c r="U38" s="372">
        <f>SUM(S38:T38)</f>
        <v>8888</v>
      </c>
      <c r="V38" s="384">
        <v>0</v>
      </c>
      <c r="W38" s="384">
        <v>0</v>
      </c>
      <c r="X38" s="372">
        <f t="shared" ref="X38:X43" si="5">SUM(V38:W38)</f>
        <v>0</v>
      </c>
      <c r="Y38" s="419"/>
      <c r="Z38" s="414">
        <f>SUM(O38,L38,I38,F38)+R38+U38+X38+Y38</f>
        <v>8896</v>
      </c>
    </row>
    <row r="39" spans="1:26" ht="15.75" customHeight="1" x14ac:dyDescent="0.2">
      <c r="A39" s="413"/>
      <c r="B39" s="77"/>
      <c r="C39" s="642" t="s">
        <v>174</v>
      </c>
      <c r="D39" s="643"/>
      <c r="E39" s="644"/>
      <c r="F39" s="421"/>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1"/>
      <c r="Z39" s="377">
        <f>SUM(O39,L39,I39,F39)+R39+U39+X39+Y39</f>
        <v>0</v>
      </c>
    </row>
    <row r="40" spans="1:26" ht="15.75" customHeight="1" x14ac:dyDescent="0.2">
      <c r="A40" s="413"/>
      <c r="B40" s="46"/>
      <c r="C40" s="645" t="s">
        <v>175</v>
      </c>
      <c r="D40" s="646"/>
      <c r="E40" s="647"/>
      <c r="F40" s="421"/>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v>0</v>
      </c>
      <c r="U40" s="373">
        <f t="shared" ref="U40:U43" si="6">SUM(S40:T40)</f>
        <v>8888</v>
      </c>
      <c r="V40" s="385">
        <v>0</v>
      </c>
      <c r="W40" s="385">
        <v>0</v>
      </c>
      <c r="X40" s="373">
        <f t="shared" si="5"/>
        <v>0</v>
      </c>
      <c r="Y40" s="421"/>
      <c r="Z40" s="377">
        <f>SUM(O40,L40,I40,F40)+R40+U40+X40+Y40</f>
        <v>8896</v>
      </c>
    </row>
    <row r="41" spans="1:26" ht="15.75" customHeight="1" x14ac:dyDescent="0.2">
      <c r="A41" s="413"/>
      <c r="B41" s="46"/>
      <c r="C41" s="648" t="s">
        <v>176</v>
      </c>
      <c r="D41" s="649"/>
      <c r="E41" s="650"/>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2">
      <c r="A42" s="413"/>
      <c r="B42" s="46"/>
      <c r="C42" s="651" t="s">
        <v>177</v>
      </c>
      <c r="D42" s="652"/>
      <c r="E42" s="653"/>
      <c r="F42" s="421"/>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1"/>
      <c r="Z42" s="377">
        <f>SUM(O42,L42,I42,F42)+R42+U42+X42+Y42</f>
        <v>0</v>
      </c>
    </row>
    <row r="43" spans="1:26" ht="15.75" customHeight="1" x14ac:dyDescent="0.2">
      <c r="A43" s="413"/>
      <c r="B43" s="46"/>
      <c r="C43" s="645" t="s">
        <v>178</v>
      </c>
      <c r="D43" s="646"/>
      <c r="E43" s="647"/>
      <c r="F43" s="421"/>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1"/>
      <c r="Z43" s="377">
        <f>SUM(O43,L43,I43,F43)+R43+U43+X43+Y43</f>
        <v>0</v>
      </c>
    </row>
    <row r="44" spans="1:26" ht="15.75" customHeight="1" thickBot="1" x14ac:dyDescent="0.25">
      <c r="A44" s="413"/>
      <c r="B44" s="46"/>
      <c r="C44" s="654" t="s">
        <v>179</v>
      </c>
      <c r="D44" s="655"/>
      <c r="E44" s="656"/>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7" thickBot="1" x14ac:dyDescent="0.25">
      <c r="A45" s="413"/>
      <c r="B45" s="46"/>
      <c r="C45" s="627" t="s">
        <v>163</v>
      </c>
      <c r="D45" s="628"/>
      <c r="E45" s="657"/>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25">
      <c r="C46" s="21"/>
      <c r="D46" s="21"/>
      <c r="E46" s="21"/>
      <c r="F46" s="23"/>
      <c r="G46" s="22"/>
      <c r="H46" s="22"/>
      <c r="I46" s="26"/>
      <c r="J46" s="22"/>
      <c r="K46" s="22"/>
      <c r="L46" s="23"/>
      <c r="M46" s="22"/>
      <c r="N46" s="22"/>
    </row>
    <row r="47" spans="1:26" ht="21.5" customHeight="1" thickBot="1" x14ac:dyDescent="0.25">
      <c r="A47" s="710"/>
      <c r="B47" s="38"/>
      <c r="C47" s="658" t="s">
        <v>180</v>
      </c>
      <c r="D47" s="659"/>
      <c r="E47" s="660"/>
      <c r="F47" s="622" t="s">
        <v>155</v>
      </c>
      <c r="G47" s="662" t="str">
        <f>G35</f>
        <v>Financial Year 2020/21 (£s)</v>
      </c>
      <c r="H47" s="663"/>
      <c r="I47" s="664"/>
      <c r="J47" s="662" t="str">
        <f>J35</f>
        <v>Financial Year 2021/22 (£s)</v>
      </c>
      <c r="K47" s="663"/>
      <c r="L47" s="664"/>
      <c r="M47" s="662" t="str">
        <f>M35</f>
        <v>Financial Year 2022/23 (£s)</v>
      </c>
      <c r="N47" s="663"/>
      <c r="O47" s="664"/>
      <c r="P47" s="662" t="str">
        <f>P35</f>
        <v>Financial Year 2023/24 (£s)</v>
      </c>
      <c r="Q47" s="663"/>
      <c r="R47" s="664"/>
      <c r="S47" s="662" t="str">
        <f>S35</f>
        <v>Financial Year 2024/25 (£s)</v>
      </c>
      <c r="T47" s="663"/>
      <c r="U47" s="665"/>
      <c r="V47" s="662" t="str">
        <f>V35</f>
        <v>Financial Year 2025/26 (£s)</v>
      </c>
      <c r="W47" s="663"/>
      <c r="X47" s="664"/>
      <c r="Y47" s="622" t="s">
        <v>172</v>
      </c>
      <c r="Z47" s="622" t="s">
        <v>163</v>
      </c>
    </row>
    <row r="48" spans="1:26" ht="22.5" customHeight="1" x14ac:dyDescent="0.2">
      <c r="A48" s="710"/>
      <c r="B48" s="38"/>
      <c r="C48" s="624" t="s">
        <v>181</v>
      </c>
      <c r="D48" s="624" t="s">
        <v>182</v>
      </c>
      <c r="E48" s="624" t="s">
        <v>183</v>
      </c>
      <c r="F48" s="623"/>
      <c r="G48" s="195" t="s">
        <v>164</v>
      </c>
      <c r="H48" s="196" t="s">
        <v>165</v>
      </c>
      <c r="I48" s="626" t="s">
        <v>166</v>
      </c>
      <c r="J48" s="195" t="s">
        <v>164</v>
      </c>
      <c r="K48" s="196" t="s">
        <v>165</v>
      </c>
      <c r="L48" s="626" t="s">
        <v>166</v>
      </c>
      <c r="M48" s="195" t="s">
        <v>164</v>
      </c>
      <c r="N48" s="196" t="s">
        <v>165</v>
      </c>
      <c r="O48" s="626" t="s">
        <v>166</v>
      </c>
      <c r="P48" s="195" t="s">
        <v>164</v>
      </c>
      <c r="Q48" s="196" t="s">
        <v>165</v>
      </c>
      <c r="R48" s="626" t="s">
        <v>166</v>
      </c>
      <c r="S48" s="195" t="s">
        <v>164</v>
      </c>
      <c r="T48" s="196" t="s">
        <v>165</v>
      </c>
      <c r="U48" s="626" t="s">
        <v>166</v>
      </c>
      <c r="V48" s="195" t="s">
        <v>164</v>
      </c>
      <c r="W48" s="196" t="s">
        <v>165</v>
      </c>
      <c r="X48" s="626" t="s">
        <v>166</v>
      </c>
      <c r="Y48" s="623"/>
      <c r="Z48" s="623"/>
    </row>
    <row r="49" spans="1:26" ht="22.5" customHeight="1" thickBot="1" x14ac:dyDescent="0.25">
      <c r="A49" s="710"/>
      <c r="B49" s="38"/>
      <c r="C49" s="625"/>
      <c r="D49" s="625"/>
      <c r="E49" s="625"/>
      <c r="F49" s="661"/>
      <c r="G49" s="289" t="s">
        <v>167</v>
      </c>
      <c r="H49" s="289" t="s">
        <v>167</v>
      </c>
      <c r="I49" s="623"/>
      <c r="J49" s="289" t="s">
        <v>167</v>
      </c>
      <c r="K49" s="289" t="str">
        <f>IF(INDEX('Reference Data'!$G$5:$G$18,MATCH('Reference Data'!$C$4,'Reference Data'!$F$5:$F$21,0),1)&gt;=K$22,"Actual","Forecast")</f>
        <v>Actual</v>
      </c>
      <c r="L49" s="623"/>
      <c r="M49" s="289" t="str">
        <f>IF(INDEX('Reference Data'!$G$5:$G$18,MATCH('Reference Data'!$C$4,'Reference Data'!$F$5:$F$21,0),1)&gt;=M$22,"Actual","Forecast")</f>
        <v>Actual</v>
      </c>
      <c r="N49" s="289" t="str">
        <f>IF(INDEX('Reference Data'!$G$5:$G$18,MATCH('Reference Data'!$C$4,'Reference Data'!$F$5:$F$21,0),1)&gt;=N$22,"Actual","Forecast")</f>
        <v>Actual</v>
      </c>
      <c r="O49" s="623"/>
      <c r="P49" s="289" t="str">
        <f>IF(INDEX('Reference Data'!$G$5:$G$18,MATCH('Reference Data'!$C$4,'Reference Data'!$F$5:$F$21,0),1)&gt;=P$22,"Actual","Forecast")</f>
        <v>Actual</v>
      </c>
      <c r="Q49" s="289" t="str">
        <f>IF(INDEX('Reference Data'!$G$5:$G$18,MATCH('Reference Data'!$C$4,'Reference Data'!$F$5:$F$21,0),1)&gt;=Q$22,"Actual","Forecast")</f>
        <v>Actual</v>
      </c>
      <c r="R49" s="623"/>
      <c r="S49" s="289" t="str">
        <f>IF(INDEX('Reference Data'!$G$5:$G$18,MATCH('Reference Data'!$C$4,'Reference Data'!$F$5:$F$21,0),1)&gt;=S$22,"Actual","Forecast")</f>
        <v>Actual</v>
      </c>
      <c r="T49" s="289" t="str">
        <f>IF(INDEX('Reference Data'!$G$5:$G$18,MATCH('Reference Data'!$C$4,'Reference Data'!$F$5:$F$21,0),1)&gt;=T$22,"Actual","Forecast")</f>
        <v>Forecast</v>
      </c>
      <c r="U49" s="623"/>
      <c r="V49" s="289" t="str">
        <f>IF(INDEX('Reference Data'!$G$5:$G$18,MATCH('Reference Data'!$C$4,'Reference Data'!$F$5:$F$21,0),1)&gt;=V$22,"Actual","Forecast")</f>
        <v>Forecast</v>
      </c>
      <c r="W49" s="289" t="str">
        <f>IF(INDEX('Reference Data'!$G$5:$G$18,MATCH('Reference Data'!$C$4,'Reference Data'!$F$5:$F$21,0),1)&gt;=W$22,"Actual","Forecast")</f>
        <v>Forecast</v>
      </c>
      <c r="X49" s="623"/>
      <c r="Y49" s="623"/>
      <c r="Z49" s="623"/>
    </row>
    <row r="50" spans="1:26" ht="18" thickBot="1" x14ac:dyDescent="0.25">
      <c r="A50" s="710"/>
      <c r="B50" s="38">
        <f>IF(C50="",IF((Z50=0),0,1),IF(AND((COUNTBLANK(D50:E50))=0,Z50&gt;0), 0,1))</f>
        <v>1</v>
      </c>
      <c r="C50" s="393" t="s">
        <v>6100</v>
      </c>
      <c r="D50" s="393" t="s">
        <v>6101</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5">
        <f>SUM(O50,L50,I50,F50,R50,U50,X50,Y50)</f>
        <v>0</v>
      </c>
    </row>
    <row r="51" spans="1:26" ht="17" x14ac:dyDescent="0.2">
      <c r="A51" s="710"/>
      <c r="B51" s="38">
        <f>IF(C51="",IF((Z51=0),0,1),IF(AND((COUNTBLANK(D51:E51))=0,Z51&gt;0), 0,1))</f>
        <v>1</v>
      </c>
      <c r="C51" s="311" t="s">
        <v>6082</v>
      </c>
      <c r="D51" s="311" t="s">
        <v>6102</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6" x14ac:dyDescent="0.2">
      <c r="A52" s="710"/>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6" x14ac:dyDescent="0.2">
      <c r="A53" s="710"/>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7" thickBot="1" x14ac:dyDescent="0.25">
      <c r="A54" s="710"/>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6">
        <f>SUM(O54,L54,I54,F54,R54,U54,X54,Y54)</f>
        <v>0</v>
      </c>
    </row>
    <row r="55" spans="1:26" ht="17" thickBot="1" x14ac:dyDescent="0.25">
      <c r="A55" s="710"/>
      <c r="B55" s="46"/>
      <c r="C55" s="627" t="s">
        <v>184</v>
      </c>
      <c r="D55" s="628"/>
      <c r="E55" s="629"/>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5" thickBot="1" x14ac:dyDescent="0.25"/>
    <row r="57" spans="1:26" ht="31.25" customHeight="1" x14ac:dyDescent="0.2">
      <c r="A57" s="710"/>
      <c r="B57" s="80">
        <f>COUNTIF(E50:E54,"Yes")</f>
        <v>1</v>
      </c>
      <c r="C57" s="630" t="s">
        <v>185</v>
      </c>
      <c r="D57" s="631"/>
      <c r="E57" s="632"/>
      <c r="G57" s="215"/>
      <c r="H57" s="215"/>
      <c r="I57" s="215"/>
      <c r="J57" s="215"/>
      <c r="K57" s="215"/>
      <c r="L57" s="215"/>
    </row>
    <row r="58" spans="1:26" ht="86.25" customHeight="1" x14ac:dyDescent="0.2">
      <c r="A58" s="710"/>
      <c r="B58" s="46"/>
      <c r="C58" s="633" t="s">
        <v>186</v>
      </c>
      <c r="D58" s="634"/>
      <c r="E58" s="635"/>
      <c r="G58" s="258"/>
      <c r="H58" s="258"/>
      <c r="I58" s="258"/>
      <c r="J58" s="258"/>
      <c r="K58" s="258"/>
      <c r="L58" s="258"/>
    </row>
    <row r="59" spans="1:26" ht="76.5" customHeight="1" thickBot="1" x14ac:dyDescent="0.25">
      <c r="A59" s="710"/>
      <c r="B59" s="59"/>
      <c r="C59" s="636"/>
      <c r="D59" s="637"/>
      <c r="E59" s="638"/>
      <c r="G59" s="259"/>
      <c r="H59" s="259"/>
      <c r="I59" s="259"/>
      <c r="J59" s="259"/>
      <c r="K59" s="259"/>
      <c r="L59" s="259"/>
    </row>
    <row r="60" spans="1:26" ht="13.25" customHeight="1" x14ac:dyDescent="0.2">
      <c r="A60" s="710"/>
      <c r="B60" s="77"/>
      <c r="C60" s="257"/>
      <c r="D60" s="256"/>
      <c r="E60" s="256"/>
      <c r="G60" s="259"/>
      <c r="H60" s="259"/>
      <c r="I60" s="259"/>
      <c r="J60" s="259"/>
      <c r="K60" s="259"/>
      <c r="L60" s="259"/>
      <c r="M60" s="260"/>
    </row>
    <row r="61" spans="1:26" customFormat="1" ht="85" customHeight="1" x14ac:dyDescent="0.2">
      <c r="A61" s="413" t="s">
        <v>187</v>
      </c>
      <c r="B61" s="60"/>
      <c r="C61" s="672" t="str">
        <f>CONCATENATE("Project 2: ",'2 - Project Admin'!E28)</f>
        <v>Project 2: 8 Angel Street</v>
      </c>
      <c r="D61" s="673"/>
      <c r="E61" s="673"/>
      <c r="F61" s="673"/>
      <c r="G61" s="673"/>
      <c r="H61" s="673"/>
      <c r="I61" s="673"/>
      <c r="J61" s="673"/>
      <c r="K61" s="673"/>
      <c r="L61" s="673"/>
      <c r="M61" s="673"/>
      <c r="N61" s="673"/>
      <c r="O61" s="673"/>
      <c r="P61" s="673"/>
      <c r="Q61" s="673"/>
      <c r="R61" s="673"/>
      <c r="S61" s="673"/>
      <c r="T61" s="673"/>
      <c r="U61" s="673"/>
      <c r="V61" s="673"/>
      <c r="W61" s="673"/>
      <c r="X61" s="673"/>
      <c r="Y61" s="673"/>
      <c r="Z61" s="674"/>
    </row>
    <row r="62" spans="1:26" customFormat="1" ht="15" customHeight="1" x14ac:dyDescent="0.2">
      <c r="A62" s="18"/>
      <c r="B62" s="1"/>
      <c r="C62" s="6"/>
      <c r="D62" s="7"/>
      <c r="E62" s="8"/>
      <c r="F62" s="8"/>
      <c r="G62" s="8"/>
      <c r="S62" s="18"/>
    </row>
    <row r="63" spans="1:26" s="24" customFormat="1" ht="21" customHeight="1" outlineLevel="1" x14ac:dyDescent="0.2">
      <c r="A63" s="413"/>
      <c r="B63" s="46"/>
      <c r="C63" s="666" t="s">
        <v>171</v>
      </c>
      <c r="D63" s="667"/>
      <c r="E63" s="668"/>
      <c r="F63" s="729" t="s">
        <v>155</v>
      </c>
      <c r="G63" s="711" t="s">
        <v>156</v>
      </c>
      <c r="H63" s="712"/>
      <c r="I63" s="712"/>
      <c r="J63" s="711" t="s">
        <v>157</v>
      </c>
      <c r="K63" s="712"/>
      <c r="L63" s="713"/>
      <c r="M63" s="663" t="s">
        <v>158</v>
      </c>
      <c r="N63" s="663"/>
      <c r="O63" s="664"/>
      <c r="P63" s="662" t="s">
        <v>159</v>
      </c>
      <c r="Q63" s="663"/>
      <c r="R63" s="664"/>
      <c r="S63" s="662" t="s">
        <v>160</v>
      </c>
      <c r="T63" s="663"/>
      <c r="U63" s="664"/>
      <c r="V63" s="662" t="s">
        <v>161</v>
      </c>
      <c r="W63" s="663"/>
      <c r="X63" s="664"/>
      <c r="Y63" s="622" t="s">
        <v>172</v>
      </c>
      <c r="Z63" s="622" t="s">
        <v>163</v>
      </c>
    </row>
    <row r="64" spans="1:26" s="24" customFormat="1" ht="22.5" customHeight="1" outlineLevel="1" x14ac:dyDescent="0.2">
      <c r="A64" s="413"/>
      <c r="B64" s="46"/>
      <c r="C64" s="669"/>
      <c r="D64" s="670"/>
      <c r="E64" s="671"/>
      <c r="F64" s="730"/>
      <c r="G64" s="446" t="s">
        <v>164</v>
      </c>
      <c r="H64" s="196" t="s">
        <v>165</v>
      </c>
      <c r="I64" s="675" t="s">
        <v>166</v>
      </c>
      <c r="J64" s="446" t="s">
        <v>164</v>
      </c>
      <c r="K64" s="196" t="s">
        <v>165</v>
      </c>
      <c r="L64" s="677" t="s">
        <v>166</v>
      </c>
      <c r="M64" s="445" t="s">
        <v>164</v>
      </c>
      <c r="N64" s="196" t="s">
        <v>165</v>
      </c>
      <c r="O64" s="626" t="s">
        <v>166</v>
      </c>
      <c r="P64" s="195" t="s">
        <v>164</v>
      </c>
      <c r="Q64" s="196" t="s">
        <v>165</v>
      </c>
      <c r="R64" s="626" t="s">
        <v>166</v>
      </c>
      <c r="S64" s="195" t="s">
        <v>164</v>
      </c>
      <c r="T64" s="196" t="s">
        <v>165</v>
      </c>
      <c r="U64" s="626" t="s">
        <v>166</v>
      </c>
      <c r="V64" s="195" t="s">
        <v>164</v>
      </c>
      <c r="W64" s="196" t="s">
        <v>165</v>
      </c>
      <c r="X64" s="626" t="s">
        <v>166</v>
      </c>
      <c r="Y64" s="623"/>
      <c r="Z64" s="623"/>
    </row>
    <row r="65" spans="1:26" s="24" customFormat="1" ht="20.25" customHeight="1" outlineLevel="1" thickBot="1" x14ac:dyDescent="0.25">
      <c r="A65" s="413"/>
      <c r="B65" s="46"/>
      <c r="C65" s="669"/>
      <c r="D65" s="670"/>
      <c r="E65" s="671"/>
      <c r="F65" s="731"/>
      <c r="G65" s="447" t="s">
        <v>167</v>
      </c>
      <c r="H65" s="448" t="s">
        <v>167</v>
      </c>
      <c r="I65" s="676"/>
      <c r="J65" s="447" t="s">
        <v>167</v>
      </c>
      <c r="K65" s="448" t="str">
        <f>IF(INDEX('Reference Data'!$G$5:$G$18,MATCH('Reference Data'!$C$4,'Reference Data'!$F$5:$F$21,0),1)&gt;=K$22,"Actual","Forecast")</f>
        <v>Actual</v>
      </c>
      <c r="L65" s="678"/>
      <c r="M65" s="449" t="str">
        <f>IF(INDEX('Reference Data'!$G$5:$G$18,MATCH('Reference Data'!$C$4,'Reference Data'!$F$5:$F$21,0),1)&gt;=M$22,"Actual","Forecast")</f>
        <v>Actual</v>
      </c>
      <c r="N65" s="289" t="str">
        <f>IF(INDEX('Reference Data'!$G$5:$G$18,MATCH('Reference Data'!$C$4,'Reference Data'!$F$5:$F$21,0),1)&gt;=N$22,"Actual","Forecast")</f>
        <v>Actual</v>
      </c>
      <c r="O65" s="623"/>
      <c r="P65" s="289" t="str">
        <f>IF(INDEX('Reference Data'!$G$5:$G$18,MATCH('Reference Data'!$C$4,'Reference Data'!$F$5:$F$21,0),1)&gt;=P$22,"Actual","Forecast")</f>
        <v>Actual</v>
      </c>
      <c r="Q65" s="289" t="str">
        <f>IF(INDEX('Reference Data'!$G$5:$G$18,MATCH('Reference Data'!$C$4,'Reference Data'!$F$5:$F$21,0),1)&gt;=Q$22,"Actual","Forecast")</f>
        <v>Actual</v>
      </c>
      <c r="R65" s="623"/>
      <c r="S65" s="289" t="str">
        <f>IF(INDEX('Reference Data'!$G$5:$G$18,MATCH('Reference Data'!$C$4,'Reference Data'!$F$5:$F$21,0),1)&gt;=S$22,"Actual","Forecast")</f>
        <v>Actual</v>
      </c>
      <c r="T65" s="289" t="str">
        <f>IF(INDEX('Reference Data'!$G$5:$G$18,MATCH('Reference Data'!$C$4,'Reference Data'!$F$5:$F$21,0),1)&gt;=T$22,"Actual","Forecast")</f>
        <v>Forecast</v>
      </c>
      <c r="U65" s="623"/>
      <c r="V65" s="289" t="str">
        <f>IF(INDEX('Reference Data'!$G$5:$G$18,MATCH('Reference Data'!$C$4,'Reference Data'!$F$5:$F$21,0),1)&gt;=V$22,"Actual","Forecast")</f>
        <v>Forecast</v>
      </c>
      <c r="W65" s="289" t="str">
        <f>IF(INDEX('Reference Data'!$G$5:$G$18,MATCH('Reference Data'!$C$4,'Reference Data'!$F$5:$F$21,0),1)&gt;=W$22,"Actual","Forecast")</f>
        <v>Forecast</v>
      </c>
      <c r="X65" s="623"/>
      <c r="Y65" s="623"/>
      <c r="Z65" s="623"/>
    </row>
    <row r="66" spans="1:26" ht="14.75" customHeight="1" outlineLevel="1" x14ac:dyDescent="0.2">
      <c r="A66" s="413"/>
      <c r="B66" s="77"/>
      <c r="C66" s="639" t="s">
        <v>173</v>
      </c>
      <c r="D66" s="640"/>
      <c r="E66" s="641"/>
      <c r="F66" s="419"/>
      <c r="G66" s="450">
        <v>1</v>
      </c>
      <c r="H66" s="450">
        <v>1</v>
      </c>
      <c r="I66" s="451">
        <f>SUM(G66:H66)</f>
        <v>2</v>
      </c>
      <c r="J66" s="450">
        <v>1</v>
      </c>
      <c r="K66" s="450">
        <v>1</v>
      </c>
      <c r="L66" s="451">
        <f>SUM(J66:K66)</f>
        <v>2</v>
      </c>
      <c r="M66" s="450">
        <v>1</v>
      </c>
      <c r="N66" s="450">
        <v>1</v>
      </c>
      <c r="O66" s="372">
        <f>SUM(M66:N66)</f>
        <v>2</v>
      </c>
      <c r="P66" s="450">
        <v>1</v>
      </c>
      <c r="Q66" s="450">
        <v>1</v>
      </c>
      <c r="R66" s="372">
        <f>SUM(P66:Q66)</f>
        <v>2</v>
      </c>
      <c r="S66" s="384">
        <v>7777</v>
      </c>
      <c r="T66" s="384">
        <v>0</v>
      </c>
      <c r="U66" s="372">
        <f>SUM(S66:T66)</f>
        <v>7777</v>
      </c>
      <c r="V66" s="384">
        <v>0</v>
      </c>
      <c r="W66" s="384">
        <v>0</v>
      </c>
      <c r="X66" s="372">
        <f>SUM(V66:W66)</f>
        <v>0</v>
      </c>
      <c r="Y66" s="419"/>
      <c r="Z66" s="414">
        <f>SUM(O66,L66,I66,F66)+R66+U66+X66+Y66</f>
        <v>7785</v>
      </c>
    </row>
    <row r="67" spans="1:26" ht="15.75" customHeight="1" outlineLevel="1" x14ac:dyDescent="0.2">
      <c r="A67" s="413"/>
      <c r="B67" s="77"/>
      <c r="C67" s="642" t="s">
        <v>174</v>
      </c>
      <c r="D67" s="643"/>
      <c r="E67" s="644"/>
      <c r="F67" s="421"/>
      <c r="G67" s="385"/>
      <c r="H67" s="385"/>
      <c r="I67" s="373">
        <f>SUM(G67:H67)</f>
        <v>0</v>
      </c>
      <c r="J67" s="385"/>
      <c r="K67" s="385"/>
      <c r="L67" s="373">
        <f>SUM(J67:K67)</f>
        <v>0</v>
      </c>
      <c r="M67" s="385"/>
      <c r="N67" s="385"/>
      <c r="O67" s="373">
        <f>SUM(M67:N67)</f>
        <v>0</v>
      </c>
      <c r="P67" s="385"/>
      <c r="Q67" s="388"/>
      <c r="R67" s="373">
        <f>SUM(P67:Q67)</f>
        <v>0</v>
      </c>
      <c r="S67" s="385"/>
      <c r="T67" s="385">
        <v>0</v>
      </c>
      <c r="U67" s="373">
        <f>SUM(S67:T67)</f>
        <v>0</v>
      </c>
      <c r="V67" s="385"/>
      <c r="W67" s="385"/>
      <c r="X67" s="373">
        <f>SUM(V67:W67)</f>
        <v>0</v>
      </c>
      <c r="Y67" s="421"/>
      <c r="Z67" s="377">
        <f>SUM(O67,L67,I67,F67)+R67+U67+X67+Y67</f>
        <v>0</v>
      </c>
    </row>
    <row r="68" spans="1:26" ht="15.75" customHeight="1" outlineLevel="1" x14ac:dyDescent="0.2">
      <c r="A68" s="413"/>
      <c r="B68" s="46"/>
      <c r="C68" s="645" t="s">
        <v>175</v>
      </c>
      <c r="D68" s="646"/>
      <c r="E68" s="647"/>
      <c r="F68" s="421"/>
      <c r="G68" s="385">
        <v>1</v>
      </c>
      <c r="H68" s="385">
        <v>1</v>
      </c>
      <c r="I68" s="373">
        <f>SUM(G68:H68)</f>
        <v>2</v>
      </c>
      <c r="J68" s="450">
        <v>1</v>
      </c>
      <c r="K68" s="450">
        <v>1</v>
      </c>
      <c r="L68" s="373">
        <f>SUM(J68:K68)</f>
        <v>2</v>
      </c>
      <c r="M68" s="450">
        <v>1</v>
      </c>
      <c r="N68" s="450">
        <v>1</v>
      </c>
      <c r="O68" s="373">
        <f>SUM(M68:N68)</f>
        <v>2</v>
      </c>
      <c r="P68" s="450">
        <v>1</v>
      </c>
      <c r="Q68" s="450">
        <v>1</v>
      </c>
      <c r="R68" s="373">
        <f>SUM(P68:Q68)</f>
        <v>2</v>
      </c>
      <c r="S68" s="385">
        <v>7777</v>
      </c>
      <c r="T68" s="385">
        <v>0</v>
      </c>
      <c r="U68" s="373">
        <f>SUM(S68:T68)</f>
        <v>7777</v>
      </c>
      <c r="V68" s="385">
        <v>0</v>
      </c>
      <c r="W68" s="385">
        <v>0</v>
      </c>
      <c r="X68" s="373">
        <f>SUM(V68:W68)</f>
        <v>0</v>
      </c>
      <c r="Y68" s="421"/>
      <c r="Z68" s="377">
        <f>SUM(O68,L68,I68,F68)+R68+U68+X68+Y68</f>
        <v>7785</v>
      </c>
    </row>
    <row r="69" spans="1:26" ht="15.75" customHeight="1" outlineLevel="1" x14ac:dyDescent="0.2">
      <c r="A69" s="413"/>
      <c r="B69" s="46"/>
      <c r="C69" s="648" t="s">
        <v>176</v>
      </c>
      <c r="D69" s="649"/>
      <c r="E69" s="650"/>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2">
      <c r="A70" s="413"/>
      <c r="B70" s="46"/>
      <c r="C70" s="651" t="s">
        <v>177</v>
      </c>
      <c r="D70" s="652"/>
      <c r="E70" s="653"/>
      <c r="F70" s="421"/>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1"/>
      <c r="Z70" s="377">
        <f>SUM(O70,L70,I70,F70)+R70+U70+X70+Y70</f>
        <v>0</v>
      </c>
    </row>
    <row r="71" spans="1:26" ht="15.75" customHeight="1" outlineLevel="1" x14ac:dyDescent="0.2">
      <c r="A71" s="413"/>
      <c r="B71" s="46"/>
      <c r="C71" s="645" t="s">
        <v>178</v>
      </c>
      <c r="D71" s="646"/>
      <c r="E71" s="647"/>
      <c r="F71" s="421"/>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1"/>
      <c r="Z71" s="377">
        <f>SUM(O71,L71,I71,F71)+R71+U71+X71+Y71</f>
        <v>0</v>
      </c>
    </row>
    <row r="72" spans="1:26" ht="15.75" customHeight="1" outlineLevel="1" thickBot="1" x14ac:dyDescent="0.25">
      <c r="A72" s="413"/>
      <c r="B72" s="46"/>
      <c r="C72" s="654" t="s">
        <v>179</v>
      </c>
      <c r="D72" s="655"/>
      <c r="E72" s="656"/>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7" outlineLevel="1" thickBot="1" x14ac:dyDescent="0.25">
      <c r="A73" s="413"/>
      <c r="B73" s="46"/>
      <c r="C73" s="627" t="s">
        <v>163</v>
      </c>
      <c r="D73" s="628"/>
      <c r="E73" s="657"/>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25">
      <c r="C74" s="21"/>
      <c r="D74" s="21"/>
      <c r="E74" s="21"/>
      <c r="F74" s="23"/>
      <c r="G74" s="22"/>
      <c r="H74" s="22"/>
      <c r="I74" s="26"/>
      <c r="J74" s="22"/>
      <c r="K74" s="22"/>
      <c r="L74" s="23"/>
      <c r="M74" s="22"/>
      <c r="N74" s="22"/>
    </row>
    <row r="75" spans="1:26" ht="21.5" customHeight="1" outlineLevel="1" x14ac:dyDescent="0.2">
      <c r="A75" s="413"/>
      <c r="B75" s="38"/>
      <c r="C75" s="658" t="s">
        <v>180</v>
      </c>
      <c r="D75" s="659"/>
      <c r="E75" s="660"/>
      <c r="F75" s="622" t="s">
        <v>155</v>
      </c>
      <c r="G75" s="662" t="str">
        <f>G63</f>
        <v>Financial Year 2020/21 (£s)</v>
      </c>
      <c r="H75" s="663"/>
      <c r="I75" s="664"/>
      <c r="J75" s="662" t="str">
        <f>J63</f>
        <v>Financial Year 2021/22 (£s)</v>
      </c>
      <c r="K75" s="663"/>
      <c r="L75" s="664"/>
      <c r="M75" s="662" t="str">
        <f>M63</f>
        <v>Financial Year 2022/23 (£s)</v>
      </c>
      <c r="N75" s="663"/>
      <c r="O75" s="664"/>
      <c r="P75" s="662" t="str">
        <f>P63</f>
        <v>Financial Year 2023/24 (£s)</v>
      </c>
      <c r="Q75" s="663"/>
      <c r="R75" s="664"/>
      <c r="S75" s="662" t="str">
        <f>S63</f>
        <v>Financial Year 2024/25 (£s)</v>
      </c>
      <c r="T75" s="663"/>
      <c r="U75" s="665"/>
      <c r="V75" s="662" t="str">
        <f>V63</f>
        <v>Financial Year 2025/26 (£s)</v>
      </c>
      <c r="W75" s="663"/>
      <c r="X75" s="664"/>
      <c r="Y75" s="622" t="s">
        <v>172</v>
      </c>
      <c r="Z75" s="622" t="s">
        <v>163</v>
      </c>
    </row>
    <row r="76" spans="1:26" ht="22.5" customHeight="1" outlineLevel="1" x14ac:dyDescent="0.2">
      <c r="A76" s="413"/>
      <c r="B76" s="38"/>
      <c r="C76" s="624" t="s">
        <v>181</v>
      </c>
      <c r="D76" s="624" t="s">
        <v>188</v>
      </c>
      <c r="E76" s="624" t="s">
        <v>183</v>
      </c>
      <c r="F76" s="623"/>
      <c r="G76" s="195" t="s">
        <v>164</v>
      </c>
      <c r="H76" s="196" t="s">
        <v>165</v>
      </c>
      <c r="I76" s="626" t="s">
        <v>166</v>
      </c>
      <c r="J76" s="195" t="s">
        <v>164</v>
      </c>
      <c r="K76" s="196" t="s">
        <v>165</v>
      </c>
      <c r="L76" s="626" t="s">
        <v>166</v>
      </c>
      <c r="M76" s="195" t="s">
        <v>164</v>
      </c>
      <c r="N76" s="196" t="s">
        <v>165</v>
      </c>
      <c r="O76" s="626" t="s">
        <v>166</v>
      </c>
      <c r="P76" s="195" t="s">
        <v>164</v>
      </c>
      <c r="Q76" s="196" t="s">
        <v>165</v>
      </c>
      <c r="R76" s="626" t="s">
        <v>166</v>
      </c>
      <c r="S76" s="195" t="s">
        <v>164</v>
      </c>
      <c r="T76" s="196" t="s">
        <v>165</v>
      </c>
      <c r="U76" s="626" t="s">
        <v>166</v>
      </c>
      <c r="V76" s="195" t="s">
        <v>164</v>
      </c>
      <c r="W76" s="196" t="s">
        <v>165</v>
      </c>
      <c r="X76" s="626" t="s">
        <v>166</v>
      </c>
      <c r="Y76" s="623"/>
      <c r="Z76" s="623"/>
    </row>
    <row r="77" spans="1:26" ht="22.5" customHeight="1" outlineLevel="1" x14ac:dyDescent="0.2">
      <c r="A77" s="413"/>
      <c r="B77" s="38"/>
      <c r="C77" s="625"/>
      <c r="D77" s="625"/>
      <c r="E77" s="625"/>
      <c r="F77" s="661"/>
      <c r="G77" s="289" t="s">
        <v>167</v>
      </c>
      <c r="H77" s="289" t="s">
        <v>167</v>
      </c>
      <c r="I77" s="623"/>
      <c r="J77" s="289" t="s">
        <v>167</v>
      </c>
      <c r="K77" s="289" t="str">
        <f>IF(INDEX('Reference Data'!$G$5:$G$18,MATCH('Reference Data'!$C$4,'Reference Data'!$F$5:$F$21,0),1)&gt;=K$22,"Actual","Forecast")</f>
        <v>Actual</v>
      </c>
      <c r="L77" s="623"/>
      <c r="M77" s="289" t="str">
        <f>IF(INDEX('Reference Data'!$G$5:$G$18,MATCH('Reference Data'!$C$4,'Reference Data'!$F$5:$F$21,0),1)&gt;=M$22,"Actual","Forecast")</f>
        <v>Actual</v>
      </c>
      <c r="N77" s="289" t="str">
        <f>IF(INDEX('Reference Data'!$G$5:$G$18,MATCH('Reference Data'!$C$4,'Reference Data'!$F$5:$F$21,0),1)&gt;=N$22,"Actual","Forecast")</f>
        <v>Actual</v>
      </c>
      <c r="O77" s="623"/>
      <c r="P77" s="289" t="str">
        <f>IF(INDEX('Reference Data'!$G$5:$G$18,MATCH('Reference Data'!$C$4,'Reference Data'!$F$5:$F$21,0),1)&gt;=P$22,"Actual","Forecast")</f>
        <v>Actual</v>
      </c>
      <c r="Q77" s="289" t="str">
        <f>IF(INDEX('Reference Data'!$G$5:$G$18,MATCH('Reference Data'!$C$4,'Reference Data'!$F$5:$F$21,0),1)&gt;=Q$22,"Actual","Forecast")</f>
        <v>Actual</v>
      </c>
      <c r="R77" s="623"/>
      <c r="S77" s="289" t="str">
        <f>IF(INDEX('Reference Data'!$G$5:$G$18,MATCH('Reference Data'!$C$4,'Reference Data'!$F$5:$F$21,0),1)&gt;=S$22,"Actual","Forecast")</f>
        <v>Actual</v>
      </c>
      <c r="T77" s="289" t="str">
        <f>IF(INDEX('Reference Data'!$G$5:$G$18,MATCH('Reference Data'!$C$4,'Reference Data'!$F$5:$F$21,0),1)&gt;=T$22,"Actual","Forecast")</f>
        <v>Forecast</v>
      </c>
      <c r="U77" s="623"/>
      <c r="V77" s="289" t="str">
        <f>IF(INDEX('Reference Data'!$G$5:$G$18,MATCH('Reference Data'!$C$4,'Reference Data'!$F$5:$F$21,0),1)&gt;=V$22,"Actual","Forecast")</f>
        <v>Forecast</v>
      </c>
      <c r="W77" s="289" t="str">
        <f>IF(INDEX('Reference Data'!$G$5:$G$18,MATCH('Reference Data'!$C$4,'Reference Data'!$F$5:$F$21,0),1)&gt;=W$22,"Actual","Forecast")</f>
        <v>Forecast</v>
      </c>
      <c r="X77" s="623"/>
      <c r="Y77" s="623"/>
      <c r="Z77" s="623"/>
    </row>
    <row r="78" spans="1:26" ht="16" outlineLevel="1" x14ac:dyDescent="0.2">
      <c r="A78" s="413"/>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5">
        <f>SUM(O78,L78,I78,F78,R78,U78,X78,Y78)</f>
        <v>0</v>
      </c>
    </row>
    <row r="79" spans="1:26" ht="16" outlineLevel="1" x14ac:dyDescent="0.2">
      <c r="A79" s="413"/>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6" outlineLevel="1" x14ac:dyDescent="0.2">
      <c r="A80" s="413"/>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6" outlineLevel="1" x14ac:dyDescent="0.2">
      <c r="A81" s="413"/>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7" outlineLevel="1" thickBot="1" x14ac:dyDescent="0.25">
      <c r="A82" s="413"/>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6">
        <f>SUM(O82,L82,I82,F82,R82,U82,X82,Y82)</f>
        <v>0</v>
      </c>
    </row>
    <row r="83" spans="1:26" ht="17" outlineLevel="1" thickBot="1" x14ac:dyDescent="0.25">
      <c r="A83" s="413"/>
      <c r="B83" s="46"/>
      <c r="C83" s="627" t="s">
        <v>184</v>
      </c>
      <c r="D83" s="628"/>
      <c r="E83" s="629"/>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5" outlineLevel="1" thickBot="1" x14ac:dyDescent="0.25"/>
    <row r="85" spans="1:26" ht="31.25" customHeight="1" outlineLevel="1" x14ac:dyDescent="0.2">
      <c r="B85" s="80">
        <f>COUNTIF(E78:E82,"Yes")</f>
        <v>0</v>
      </c>
      <c r="C85" s="630" t="s">
        <v>185</v>
      </c>
      <c r="D85" s="631"/>
      <c r="E85" s="632"/>
      <c r="G85" s="215"/>
      <c r="H85" s="215"/>
      <c r="I85" s="215"/>
      <c r="J85" s="215"/>
      <c r="K85" s="215"/>
      <c r="L85" s="215"/>
    </row>
    <row r="86" spans="1:26" ht="86.25" customHeight="1" outlineLevel="1" x14ac:dyDescent="0.2">
      <c r="B86" s="46"/>
      <c r="C86" s="633" t="s">
        <v>186</v>
      </c>
      <c r="D86" s="634"/>
      <c r="E86" s="635"/>
      <c r="G86" s="258"/>
      <c r="H86" s="258"/>
      <c r="I86" s="258"/>
      <c r="J86" s="258"/>
      <c r="K86" s="258"/>
      <c r="L86" s="258"/>
    </row>
    <row r="87" spans="1:26" ht="76.5" customHeight="1" outlineLevel="1" thickBot="1" x14ac:dyDescent="0.25">
      <c r="B87" s="59"/>
      <c r="C87" s="636"/>
      <c r="D87" s="637"/>
      <c r="E87" s="638"/>
      <c r="G87" s="259"/>
      <c r="H87" s="259"/>
      <c r="I87" s="259"/>
      <c r="J87" s="259"/>
      <c r="K87" s="259"/>
      <c r="L87" s="259"/>
    </row>
    <row r="89" spans="1:26" customFormat="1" ht="85" customHeight="1" x14ac:dyDescent="0.2">
      <c r="A89" s="413" t="s">
        <v>187</v>
      </c>
      <c r="B89" s="60"/>
      <c r="C89" s="672" t="str">
        <f>CONCATENATE("Project 3: ",'2 - Project Admin'!E29)</f>
        <v>Project 3: Vacant Premises Scheme</v>
      </c>
      <c r="D89" s="673"/>
      <c r="E89" s="673"/>
      <c r="F89" s="673"/>
      <c r="G89" s="673"/>
      <c r="H89" s="673"/>
      <c r="I89" s="673"/>
      <c r="J89" s="673"/>
      <c r="K89" s="673"/>
      <c r="L89" s="673"/>
      <c r="M89" s="673"/>
      <c r="N89" s="673"/>
      <c r="O89" s="673"/>
      <c r="P89" s="673"/>
      <c r="Q89" s="673"/>
      <c r="R89" s="673"/>
      <c r="S89" s="673"/>
      <c r="T89" s="673"/>
      <c r="U89" s="673"/>
      <c r="V89" s="673"/>
      <c r="W89" s="673"/>
      <c r="X89" s="673"/>
      <c r="Y89" s="673"/>
      <c r="Z89" s="674"/>
    </row>
    <row r="90" spans="1:26" customFormat="1" ht="15" customHeight="1" thickBot="1" x14ac:dyDescent="0.25">
      <c r="A90" s="18"/>
      <c r="B90" s="1"/>
      <c r="C90" s="6"/>
      <c r="D90" s="7"/>
      <c r="E90" s="8"/>
      <c r="F90" s="8"/>
      <c r="G90" s="8"/>
      <c r="S90" s="18"/>
    </row>
    <row r="91" spans="1:26" s="24" customFormat="1" ht="21" customHeight="1" outlineLevel="1" x14ac:dyDescent="0.2">
      <c r="A91" s="413"/>
      <c r="B91" s="46"/>
      <c r="C91" s="666" t="s">
        <v>171</v>
      </c>
      <c r="D91" s="667"/>
      <c r="E91" s="668"/>
      <c r="F91" s="622" t="s">
        <v>155</v>
      </c>
      <c r="G91" s="662" t="s">
        <v>156</v>
      </c>
      <c r="H91" s="663"/>
      <c r="I91" s="664"/>
      <c r="J91" s="662" t="s">
        <v>157</v>
      </c>
      <c r="K91" s="663"/>
      <c r="L91" s="664"/>
      <c r="M91" s="662" t="s">
        <v>158</v>
      </c>
      <c r="N91" s="663"/>
      <c r="O91" s="664"/>
      <c r="P91" s="662" t="s">
        <v>159</v>
      </c>
      <c r="Q91" s="663"/>
      <c r="R91" s="664"/>
      <c r="S91" s="662" t="s">
        <v>160</v>
      </c>
      <c r="T91" s="663"/>
      <c r="U91" s="664"/>
      <c r="V91" s="662" t="s">
        <v>161</v>
      </c>
      <c r="W91" s="663"/>
      <c r="X91" s="664"/>
      <c r="Y91" s="622" t="s">
        <v>172</v>
      </c>
      <c r="Z91" s="622" t="s">
        <v>163</v>
      </c>
    </row>
    <row r="92" spans="1:26" s="24" customFormat="1" ht="22.5" customHeight="1" outlineLevel="1" thickBot="1" x14ac:dyDescent="0.25">
      <c r="A92" s="413"/>
      <c r="B92" s="46"/>
      <c r="C92" s="669"/>
      <c r="D92" s="670"/>
      <c r="E92" s="671"/>
      <c r="F92" s="623"/>
      <c r="G92" s="195" t="s">
        <v>164</v>
      </c>
      <c r="H92" s="196" t="s">
        <v>165</v>
      </c>
      <c r="I92" s="626" t="s">
        <v>166</v>
      </c>
      <c r="J92" s="195" t="s">
        <v>164</v>
      </c>
      <c r="K92" s="196" t="s">
        <v>165</v>
      </c>
      <c r="L92" s="626" t="s">
        <v>166</v>
      </c>
      <c r="M92" s="195" t="s">
        <v>164</v>
      </c>
      <c r="N92" s="196" t="s">
        <v>165</v>
      </c>
      <c r="O92" s="626" t="s">
        <v>166</v>
      </c>
      <c r="P92" s="195" t="s">
        <v>164</v>
      </c>
      <c r="Q92" s="196" t="s">
        <v>165</v>
      </c>
      <c r="R92" s="626" t="s">
        <v>166</v>
      </c>
      <c r="S92" s="195" t="s">
        <v>164</v>
      </c>
      <c r="T92" s="196" t="s">
        <v>165</v>
      </c>
      <c r="U92" s="626" t="s">
        <v>166</v>
      </c>
      <c r="V92" s="195" t="s">
        <v>164</v>
      </c>
      <c r="W92" s="196" t="s">
        <v>165</v>
      </c>
      <c r="X92" s="626" t="s">
        <v>166</v>
      </c>
      <c r="Y92" s="623"/>
      <c r="Z92" s="623"/>
    </row>
    <row r="93" spans="1:26" s="24" customFormat="1" ht="20.25" customHeight="1" outlineLevel="1" thickBot="1" x14ac:dyDescent="0.25">
      <c r="A93" s="413"/>
      <c r="B93" s="46"/>
      <c r="C93" s="669"/>
      <c r="D93" s="670"/>
      <c r="E93" s="671"/>
      <c r="F93" s="661"/>
      <c r="G93" s="289" t="s">
        <v>167</v>
      </c>
      <c r="H93" s="289" t="s">
        <v>167</v>
      </c>
      <c r="I93" s="623"/>
      <c r="J93" s="289" t="s">
        <v>167</v>
      </c>
      <c r="K93" s="289" t="str">
        <f>IF(INDEX('Reference Data'!$G$5:$G$18,MATCH('Reference Data'!$C$4,'Reference Data'!$F$5:$F$21,0),1)&gt;=K$22,"Actual","Forecast")</f>
        <v>Actual</v>
      </c>
      <c r="L93" s="623"/>
      <c r="M93" s="289" t="str">
        <f>IF(INDEX('Reference Data'!$G$5:$G$18,MATCH('Reference Data'!$C$4,'Reference Data'!$F$5:$F$21,0),1)&gt;=M$22,"Actual","Forecast")</f>
        <v>Actual</v>
      </c>
      <c r="N93" s="289" t="str">
        <f>IF(INDEX('Reference Data'!$G$5:$G$18,MATCH('Reference Data'!$C$4,'Reference Data'!$F$5:$F$21,0),1)&gt;=N$22,"Actual","Forecast")</f>
        <v>Actual</v>
      </c>
      <c r="O93" s="623"/>
      <c r="P93" s="289" t="str">
        <f>IF(INDEX('Reference Data'!$G$5:$G$18,MATCH('Reference Data'!$C$4,'Reference Data'!$F$5:$F$21,0),1)&gt;=P$22,"Actual","Forecast")</f>
        <v>Actual</v>
      </c>
      <c r="Q93" s="289" t="str">
        <f>IF(INDEX('Reference Data'!$G$5:$G$18,MATCH('Reference Data'!$C$4,'Reference Data'!$F$5:$F$21,0),1)&gt;=Q$22,"Actual","Forecast")</f>
        <v>Actual</v>
      </c>
      <c r="R93" s="623"/>
      <c r="S93" s="289" t="str">
        <f>IF(INDEX('Reference Data'!$G$5:$G$18,MATCH('Reference Data'!$C$4,'Reference Data'!$F$5:$F$21,0),1)&gt;=S$22,"Actual","Forecast")</f>
        <v>Actual</v>
      </c>
      <c r="T93" s="289" t="str">
        <f>IF(INDEX('Reference Data'!$G$5:$G$18,MATCH('Reference Data'!$C$4,'Reference Data'!$F$5:$F$21,0),1)&gt;=T$22,"Actual","Forecast")</f>
        <v>Forecast</v>
      </c>
      <c r="U93" s="623"/>
      <c r="V93" s="289" t="str">
        <f>IF(INDEX('Reference Data'!$G$5:$G$18,MATCH('Reference Data'!$C$4,'Reference Data'!$F$5:$F$21,0),1)&gt;=V$22,"Actual","Forecast")</f>
        <v>Forecast</v>
      </c>
      <c r="W93" s="289" t="str">
        <f>IF(INDEX('Reference Data'!$G$5:$G$18,MATCH('Reference Data'!$C$4,'Reference Data'!$F$5:$F$21,0),1)&gt;=W$22,"Actual","Forecast")</f>
        <v>Forecast</v>
      </c>
      <c r="X93" s="623"/>
      <c r="Y93" s="623"/>
      <c r="Z93" s="623"/>
    </row>
    <row r="94" spans="1:26" ht="14.75" customHeight="1" outlineLevel="1" x14ac:dyDescent="0.2">
      <c r="A94" s="413"/>
      <c r="B94" s="77"/>
      <c r="C94" s="639" t="s">
        <v>173</v>
      </c>
      <c r="D94" s="640"/>
      <c r="E94" s="641"/>
      <c r="F94" s="419"/>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v>0</v>
      </c>
      <c r="U94" s="372">
        <f>SUM(S94:T94)</f>
        <v>6666</v>
      </c>
      <c r="V94" s="384">
        <v>0</v>
      </c>
      <c r="W94" s="384">
        <v>0</v>
      </c>
      <c r="X94" s="372">
        <f>SUM(V94:W94)</f>
        <v>0</v>
      </c>
      <c r="Y94" s="419"/>
      <c r="Z94" s="414">
        <f>SUM(O94,L94,I94,F94)+R94+U94+X94+Y94</f>
        <v>6674</v>
      </c>
    </row>
    <row r="95" spans="1:26" ht="15.75" customHeight="1" outlineLevel="1" x14ac:dyDescent="0.2">
      <c r="A95" s="413"/>
      <c r="B95" s="77"/>
      <c r="C95" s="642" t="s">
        <v>174</v>
      </c>
      <c r="D95" s="643"/>
      <c r="E95" s="644"/>
      <c r="F95" s="421"/>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1"/>
      <c r="Z95" s="377">
        <f>SUM(O95,L95,I95,F95)+R95+U95+X95+Y95</f>
        <v>0</v>
      </c>
    </row>
    <row r="96" spans="1:26" ht="15.75" customHeight="1" outlineLevel="1" x14ac:dyDescent="0.2">
      <c r="A96" s="413"/>
      <c r="B96" s="46"/>
      <c r="C96" s="645" t="s">
        <v>175</v>
      </c>
      <c r="D96" s="646"/>
      <c r="E96" s="647"/>
      <c r="F96" s="421"/>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v>0</v>
      </c>
      <c r="U96" s="373">
        <f>SUM(S96:T96)</f>
        <v>6666</v>
      </c>
      <c r="V96" s="385">
        <v>0</v>
      </c>
      <c r="W96" s="385">
        <v>0</v>
      </c>
      <c r="X96" s="373">
        <f>SUM(V96:W96)</f>
        <v>0</v>
      </c>
      <c r="Y96" s="421"/>
      <c r="Z96" s="377">
        <f>SUM(O96,L96,I96,F96)+R96+U96+X96+Y96</f>
        <v>6674</v>
      </c>
    </row>
    <row r="97" spans="1:26" ht="15.75" customHeight="1" outlineLevel="1" x14ac:dyDescent="0.2">
      <c r="A97" s="413"/>
      <c r="B97" s="46"/>
      <c r="C97" s="648" t="s">
        <v>176</v>
      </c>
      <c r="D97" s="649"/>
      <c r="E97" s="650"/>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2">
      <c r="A98" s="413"/>
      <c r="B98" s="46"/>
      <c r="C98" s="651" t="s">
        <v>177</v>
      </c>
      <c r="D98" s="652"/>
      <c r="E98" s="653"/>
      <c r="F98" s="421"/>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1"/>
      <c r="Z98" s="377">
        <f>SUM(O98,L98,I98,F98)+R98+U98+X98+Y98</f>
        <v>0</v>
      </c>
    </row>
    <row r="99" spans="1:26" ht="15.75" customHeight="1" outlineLevel="1" x14ac:dyDescent="0.2">
      <c r="A99" s="413"/>
      <c r="B99" s="46"/>
      <c r="C99" s="645" t="s">
        <v>178</v>
      </c>
      <c r="D99" s="646"/>
      <c r="E99" s="647"/>
      <c r="F99" s="421"/>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1"/>
      <c r="Z99" s="377">
        <f>SUM(O99,L99,I99,F99)+R99+U99+X99+Y99</f>
        <v>0</v>
      </c>
    </row>
    <row r="100" spans="1:26" ht="15.75" customHeight="1" outlineLevel="1" thickBot="1" x14ac:dyDescent="0.25">
      <c r="A100" s="413"/>
      <c r="B100" s="46"/>
      <c r="C100" s="654" t="s">
        <v>179</v>
      </c>
      <c r="D100" s="655"/>
      <c r="E100" s="656"/>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7" outlineLevel="1" thickBot="1" x14ac:dyDescent="0.25">
      <c r="A101" s="413"/>
      <c r="B101" s="46"/>
      <c r="C101" s="627" t="s">
        <v>163</v>
      </c>
      <c r="D101" s="628"/>
      <c r="E101" s="657"/>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25">
      <c r="C102" s="21"/>
      <c r="D102" s="21"/>
      <c r="E102" s="21"/>
      <c r="F102" s="23"/>
      <c r="G102" s="22"/>
      <c r="H102" s="22"/>
      <c r="I102" s="26"/>
      <c r="J102" s="22"/>
      <c r="K102" s="22"/>
      <c r="L102" s="23"/>
      <c r="M102" s="22"/>
      <c r="N102" s="22"/>
    </row>
    <row r="103" spans="1:26" ht="21.5" customHeight="1" outlineLevel="1" x14ac:dyDescent="0.2">
      <c r="A103" s="413"/>
      <c r="B103" s="38"/>
      <c r="C103" s="658" t="s">
        <v>180</v>
      </c>
      <c r="D103" s="659"/>
      <c r="E103" s="660"/>
      <c r="F103" s="622" t="s">
        <v>155</v>
      </c>
      <c r="G103" s="662" t="str">
        <f>G91</f>
        <v>Financial Year 2020/21 (£s)</v>
      </c>
      <c r="H103" s="663"/>
      <c r="I103" s="664"/>
      <c r="J103" s="662" t="str">
        <f>J91</f>
        <v>Financial Year 2021/22 (£s)</v>
      </c>
      <c r="K103" s="663"/>
      <c r="L103" s="664"/>
      <c r="M103" s="662" t="str">
        <f>M91</f>
        <v>Financial Year 2022/23 (£s)</v>
      </c>
      <c r="N103" s="663"/>
      <c r="O103" s="664"/>
      <c r="P103" s="662" t="str">
        <f>P91</f>
        <v>Financial Year 2023/24 (£s)</v>
      </c>
      <c r="Q103" s="663"/>
      <c r="R103" s="664"/>
      <c r="S103" s="662" t="str">
        <f>S91</f>
        <v>Financial Year 2024/25 (£s)</v>
      </c>
      <c r="T103" s="663"/>
      <c r="U103" s="665"/>
      <c r="V103" s="662" t="str">
        <f>V91</f>
        <v>Financial Year 2025/26 (£s)</v>
      </c>
      <c r="W103" s="663"/>
      <c r="X103" s="664"/>
      <c r="Y103" s="622" t="s">
        <v>172</v>
      </c>
      <c r="Z103" s="622" t="s">
        <v>163</v>
      </c>
    </row>
    <row r="104" spans="1:26" ht="22.5" customHeight="1" outlineLevel="1" x14ac:dyDescent="0.2">
      <c r="A104" s="413"/>
      <c r="B104" s="38"/>
      <c r="C104" s="624" t="s">
        <v>181</v>
      </c>
      <c r="D104" s="624" t="s">
        <v>188</v>
      </c>
      <c r="E104" s="624" t="s">
        <v>183</v>
      </c>
      <c r="F104" s="623"/>
      <c r="G104" s="195" t="s">
        <v>164</v>
      </c>
      <c r="H104" s="196" t="s">
        <v>165</v>
      </c>
      <c r="I104" s="626" t="s">
        <v>166</v>
      </c>
      <c r="J104" s="195" t="s">
        <v>164</v>
      </c>
      <c r="K104" s="196" t="s">
        <v>165</v>
      </c>
      <c r="L104" s="626" t="s">
        <v>166</v>
      </c>
      <c r="M104" s="195" t="s">
        <v>164</v>
      </c>
      <c r="N104" s="196" t="s">
        <v>165</v>
      </c>
      <c r="O104" s="626" t="s">
        <v>166</v>
      </c>
      <c r="P104" s="195" t="s">
        <v>164</v>
      </c>
      <c r="Q104" s="196" t="s">
        <v>165</v>
      </c>
      <c r="R104" s="626" t="s">
        <v>166</v>
      </c>
      <c r="S104" s="195" t="s">
        <v>164</v>
      </c>
      <c r="T104" s="196" t="s">
        <v>165</v>
      </c>
      <c r="U104" s="626" t="s">
        <v>166</v>
      </c>
      <c r="V104" s="195" t="s">
        <v>164</v>
      </c>
      <c r="W104" s="196" t="s">
        <v>165</v>
      </c>
      <c r="X104" s="626" t="s">
        <v>166</v>
      </c>
      <c r="Y104" s="623"/>
      <c r="Z104" s="623"/>
    </row>
    <row r="105" spans="1:26" ht="22.5" customHeight="1" outlineLevel="1" x14ac:dyDescent="0.2">
      <c r="A105" s="413"/>
      <c r="B105" s="38"/>
      <c r="C105" s="625"/>
      <c r="D105" s="625"/>
      <c r="E105" s="625"/>
      <c r="F105" s="661"/>
      <c r="G105" s="289" t="s">
        <v>167</v>
      </c>
      <c r="H105" s="289" t="s">
        <v>167</v>
      </c>
      <c r="I105" s="623"/>
      <c r="J105" s="289" t="s">
        <v>167</v>
      </c>
      <c r="K105" s="289" t="str">
        <f>IF(INDEX('Reference Data'!$G$5:$G$18,MATCH('Reference Data'!$C$4,'Reference Data'!$F$5:$F$21,0),1)&gt;=K$22,"Actual","Forecast")</f>
        <v>Actual</v>
      </c>
      <c r="L105" s="623"/>
      <c r="M105" s="289" t="str">
        <f>IF(INDEX('Reference Data'!$G$5:$G$18,MATCH('Reference Data'!$C$4,'Reference Data'!$F$5:$F$21,0),1)&gt;=M$22,"Actual","Forecast")</f>
        <v>Actual</v>
      </c>
      <c r="N105" s="289" t="str">
        <f>IF(INDEX('Reference Data'!$G$5:$G$18,MATCH('Reference Data'!$C$4,'Reference Data'!$F$5:$F$21,0),1)&gt;=N$22,"Actual","Forecast")</f>
        <v>Actual</v>
      </c>
      <c r="O105" s="623"/>
      <c r="P105" s="289" t="str">
        <f>IF(INDEX('Reference Data'!$G$5:$G$18,MATCH('Reference Data'!$C$4,'Reference Data'!$F$5:$F$21,0),1)&gt;=P$22,"Actual","Forecast")</f>
        <v>Actual</v>
      </c>
      <c r="Q105" s="289" t="str">
        <f>IF(INDEX('Reference Data'!$G$5:$G$18,MATCH('Reference Data'!$C$4,'Reference Data'!$F$5:$F$21,0),1)&gt;=Q$22,"Actual","Forecast")</f>
        <v>Actual</v>
      </c>
      <c r="R105" s="623"/>
      <c r="S105" s="289" t="str">
        <f>IF(INDEX('Reference Data'!$G$5:$G$18,MATCH('Reference Data'!$C$4,'Reference Data'!$F$5:$F$21,0),1)&gt;=S$22,"Actual","Forecast")</f>
        <v>Actual</v>
      </c>
      <c r="T105" s="289" t="str">
        <f>IF(INDEX('Reference Data'!$G$5:$G$18,MATCH('Reference Data'!$C$4,'Reference Data'!$F$5:$F$21,0),1)&gt;=T$22,"Actual","Forecast")</f>
        <v>Forecast</v>
      </c>
      <c r="U105" s="623"/>
      <c r="V105" s="289" t="str">
        <f>IF(INDEX('Reference Data'!$G$5:$G$18,MATCH('Reference Data'!$C$4,'Reference Data'!$F$5:$F$21,0),1)&gt;=V$22,"Actual","Forecast")</f>
        <v>Forecast</v>
      </c>
      <c r="W105" s="289" t="str">
        <f>IF(INDEX('Reference Data'!$G$5:$G$18,MATCH('Reference Data'!$C$4,'Reference Data'!$F$5:$F$21,0),1)&gt;=W$22,"Actual","Forecast")</f>
        <v>Forecast</v>
      </c>
      <c r="X105" s="623"/>
      <c r="Y105" s="623"/>
      <c r="Z105" s="623"/>
    </row>
    <row r="106" spans="1:26" ht="16" outlineLevel="1" x14ac:dyDescent="0.2">
      <c r="A106" s="413"/>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5">
        <f>SUM(O106,L106,I106,F106,R106,U106,X106,Y106)</f>
        <v>0</v>
      </c>
    </row>
    <row r="107" spans="1:26" ht="16" outlineLevel="1" x14ac:dyDescent="0.2">
      <c r="A107" s="413"/>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6" outlineLevel="1" x14ac:dyDescent="0.2">
      <c r="A108" s="413"/>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6" outlineLevel="1" x14ac:dyDescent="0.2">
      <c r="A109" s="413"/>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7" outlineLevel="1" thickBot="1" x14ac:dyDescent="0.25">
      <c r="A110" s="413"/>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6">
        <f>SUM(O110,L110,I110,F110,R110,U110,X110,Y110)</f>
        <v>0</v>
      </c>
    </row>
    <row r="111" spans="1:26" ht="17" outlineLevel="1" thickBot="1" x14ac:dyDescent="0.25">
      <c r="A111" s="413"/>
      <c r="B111" s="46"/>
      <c r="C111" s="627" t="s">
        <v>184</v>
      </c>
      <c r="D111" s="628"/>
      <c r="E111" s="629"/>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5" outlineLevel="1" thickBot="1" x14ac:dyDescent="0.25"/>
    <row r="113" spans="1:26" ht="31.25" customHeight="1" outlineLevel="1" x14ac:dyDescent="0.2">
      <c r="B113" s="80">
        <f>COUNTIF(E106:E110,"Yes")</f>
        <v>0</v>
      </c>
      <c r="C113" s="630" t="s">
        <v>185</v>
      </c>
      <c r="D113" s="631"/>
      <c r="E113" s="632"/>
      <c r="G113" s="215"/>
      <c r="H113" s="215"/>
      <c r="I113" s="215"/>
      <c r="J113" s="215"/>
      <c r="K113" s="215"/>
      <c r="L113" s="215"/>
    </row>
    <row r="114" spans="1:26" ht="86.25" customHeight="1" outlineLevel="1" x14ac:dyDescent="0.2">
      <c r="B114" s="46"/>
      <c r="C114" s="633" t="s">
        <v>186</v>
      </c>
      <c r="D114" s="634"/>
      <c r="E114" s="635"/>
      <c r="G114" s="258"/>
      <c r="H114" s="258"/>
      <c r="I114" s="258"/>
      <c r="J114" s="258"/>
      <c r="K114" s="258"/>
      <c r="L114" s="258"/>
    </row>
    <row r="115" spans="1:26" ht="76.5" customHeight="1" outlineLevel="1" thickBot="1" x14ac:dyDescent="0.25">
      <c r="B115" s="59"/>
      <c r="C115" s="636"/>
      <c r="D115" s="637"/>
      <c r="E115" s="638"/>
      <c r="G115" s="259"/>
      <c r="H115" s="259"/>
      <c r="I115" s="259"/>
      <c r="J115" s="259"/>
      <c r="K115" s="259"/>
      <c r="L115" s="259"/>
    </row>
    <row r="117" spans="1:26" customFormat="1" ht="85" customHeight="1" x14ac:dyDescent="0.2">
      <c r="A117" s="413" t="s">
        <v>187</v>
      </c>
      <c r="B117" s="60"/>
      <c r="C117" s="672" t="str">
        <f>CONCATENATE("Project 4: ",'2 - Project Admin'!E30)</f>
        <v>Project 4: Angel Place</v>
      </c>
      <c r="D117" s="673"/>
      <c r="E117" s="673"/>
      <c r="F117" s="673"/>
      <c r="G117" s="673"/>
      <c r="H117" s="673"/>
      <c r="I117" s="673"/>
      <c r="J117" s="673"/>
      <c r="K117" s="673"/>
      <c r="L117" s="673"/>
      <c r="M117" s="673"/>
      <c r="N117" s="673"/>
      <c r="O117" s="673"/>
      <c r="P117" s="673"/>
      <c r="Q117" s="673"/>
      <c r="R117" s="673"/>
      <c r="S117" s="673"/>
      <c r="T117" s="673"/>
      <c r="U117" s="673"/>
      <c r="V117" s="673"/>
      <c r="W117" s="673"/>
      <c r="X117" s="673"/>
      <c r="Y117" s="673"/>
      <c r="Z117" s="674"/>
    </row>
    <row r="118" spans="1:26" customFormat="1" ht="15" customHeight="1" thickBot="1" x14ac:dyDescent="0.25">
      <c r="A118" s="18"/>
      <c r="B118" s="1"/>
      <c r="C118" s="6"/>
      <c r="D118" s="7"/>
      <c r="E118" s="8"/>
      <c r="F118" s="8"/>
      <c r="G118" s="8"/>
      <c r="S118" s="18"/>
    </row>
    <row r="119" spans="1:26" s="24" customFormat="1" ht="21" customHeight="1" outlineLevel="1" x14ac:dyDescent="0.2">
      <c r="A119" s="413"/>
      <c r="B119" s="46"/>
      <c r="C119" s="666" t="s">
        <v>171</v>
      </c>
      <c r="D119" s="667"/>
      <c r="E119" s="668"/>
      <c r="F119" s="622" t="s">
        <v>155</v>
      </c>
      <c r="G119" s="662" t="s">
        <v>156</v>
      </c>
      <c r="H119" s="663"/>
      <c r="I119" s="664"/>
      <c r="J119" s="662" t="s">
        <v>157</v>
      </c>
      <c r="K119" s="663"/>
      <c r="L119" s="664"/>
      <c r="M119" s="662" t="s">
        <v>158</v>
      </c>
      <c r="N119" s="663"/>
      <c r="O119" s="664"/>
      <c r="P119" s="662" t="s">
        <v>159</v>
      </c>
      <c r="Q119" s="663"/>
      <c r="R119" s="664"/>
      <c r="S119" s="662" t="s">
        <v>160</v>
      </c>
      <c r="T119" s="663"/>
      <c r="U119" s="664"/>
      <c r="V119" s="662" t="s">
        <v>161</v>
      </c>
      <c r="W119" s="663"/>
      <c r="X119" s="664"/>
      <c r="Y119" s="622" t="s">
        <v>172</v>
      </c>
      <c r="Z119" s="622" t="s">
        <v>163</v>
      </c>
    </row>
    <row r="120" spans="1:26" s="24" customFormat="1" ht="22.5" customHeight="1" outlineLevel="1" thickBot="1" x14ac:dyDescent="0.25">
      <c r="A120" s="413"/>
      <c r="B120" s="46"/>
      <c r="C120" s="669"/>
      <c r="D120" s="670"/>
      <c r="E120" s="671"/>
      <c r="F120" s="623"/>
      <c r="G120" s="195" t="s">
        <v>164</v>
      </c>
      <c r="H120" s="196" t="s">
        <v>165</v>
      </c>
      <c r="I120" s="626" t="s">
        <v>166</v>
      </c>
      <c r="J120" s="195" t="s">
        <v>164</v>
      </c>
      <c r="K120" s="196" t="s">
        <v>165</v>
      </c>
      <c r="L120" s="626" t="s">
        <v>166</v>
      </c>
      <c r="M120" s="195" t="s">
        <v>164</v>
      </c>
      <c r="N120" s="196" t="s">
        <v>165</v>
      </c>
      <c r="O120" s="626" t="s">
        <v>166</v>
      </c>
      <c r="P120" s="195" t="s">
        <v>164</v>
      </c>
      <c r="Q120" s="196" t="s">
        <v>165</v>
      </c>
      <c r="R120" s="626" t="s">
        <v>166</v>
      </c>
      <c r="S120" s="195" t="s">
        <v>164</v>
      </c>
      <c r="T120" s="196" t="s">
        <v>165</v>
      </c>
      <c r="U120" s="626" t="s">
        <v>166</v>
      </c>
      <c r="V120" s="195" t="s">
        <v>164</v>
      </c>
      <c r="W120" s="196" t="s">
        <v>165</v>
      </c>
      <c r="X120" s="626" t="s">
        <v>166</v>
      </c>
      <c r="Y120" s="623"/>
      <c r="Z120" s="623"/>
    </row>
    <row r="121" spans="1:26" s="24" customFormat="1" ht="20.25" customHeight="1" outlineLevel="1" thickBot="1" x14ac:dyDescent="0.25">
      <c r="A121" s="413"/>
      <c r="B121" s="46"/>
      <c r="C121" s="669"/>
      <c r="D121" s="670"/>
      <c r="E121" s="671"/>
      <c r="F121" s="661"/>
      <c r="G121" s="289" t="s">
        <v>167</v>
      </c>
      <c r="H121" s="289" t="s">
        <v>167</v>
      </c>
      <c r="I121" s="623"/>
      <c r="J121" s="289" t="s">
        <v>167</v>
      </c>
      <c r="K121" s="289" t="str">
        <f>IF(INDEX('Reference Data'!$G$5:$G$18,MATCH('Reference Data'!$C$4,'Reference Data'!$F$5:$F$21,0),1)&gt;=K$22,"Actual","Forecast")</f>
        <v>Actual</v>
      </c>
      <c r="L121" s="623"/>
      <c r="M121" s="289" t="str">
        <f>IF(INDEX('Reference Data'!$G$5:$G$18,MATCH('Reference Data'!$C$4,'Reference Data'!$F$5:$F$21,0),1)&gt;=M$22,"Actual","Forecast")</f>
        <v>Actual</v>
      </c>
      <c r="N121" s="289" t="str">
        <f>IF(INDEX('Reference Data'!$G$5:$G$18,MATCH('Reference Data'!$C$4,'Reference Data'!$F$5:$F$21,0),1)&gt;=N$22,"Actual","Forecast")</f>
        <v>Actual</v>
      </c>
      <c r="O121" s="623"/>
      <c r="P121" s="289" t="str">
        <f>IF(INDEX('Reference Data'!$G$5:$G$18,MATCH('Reference Data'!$C$4,'Reference Data'!$F$5:$F$21,0),1)&gt;=P$22,"Actual","Forecast")</f>
        <v>Actual</v>
      </c>
      <c r="Q121" s="289" t="str">
        <f>IF(INDEX('Reference Data'!$G$5:$G$18,MATCH('Reference Data'!$C$4,'Reference Data'!$F$5:$F$21,0),1)&gt;=Q$22,"Actual","Forecast")</f>
        <v>Actual</v>
      </c>
      <c r="R121" s="623"/>
      <c r="S121" s="289" t="str">
        <f>IF(INDEX('Reference Data'!$G$5:$G$18,MATCH('Reference Data'!$C$4,'Reference Data'!$F$5:$F$21,0),1)&gt;=S$22,"Actual","Forecast")</f>
        <v>Actual</v>
      </c>
      <c r="T121" s="289" t="str">
        <f>IF(INDEX('Reference Data'!$G$5:$G$18,MATCH('Reference Data'!$C$4,'Reference Data'!$F$5:$F$21,0),1)&gt;=T$22,"Actual","Forecast")</f>
        <v>Forecast</v>
      </c>
      <c r="U121" s="623"/>
      <c r="V121" s="289" t="str">
        <f>IF(INDEX('Reference Data'!$G$5:$G$18,MATCH('Reference Data'!$C$4,'Reference Data'!$F$5:$F$21,0),1)&gt;=V$22,"Actual","Forecast")</f>
        <v>Forecast</v>
      </c>
      <c r="W121" s="289" t="str">
        <f>IF(INDEX('Reference Data'!$G$5:$G$18,MATCH('Reference Data'!$C$4,'Reference Data'!$F$5:$F$21,0),1)&gt;=W$22,"Actual","Forecast")</f>
        <v>Forecast</v>
      </c>
      <c r="X121" s="623"/>
      <c r="Y121" s="623"/>
      <c r="Z121" s="623"/>
    </row>
    <row r="122" spans="1:26" ht="14.75" customHeight="1" outlineLevel="1" x14ac:dyDescent="0.2">
      <c r="A122" s="413"/>
      <c r="B122" s="77"/>
      <c r="C122" s="639" t="s">
        <v>173</v>
      </c>
      <c r="D122" s="640"/>
      <c r="E122" s="641"/>
      <c r="F122" s="419"/>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v>0</v>
      </c>
      <c r="U122" s="372">
        <f>SUM(S122:T122)</f>
        <v>5555</v>
      </c>
      <c r="V122" s="384">
        <v>0</v>
      </c>
      <c r="W122" s="384">
        <v>0</v>
      </c>
      <c r="X122" s="372">
        <f>SUM(V122:W122)</f>
        <v>0</v>
      </c>
      <c r="Y122" s="419"/>
      <c r="Z122" s="414">
        <f>SUM(O122,L122,I122,F122)+R122+U122+X122+Y122</f>
        <v>5563</v>
      </c>
    </row>
    <row r="123" spans="1:26" ht="15.75" customHeight="1" outlineLevel="1" x14ac:dyDescent="0.2">
      <c r="A123" s="413"/>
      <c r="B123" s="77"/>
      <c r="C123" s="642" t="s">
        <v>174</v>
      </c>
      <c r="D123" s="643"/>
      <c r="E123" s="644"/>
      <c r="F123" s="421"/>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1"/>
      <c r="Z123" s="377">
        <f>SUM(O123,L123,I123,F123)+R123+U123+X123+Y123</f>
        <v>0</v>
      </c>
    </row>
    <row r="124" spans="1:26" ht="15.75" customHeight="1" outlineLevel="1" x14ac:dyDescent="0.2">
      <c r="A124" s="413"/>
      <c r="B124" s="46"/>
      <c r="C124" s="645" t="s">
        <v>175</v>
      </c>
      <c r="D124" s="646"/>
      <c r="E124" s="647"/>
      <c r="F124" s="421"/>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v>0</v>
      </c>
      <c r="U124" s="373">
        <f>SUM(S124:T124)</f>
        <v>5555</v>
      </c>
      <c r="V124" s="385">
        <v>0</v>
      </c>
      <c r="W124" s="385">
        <v>0</v>
      </c>
      <c r="X124" s="373">
        <f>SUM(V124:W124)</f>
        <v>0</v>
      </c>
      <c r="Y124" s="421"/>
      <c r="Z124" s="377">
        <f>SUM(O124,L124,I124,F124)+R124+U124+X124+Y124</f>
        <v>5563</v>
      </c>
    </row>
    <row r="125" spans="1:26" ht="15.75" customHeight="1" outlineLevel="1" x14ac:dyDescent="0.2">
      <c r="A125" s="413"/>
      <c r="B125" s="46"/>
      <c r="C125" s="648" t="s">
        <v>176</v>
      </c>
      <c r="D125" s="649"/>
      <c r="E125" s="650"/>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2">
      <c r="A126" s="413"/>
      <c r="B126" s="46"/>
      <c r="C126" s="651" t="s">
        <v>177</v>
      </c>
      <c r="D126" s="652"/>
      <c r="E126" s="653"/>
      <c r="F126" s="421"/>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1"/>
      <c r="Z126" s="377">
        <f>SUM(O126,L126,I126,F126)+R126+U126+X126+Y126</f>
        <v>0</v>
      </c>
    </row>
    <row r="127" spans="1:26" ht="15.75" customHeight="1" outlineLevel="1" x14ac:dyDescent="0.2">
      <c r="A127" s="413"/>
      <c r="B127" s="46"/>
      <c r="C127" s="645" t="s">
        <v>178</v>
      </c>
      <c r="D127" s="646"/>
      <c r="E127" s="647"/>
      <c r="F127" s="421"/>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1"/>
      <c r="Z127" s="377">
        <f>SUM(O127,L127,I127,F127)+R127+U127+X127+Y127</f>
        <v>0</v>
      </c>
    </row>
    <row r="128" spans="1:26" ht="15.75" customHeight="1" outlineLevel="1" thickBot="1" x14ac:dyDescent="0.25">
      <c r="A128" s="413"/>
      <c r="B128" s="46"/>
      <c r="C128" s="654" t="s">
        <v>179</v>
      </c>
      <c r="D128" s="655"/>
      <c r="E128" s="656"/>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7" outlineLevel="1" thickBot="1" x14ac:dyDescent="0.25">
      <c r="A129" s="413"/>
      <c r="B129" s="46"/>
      <c r="C129" s="627" t="s">
        <v>163</v>
      </c>
      <c r="D129" s="628"/>
      <c r="E129" s="657"/>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25">
      <c r="C130" s="21"/>
      <c r="D130" s="21"/>
      <c r="E130" s="21"/>
      <c r="F130" s="23"/>
      <c r="G130" s="22"/>
      <c r="H130" s="22"/>
      <c r="I130" s="26"/>
      <c r="J130" s="22"/>
      <c r="K130" s="22"/>
      <c r="L130" s="23"/>
      <c r="M130" s="22"/>
      <c r="N130" s="22"/>
    </row>
    <row r="131" spans="1:26" ht="21.5" customHeight="1" outlineLevel="1" x14ac:dyDescent="0.2">
      <c r="A131" s="413"/>
      <c r="B131" s="38"/>
      <c r="C131" s="658" t="s">
        <v>180</v>
      </c>
      <c r="D131" s="659"/>
      <c r="E131" s="660"/>
      <c r="F131" s="622" t="s">
        <v>155</v>
      </c>
      <c r="G131" s="662" t="str">
        <f>G119</f>
        <v>Financial Year 2020/21 (£s)</v>
      </c>
      <c r="H131" s="663"/>
      <c r="I131" s="664"/>
      <c r="J131" s="662" t="str">
        <f>J119</f>
        <v>Financial Year 2021/22 (£s)</v>
      </c>
      <c r="K131" s="663"/>
      <c r="L131" s="664"/>
      <c r="M131" s="662" t="str">
        <f>M119</f>
        <v>Financial Year 2022/23 (£s)</v>
      </c>
      <c r="N131" s="663"/>
      <c r="O131" s="664"/>
      <c r="P131" s="662" t="str">
        <f>P119</f>
        <v>Financial Year 2023/24 (£s)</v>
      </c>
      <c r="Q131" s="663"/>
      <c r="R131" s="664"/>
      <c r="S131" s="662" t="str">
        <f>S119</f>
        <v>Financial Year 2024/25 (£s)</v>
      </c>
      <c r="T131" s="663"/>
      <c r="U131" s="665"/>
      <c r="V131" s="662" t="str">
        <f>V119</f>
        <v>Financial Year 2025/26 (£s)</v>
      </c>
      <c r="W131" s="663"/>
      <c r="X131" s="664"/>
      <c r="Y131" s="622" t="s">
        <v>172</v>
      </c>
      <c r="Z131" s="622" t="s">
        <v>163</v>
      </c>
    </row>
    <row r="132" spans="1:26" ht="22.5" customHeight="1" outlineLevel="1" x14ac:dyDescent="0.2">
      <c r="A132" s="413"/>
      <c r="B132" s="38"/>
      <c r="C132" s="624" t="s">
        <v>181</v>
      </c>
      <c r="D132" s="624" t="s">
        <v>188</v>
      </c>
      <c r="E132" s="624" t="s">
        <v>183</v>
      </c>
      <c r="F132" s="623"/>
      <c r="G132" s="195" t="s">
        <v>164</v>
      </c>
      <c r="H132" s="196" t="s">
        <v>165</v>
      </c>
      <c r="I132" s="626" t="s">
        <v>166</v>
      </c>
      <c r="J132" s="195" t="s">
        <v>164</v>
      </c>
      <c r="K132" s="196" t="s">
        <v>165</v>
      </c>
      <c r="L132" s="626" t="s">
        <v>166</v>
      </c>
      <c r="M132" s="195" t="s">
        <v>164</v>
      </c>
      <c r="N132" s="196" t="s">
        <v>165</v>
      </c>
      <c r="O132" s="626" t="s">
        <v>166</v>
      </c>
      <c r="P132" s="195" t="s">
        <v>164</v>
      </c>
      <c r="Q132" s="196" t="s">
        <v>165</v>
      </c>
      <c r="R132" s="626" t="s">
        <v>166</v>
      </c>
      <c r="S132" s="195" t="s">
        <v>164</v>
      </c>
      <c r="T132" s="196" t="s">
        <v>165</v>
      </c>
      <c r="U132" s="626" t="s">
        <v>166</v>
      </c>
      <c r="V132" s="195" t="s">
        <v>164</v>
      </c>
      <c r="W132" s="196" t="s">
        <v>165</v>
      </c>
      <c r="X132" s="626" t="s">
        <v>166</v>
      </c>
      <c r="Y132" s="623"/>
      <c r="Z132" s="623"/>
    </row>
    <row r="133" spans="1:26" ht="22.5" customHeight="1" outlineLevel="1" x14ac:dyDescent="0.2">
      <c r="A133" s="413"/>
      <c r="B133" s="38"/>
      <c r="C133" s="625"/>
      <c r="D133" s="625"/>
      <c r="E133" s="625"/>
      <c r="F133" s="661"/>
      <c r="G133" s="289" t="s">
        <v>167</v>
      </c>
      <c r="H133" s="289" t="s">
        <v>167</v>
      </c>
      <c r="I133" s="623"/>
      <c r="J133" s="289" t="s">
        <v>167</v>
      </c>
      <c r="K133" s="289" t="str">
        <f>IF(INDEX('Reference Data'!$G$5:$G$18,MATCH('Reference Data'!$C$4,'Reference Data'!$F$5:$F$21,0),1)&gt;=K$22,"Actual","Forecast")</f>
        <v>Actual</v>
      </c>
      <c r="L133" s="623"/>
      <c r="M133" s="289" t="str">
        <f>IF(INDEX('Reference Data'!$G$5:$G$18,MATCH('Reference Data'!$C$4,'Reference Data'!$F$5:$F$21,0),1)&gt;=M$22,"Actual","Forecast")</f>
        <v>Actual</v>
      </c>
      <c r="N133" s="289" t="str">
        <f>IF(INDEX('Reference Data'!$G$5:$G$18,MATCH('Reference Data'!$C$4,'Reference Data'!$F$5:$F$21,0),1)&gt;=N$22,"Actual","Forecast")</f>
        <v>Actual</v>
      </c>
      <c r="O133" s="623"/>
      <c r="P133" s="289" t="str">
        <f>IF(INDEX('Reference Data'!$G$5:$G$18,MATCH('Reference Data'!$C$4,'Reference Data'!$F$5:$F$21,0),1)&gt;=P$22,"Actual","Forecast")</f>
        <v>Actual</v>
      </c>
      <c r="Q133" s="289" t="str">
        <f>IF(INDEX('Reference Data'!$G$5:$G$18,MATCH('Reference Data'!$C$4,'Reference Data'!$F$5:$F$21,0),1)&gt;=Q$22,"Actual","Forecast")</f>
        <v>Actual</v>
      </c>
      <c r="R133" s="623"/>
      <c r="S133" s="289" t="str">
        <f>IF(INDEX('Reference Data'!$G$5:$G$18,MATCH('Reference Data'!$C$4,'Reference Data'!$F$5:$F$21,0),1)&gt;=S$22,"Actual","Forecast")</f>
        <v>Actual</v>
      </c>
      <c r="T133" s="289" t="str">
        <f>IF(INDEX('Reference Data'!$G$5:$G$18,MATCH('Reference Data'!$C$4,'Reference Data'!$F$5:$F$21,0),1)&gt;=T$22,"Actual","Forecast")</f>
        <v>Forecast</v>
      </c>
      <c r="U133" s="623"/>
      <c r="V133" s="289" t="str">
        <f>IF(INDEX('Reference Data'!$G$5:$G$18,MATCH('Reference Data'!$C$4,'Reference Data'!$F$5:$F$21,0),1)&gt;=V$22,"Actual","Forecast")</f>
        <v>Forecast</v>
      </c>
      <c r="W133" s="289" t="str">
        <f>IF(INDEX('Reference Data'!$G$5:$G$18,MATCH('Reference Data'!$C$4,'Reference Data'!$F$5:$F$21,0),1)&gt;=W$22,"Actual","Forecast")</f>
        <v>Forecast</v>
      </c>
      <c r="X133" s="623"/>
      <c r="Y133" s="623"/>
      <c r="Z133" s="623"/>
    </row>
    <row r="134" spans="1:26" ht="16" outlineLevel="1" x14ac:dyDescent="0.2">
      <c r="A134" s="413"/>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5">
        <f>SUM(O134,L134,I134,F134,R134,U134,X134,Y134)</f>
        <v>0</v>
      </c>
    </row>
    <row r="135" spans="1:26" ht="16" outlineLevel="1" x14ac:dyDescent="0.2">
      <c r="A135" s="413"/>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6" outlineLevel="1" x14ac:dyDescent="0.2">
      <c r="A136" s="413"/>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6" outlineLevel="1" x14ac:dyDescent="0.2">
      <c r="A137" s="413"/>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7" outlineLevel="1" thickBot="1" x14ac:dyDescent="0.25">
      <c r="A138" s="413"/>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6">
        <f>SUM(O138,L138,I138,F138,R138,U138,X138,Y138)</f>
        <v>0</v>
      </c>
    </row>
    <row r="139" spans="1:26" ht="17" outlineLevel="1" thickBot="1" x14ac:dyDescent="0.25">
      <c r="A139" s="413"/>
      <c r="B139" s="46"/>
      <c r="C139" s="627" t="s">
        <v>184</v>
      </c>
      <c r="D139" s="628"/>
      <c r="E139" s="629"/>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5" outlineLevel="1" thickBot="1" x14ac:dyDescent="0.25"/>
    <row r="141" spans="1:26" ht="31.25" customHeight="1" outlineLevel="1" x14ac:dyDescent="0.2">
      <c r="B141" s="80">
        <f>COUNTIF(E134:E138,"Yes")</f>
        <v>0</v>
      </c>
      <c r="C141" s="630" t="s">
        <v>185</v>
      </c>
      <c r="D141" s="631"/>
      <c r="E141" s="632"/>
      <c r="G141" s="215"/>
      <c r="H141" s="215"/>
      <c r="I141" s="215"/>
      <c r="J141" s="215"/>
      <c r="K141" s="215"/>
      <c r="L141" s="215"/>
    </row>
    <row r="142" spans="1:26" ht="86.25" customHeight="1" outlineLevel="1" x14ac:dyDescent="0.2">
      <c r="B142" s="46"/>
      <c r="C142" s="633" t="s">
        <v>186</v>
      </c>
      <c r="D142" s="634"/>
      <c r="E142" s="635"/>
      <c r="G142" s="258"/>
      <c r="H142" s="258"/>
      <c r="I142" s="258"/>
      <c r="J142" s="258"/>
      <c r="K142" s="258"/>
      <c r="L142" s="258"/>
    </row>
    <row r="143" spans="1:26" ht="76.5" customHeight="1" outlineLevel="1" thickBot="1" x14ac:dyDescent="0.25">
      <c r="B143" s="59"/>
      <c r="C143" s="636"/>
      <c r="D143" s="637"/>
      <c r="E143" s="638"/>
      <c r="G143" s="259"/>
      <c r="H143" s="259"/>
      <c r="I143" s="259"/>
      <c r="J143" s="259"/>
      <c r="K143" s="259"/>
      <c r="L143" s="259"/>
    </row>
    <row r="145" spans="1:26" customFormat="1" ht="85" customHeight="1" x14ac:dyDescent="0.2">
      <c r="A145" s="413" t="s">
        <v>187</v>
      </c>
      <c r="B145" s="60"/>
      <c r="C145" s="672" t="str">
        <f>CONCATENATE("Project 5: ",'2 - Project Admin'!E31)</f>
        <v xml:space="preserve">Project 5: Public Realm </v>
      </c>
      <c r="D145" s="673"/>
      <c r="E145" s="673"/>
      <c r="F145" s="673"/>
      <c r="G145" s="673"/>
      <c r="H145" s="673"/>
      <c r="I145" s="673"/>
      <c r="J145" s="673"/>
      <c r="K145" s="673"/>
      <c r="L145" s="673"/>
      <c r="M145" s="673"/>
      <c r="N145" s="673"/>
      <c r="O145" s="673"/>
      <c r="P145" s="673"/>
      <c r="Q145" s="673"/>
      <c r="R145" s="673"/>
      <c r="S145" s="673"/>
      <c r="T145" s="673"/>
      <c r="U145" s="673"/>
      <c r="V145" s="673"/>
      <c r="W145" s="673"/>
      <c r="X145" s="673"/>
      <c r="Y145" s="673"/>
      <c r="Z145" s="674"/>
    </row>
    <row r="146" spans="1:26" customFormat="1" ht="15" customHeight="1" thickBot="1" x14ac:dyDescent="0.25">
      <c r="A146" s="18"/>
      <c r="B146" s="1"/>
      <c r="C146" s="6"/>
      <c r="D146" s="7"/>
      <c r="E146" s="8"/>
      <c r="F146" s="8"/>
      <c r="G146" s="8"/>
      <c r="S146" s="18"/>
    </row>
    <row r="147" spans="1:26" s="24" customFormat="1" ht="21" customHeight="1" outlineLevel="1" x14ac:dyDescent="0.2">
      <c r="A147" s="413"/>
      <c r="B147" s="46"/>
      <c r="C147" s="666" t="s">
        <v>171</v>
      </c>
      <c r="D147" s="667"/>
      <c r="E147" s="668"/>
      <c r="F147" s="622" t="s">
        <v>155</v>
      </c>
      <c r="G147" s="662" t="s">
        <v>156</v>
      </c>
      <c r="H147" s="663"/>
      <c r="I147" s="664"/>
      <c r="J147" s="662" t="s">
        <v>157</v>
      </c>
      <c r="K147" s="663"/>
      <c r="L147" s="664"/>
      <c r="M147" s="662" t="s">
        <v>158</v>
      </c>
      <c r="N147" s="663"/>
      <c r="O147" s="664"/>
      <c r="P147" s="662" t="s">
        <v>159</v>
      </c>
      <c r="Q147" s="663"/>
      <c r="R147" s="664"/>
      <c r="S147" s="662" t="s">
        <v>160</v>
      </c>
      <c r="T147" s="663"/>
      <c r="U147" s="664"/>
      <c r="V147" s="662" t="s">
        <v>161</v>
      </c>
      <c r="W147" s="663"/>
      <c r="X147" s="664"/>
      <c r="Y147" s="622" t="s">
        <v>172</v>
      </c>
      <c r="Z147" s="622" t="s">
        <v>163</v>
      </c>
    </row>
    <row r="148" spans="1:26" s="24" customFormat="1" ht="22.5" customHeight="1" outlineLevel="1" thickBot="1" x14ac:dyDescent="0.25">
      <c r="A148" s="413"/>
      <c r="B148" s="46"/>
      <c r="C148" s="669"/>
      <c r="D148" s="670"/>
      <c r="E148" s="671"/>
      <c r="F148" s="623"/>
      <c r="G148" s="195" t="s">
        <v>164</v>
      </c>
      <c r="H148" s="196" t="s">
        <v>165</v>
      </c>
      <c r="I148" s="626" t="s">
        <v>166</v>
      </c>
      <c r="J148" s="195" t="s">
        <v>164</v>
      </c>
      <c r="K148" s="196" t="s">
        <v>165</v>
      </c>
      <c r="L148" s="626" t="s">
        <v>166</v>
      </c>
      <c r="M148" s="195" t="s">
        <v>164</v>
      </c>
      <c r="N148" s="196" t="s">
        <v>165</v>
      </c>
      <c r="O148" s="626" t="s">
        <v>166</v>
      </c>
      <c r="P148" s="195" t="s">
        <v>164</v>
      </c>
      <c r="Q148" s="196" t="s">
        <v>165</v>
      </c>
      <c r="R148" s="626" t="s">
        <v>166</v>
      </c>
      <c r="S148" s="195" t="s">
        <v>164</v>
      </c>
      <c r="T148" s="196" t="s">
        <v>165</v>
      </c>
      <c r="U148" s="626" t="s">
        <v>166</v>
      </c>
      <c r="V148" s="195" t="s">
        <v>164</v>
      </c>
      <c r="W148" s="196" t="s">
        <v>165</v>
      </c>
      <c r="X148" s="626" t="s">
        <v>166</v>
      </c>
      <c r="Y148" s="623"/>
      <c r="Z148" s="623"/>
    </row>
    <row r="149" spans="1:26" s="24" customFormat="1" ht="20.25" customHeight="1" outlineLevel="1" thickBot="1" x14ac:dyDescent="0.25">
      <c r="A149" s="413"/>
      <c r="B149" s="46"/>
      <c r="C149" s="669"/>
      <c r="D149" s="670"/>
      <c r="E149" s="671"/>
      <c r="F149" s="661"/>
      <c r="G149" s="289" t="s">
        <v>167</v>
      </c>
      <c r="H149" s="289" t="s">
        <v>167</v>
      </c>
      <c r="I149" s="623"/>
      <c r="J149" s="289" t="s">
        <v>167</v>
      </c>
      <c r="K149" s="289" t="str">
        <f>IF(INDEX('Reference Data'!$G$5:$G$18,MATCH('Reference Data'!$C$4,'Reference Data'!$F$5:$F$21,0),1)&gt;=K$22,"Actual","Forecast")</f>
        <v>Actual</v>
      </c>
      <c r="L149" s="623"/>
      <c r="M149" s="289" t="str">
        <f>IF(INDEX('Reference Data'!$G$5:$G$18,MATCH('Reference Data'!$C$4,'Reference Data'!$F$5:$F$21,0),1)&gt;=M$22,"Actual","Forecast")</f>
        <v>Actual</v>
      </c>
      <c r="N149" s="289" t="str">
        <f>IF(INDEX('Reference Data'!$G$5:$G$18,MATCH('Reference Data'!$C$4,'Reference Data'!$F$5:$F$21,0),1)&gt;=N$22,"Actual","Forecast")</f>
        <v>Actual</v>
      </c>
      <c r="O149" s="623"/>
      <c r="P149" s="289" t="str">
        <f>IF(INDEX('Reference Data'!$G$5:$G$18,MATCH('Reference Data'!$C$4,'Reference Data'!$F$5:$F$21,0),1)&gt;=P$22,"Actual","Forecast")</f>
        <v>Actual</v>
      </c>
      <c r="Q149" s="289" t="str">
        <f>IF(INDEX('Reference Data'!$G$5:$G$18,MATCH('Reference Data'!$C$4,'Reference Data'!$F$5:$F$21,0),1)&gt;=Q$22,"Actual","Forecast")</f>
        <v>Actual</v>
      </c>
      <c r="R149" s="623"/>
      <c r="S149" s="289" t="str">
        <f>IF(INDEX('Reference Data'!$G$5:$G$18,MATCH('Reference Data'!$C$4,'Reference Data'!$F$5:$F$21,0),1)&gt;=S$22,"Actual","Forecast")</f>
        <v>Actual</v>
      </c>
      <c r="T149" s="289" t="str">
        <f>IF(INDEX('Reference Data'!$G$5:$G$18,MATCH('Reference Data'!$C$4,'Reference Data'!$F$5:$F$21,0),1)&gt;=T$22,"Actual","Forecast")</f>
        <v>Forecast</v>
      </c>
      <c r="U149" s="623"/>
      <c r="V149" s="289" t="str">
        <f>IF(INDEX('Reference Data'!$G$5:$G$18,MATCH('Reference Data'!$C$4,'Reference Data'!$F$5:$F$21,0),1)&gt;=V$22,"Actual","Forecast")</f>
        <v>Forecast</v>
      </c>
      <c r="W149" s="289" t="str">
        <f>IF(INDEX('Reference Data'!$G$5:$G$18,MATCH('Reference Data'!$C$4,'Reference Data'!$F$5:$F$21,0),1)&gt;=W$22,"Actual","Forecast")</f>
        <v>Forecast</v>
      </c>
      <c r="X149" s="623"/>
      <c r="Y149" s="623"/>
      <c r="Z149" s="623"/>
    </row>
    <row r="150" spans="1:26" ht="14.75" customHeight="1" outlineLevel="1" x14ac:dyDescent="0.2">
      <c r="A150" s="413"/>
      <c r="B150" s="77"/>
      <c r="C150" s="639" t="s">
        <v>173</v>
      </c>
      <c r="D150" s="640"/>
      <c r="E150" s="641"/>
      <c r="F150" s="419"/>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v>0</v>
      </c>
      <c r="U150" s="372">
        <f>SUM(S150:T150)</f>
        <v>4444</v>
      </c>
      <c r="V150" s="384">
        <v>0</v>
      </c>
      <c r="W150" s="384">
        <v>0</v>
      </c>
      <c r="X150" s="372">
        <f>SUM(V150:W150)</f>
        <v>0</v>
      </c>
      <c r="Y150" s="419"/>
      <c r="Z150" s="414">
        <f>SUM(O150,L150,I150,F150)+R150+U150+X150+Y150</f>
        <v>4452</v>
      </c>
    </row>
    <row r="151" spans="1:26" ht="15.75" customHeight="1" outlineLevel="1" x14ac:dyDescent="0.2">
      <c r="A151" s="413"/>
      <c r="B151" s="77"/>
      <c r="C151" s="642" t="s">
        <v>174</v>
      </c>
      <c r="D151" s="643"/>
      <c r="E151" s="644"/>
      <c r="F151" s="421"/>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1"/>
      <c r="Z151" s="377">
        <f>SUM(O151,L151,I151,F151)+R151+U151+X151+Y151</f>
        <v>0</v>
      </c>
    </row>
    <row r="152" spans="1:26" ht="15.75" customHeight="1" outlineLevel="1" x14ac:dyDescent="0.2">
      <c r="A152" s="413"/>
      <c r="B152" s="46"/>
      <c r="C152" s="645" t="s">
        <v>175</v>
      </c>
      <c r="D152" s="646"/>
      <c r="E152" s="647"/>
      <c r="F152" s="421"/>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v>0</v>
      </c>
      <c r="U152" s="373">
        <f>SUM(S152:T152)</f>
        <v>4444</v>
      </c>
      <c r="V152" s="385">
        <v>0</v>
      </c>
      <c r="W152" s="385">
        <v>0</v>
      </c>
      <c r="X152" s="373">
        <f>SUM(V152:W152)</f>
        <v>0</v>
      </c>
      <c r="Y152" s="421"/>
      <c r="Z152" s="377">
        <f>SUM(O152,L152,I152,F152)+R152+U152+X152+Y152</f>
        <v>4452</v>
      </c>
    </row>
    <row r="153" spans="1:26" ht="15.75" customHeight="1" outlineLevel="1" x14ac:dyDescent="0.2">
      <c r="A153" s="413"/>
      <c r="B153" s="46"/>
      <c r="C153" s="648" t="s">
        <v>176</v>
      </c>
      <c r="D153" s="649"/>
      <c r="E153" s="650"/>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2">
      <c r="A154" s="413"/>
      <c r="B154" s="46"/>
      <c r="C154" s="651" t="s">
        <v>177</v>
      </c>
      <c r="D154" s="652"/>
      <c r="E154" s="653"/>
      <c r="F154" s="421"/>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1"/>
      <c r="Z154" s="377">
        <f>SUM(O154,L154,I154,F154)+R154+U154+X154+Y154</f>
        <v>0</v>
      </c>
    </row>
    <row r="155" spans="1:26" ht="15.75" customHeight="1" outlineLevel="1" x14ac:dyDescent="0.2">
      <c r="A155" s="413"/>
      <c r="B155" s="46"/>
      <c r="C155" s="645" t="s">
        <v>178</v>
      </c>
      <c r="D155" s="646"/>
      <c r="E155" s="647"/>
      <c r="F155" s="421"/>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1"/>
      <c r="Z155" s="377">
        <f>SUM(O155,L155,I155,F155)+R155+U155+X155+Y155</f>
        <v>0</v>
      </c>
    </row>
    <row r="156" spans="1:26" ht="15.75" customHeight="1" outlineLevel="1" thickBot="1" x14ac:dyDescent="0.25">
      <c r="A156" s="413"/>
      <c r="B156" s="46"/>
      <c r="C156" s="654" t="s">
        <v>179</v>
      </c>
      <c r="D156" s="655"/>
      <c r="E156" s="656"/>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7" outlineLevel="1" thickBot="1" x14ac:dyDescent="0.25">
      <c r="A157" s="413"/>
      <c r="B157" s="46"/>
      <c r="C157" s="627" t="s">
        <v>163</v>
      </c>
      <c r="D157" s="628"/>
      <c r="E157" s="657"/>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25">
      <c r="C158" s="21"/>
      <c r="D158" s="21"/>
      <c r="E158" s="21"/>
      <c r="F158" s="23"/>
      <c r="G158" s="22"/>
      <c r="H158" s="22"/>
      <c r="I158" s="26"/>
      <c r="J158" s="22"/>
      <c r="K158" s="22"/>
      <c r="L158" s="23"/>
      <c r="M158" s="22"/>
      <c r="N158" s="22"/>
    </row>
    <row r="159" spans="1:26" ht="21.5" customHeight="1" outlineLevel="1" x14ac:dyDescent="0.2">
      <c r="A159" s="413"/>
      <c r="B159" s="38"/>
      <c r="C159" s="658" t="s">
        <v>180</v>
      </c>
      <c r="D159" s="659"/>
      <c r="E159" s="660"/>
      <c r="F159" s="622" t="s">
        <v>155</v>
      </c>
      <c r="G159" s="662" t="str">
        <f>G147</f>
        <v>Financial Year 2020/21 (£s)</v>
      </c>
      <c r="H159" s="663"/>
      <c r="I159" s="664"/>
      <c r="J159" s="662" t="str">
        <f>J147</f>
        <v>Financial Year 2021/22 (£s)</v>
      </c>
      <c r="K159" s="663"/>
      <c r="L159" s="664"/>
      <c r="M159" s="662" t="str">
        <f>M147</f>
        <v>Financial Year 2022/23 (£s)</v>
      </c>
      <c r="N159" s="663"/>
      <c r="O159" s="664"/>
      <c r="P159" s="662" t="str">
        <f>P147</f>
        <v>Financial Year 2023/24 (£s)</v>
      </c>
      <c r="Q159" s="663"/>
      <c r="R159" s="664"/>
      <c r="S159" s="662" t="str">
        <f>S147</f>
        <v>Financial Year 2024/25 (£s)</v>
      </c>
      <c r="T159" s="663"/>
      <c r="U159" s="665"/>
      <c r="V159" s="662" t="str">
        <f>V147</f>
        <v>Financial Year 2025/26 (£s)</v>
      </c>
      <c r="W159" s="663"/>
      <c r="X159" s="664"/>
      <c r="Y159" s="622" t="s">
        <v>172</v>
      </c>
      <c r="Z159" s="622" t="s">
        <v>163</v>
      </c>
    </row>
    <row r="160" spans="1:26" ht="22.5" customHeight="1" outlineLevel="1" x14ac:dyDescent="0.2">
      <c r="A160" s="413"/>
      <c r="B160" s="38"/>
      <c r="C160" s="624" t="s">
        <v>181</v>
      </c>
      <c r="D160" s="624" t="s">
        <v>188</v>
      </c>
      <c r="E160" s="624" t="s">
        <v>183</v>
      </c>
      <c r="F160" s="623"/>
      <c r="G160" s="195" t="s">
        <v>164</v>
      </c>
      <c r="H160" s="196" t="s">
        <v>165</v>
      </c>
      <c r="I160" s="626" t="s">
        <v>166</v>
      </c>
      <c r="J160" s="195" t="s">
        <v>164</v>
      </c>
      <c r="K160" s="196" t="s">
        <v>165</v>
      </c>
      <c r="L160" s="626" t="s">
        <v>166</v>
      </c>
      <c r="M160" s="195" t="s">
        <v>164</v>
      </c>
      <c r="N160" s="196" t="s">
        <v>165</v>
      </c>
      <c r="O160" s="626" t="s">
        <v>166</v>
      </c>
      <c r="P160" s="195" t="s">
        <v>164</v>
      </c>
      <c r="Q160" s="196" t="s">
        <v>165</v>
      </c>
      <c r="R160" s="626" t="s">
        <v>166</v>
      </c>
      <c r="S160" s="195" t="s">
        <v>164</v>
      </c>
      <c r="T160" s="196" t="s">
        <v>165</v>
      </c>
      <c r="U160" s="626" t="s">
        <v>166</v>
      </c>
      <c r="V160" s="195" t="s">
        <v>164</v>
      </c>
      <c r="W160" s="196" t="s">
        <v>165</v>
      </c>
      <c r="X160" s="626" t="s">
        <v>166</v>
      </c>
      <c r="Y160" s="623"/>
      <c r="Z160" s="623"/>
    </row>
    <row r="161" spans="1:26" ht="22.5" customHeight="1" outlineLevel="1" x14ac:dyDescent="0.2">
      <c r="A161" s="413"/>
      <c r="B161" s="38"/>
      <c r="C161" s="625"/>
      <c r="D161" s="625"/>
      <c r="E161" s="625"/>
      <c r="F161" s="661"/>
      <c r="G161" s="289" t="s">
        <v>167</v>
      </c>
      <c r="H161" s="289" t="s">
        <v>167</v>
      </c>
      <c r="I161" s="623"/>
      <c r="J161" s="289" t="s">
        <v>167</v>
      </c>
      <c r="K161" s="289" t="str">
        <f>IF(INDEX('Reference Data'!$G$5:$G$18,MATCH('Reference Data'!$C$4,'Reference Data'!$F$5:$F$21,0),1)&gt;=K$22,"Actual","Forecast")</f>
        <v>Actual</v>
      </c>
      <c r="L161" s="623"/>
      <c r="M161" s="289" t="str">
        <f>IF(INDEX('Reference Data'!$G$5:$G$18,MATCH('Reference Data'!$C$4,'Reference Data'!$F$5:$F$21,0),1)&gt;=M$22,"Actual","Forecast")</f>
        <v>Actual</v>
      </c>
      <c r="N161" s="289" t="str">
        <f>IF(INDEX('Reference Data'!$G$5:$G$18,MATCH('Reference Data'!$C$4,'Reference Data'!$F$5:$F$21,0),1)&gt;=N$22,"Actual","Forecast")</f>
        <v>Actual</v>
      </c>
      <c r="O161" s="623"/>
      <c r="P161" s="289" t="str">
        <f>IF(INDEX('Reference Data'!$G$5:$G$18,MATCH('Reference Data'!$C$4,'Reference Data'!$F$5:$F$21,0),1)&gt;=P$22,"Actual","Forecast")</f>
        <v>Actual</v>
      </c>
      <c r="Q161" s="289" t="str">
        <f>IF(INDEX('Reference Data'!$G$5:$G$18,MATCH('Reference Data'!$C$4,'Reference Data'!$F$5:$F$21,0),1)&gt;=Q$22,"Actual","Forecast")</f>
        <v>Actual</v>
      </c>
      <c r="R161" s="623"/>
      <c r="S161" s="289" t="str">
        <f>IF(INDEX('Reference Data'!$G$5:$G$18,MATCH('Reference Data'!$C$4,'Reference Data'!$F$5:$F$21,0),1)&gt;=S$22,"Actual","Forecast")</f>
        <v>Actual</v>
      </c>
      <c r="T161" s="289" t="str">
        <f>IF(INDEX('Reference Data'!$G$5:$G$18,MATCH('Reference Data'!$C$4,'Reference Data'!$F$5:$F$21,0),1)&gt;=T$22,"Actual","Forecast")</f>
        <v>Forecast</v>
      </c>
      <c r="U161" s="623"/>
      <c r="V161" s="289" t="str">
        <f>IF(INDEX('Reference Data'!$G$5:$G$18,MATCH('Reference Data'!$C$4,'Reference Data'!$F$5:$F$21,0),1)&gt;=V$22,"Actual","Forecast")</f>
        <v>Forecast</v>
      </c>
      <c r="W161" s="289" t="str">
        <f>IF(INDEX('Reference Data'!$G$5:$G$18,MATCH('Reference Data'!$C$4,'Reference Data'!$F$5:$F$21,0),1)&gt;=W$22,"Actual","Forecast")</f>
        <v>Forecast</v>
      </c>
      <c r="X161" s="623"/>
      <c r="Y161" s="623"/>
      <c r="Z161" s="623"/>
    </row>
    <row r="162" spans="1:26" ht="16" outlineLevel="1" x14ac:dyDescent="0.2">
      <c r="A162" s="413"/>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5">
        <f>SUM(O162,L162,I162,F162,R162,U162,X162,Y162)</f>
        <v>0</v>
      </c>
    </row>
    <row r="163" spans="1:26" ht="16" outlineLevel="1" x14ac:dyDescent="0.2">
      <c r="A163" s="413"/>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6" outlineLevel="1" x14ac:dyDescent="0.2">
      <c r="A164" s="413"/>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6" outlineLevel="1" x14ac:dyDescent="0.2">
      <c r="A165" s="413"/>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7" outlineLevel="1" thickBot="1" x14ac:dyDescent="0.25">
      <c r="A166" s="413"/>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6">
        <f>SUM(O166,L166,I166,F166,R166,U166,X166,Y166)</f>
        <v>0</v>
      </c>
    </row>
    <row r="167" spans="1:26" ht="17" outlineLevel="1" thickBot="1" x14ac:dyDescent="0.25">
      <c r="A167" s="413"/>
      <c r="B167" s="46"/>
      <c r="C167" s="627" t="s">
        <v>184</v>
      </c>
      <c r="D167" s="628"/>
      <c r="E167" s="629"/>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5" outlineLevel="1" thickBot="1" x14ac:dyDescent="0.25"/>
    <row r="169" spans="1:26" ht="31.25" customHeight="1" outlineLevel="1" x14ac:dyDescent="0.2">
      <c r="B169" s="80">
        <f>COUNTIF(E162:E166,"Yes")</f>
        <v>0</v>
      </c>
      <c r="C169" s="630" t="s">
        <v>185</v>
      </c>
      <c r="D169" s="631"/>
      <c r="E169" s="632"/>
      <c r="G169" s="215"/>
      <c r="H169" s="215"/>
      <c r="I169" s="215"/>
      <c r="J169" s="215"/>
      <c r="K169" s="215"/>
      <c r="L169" s="215"/>
    </row>
    <row r="170" spans="1:26" ht="86.25" customHeight="1" outlineLevel="1" x14ac:dyDescent="0.2">
      <c r="B170" s="46"/>
      <c r="C170" s="633" t="s">
        <v>186</v>
      </c>
      <c r="D170" s="634"/>
      <c r="E170" s="635"/>
      <c r="G170" s="258"/>
      <c r="H170" s="258"/>
      <c r="I170" s="258"/>
      <c r="J170" s="258"/>
      <c r="K170" s="258"/>
      <c r="L170" s="258"/>
    </row>
    <row r="171" spans="1:26" ht="76.5" customHeight="1" outlineLevel="1" thickBot="1" x14ac:dyDescent="0.25">
      <c r="B171" s="59"/>
      <c r="C171" s="636"/>
      <c r="D171" s="637"/>
      <c r="E171" s="638"/>
      <c r="G171" s="259"/>
      <c r="H171" s="259"/>
      <c r="I171" s="259"/>
      <c r="J171" s="259"/>
      <c r="K171" s="259"/>
      <c r="L171" s="259"/>
    </row>
    <row r="173" spans="1:26" customFormat="1" ht="85" customHeight="1" x14ac:dyDescent="0.2">
      <c r="A173" s="413" t="s">
        <v>187</v>
      </c>
      <c r="B173" s="60"/>
      <c r="C173" s="672" t="str">
        <f>CONCATENATE("Project 6: ",'2 - Project Admin'!E32)</f>
        <v xml:space="preserve">Project 6: </v>
      </c>
      <c r="D173" s="673"/>
      <c r="E173" s="673"/>
      <c r="F173" s="673"/>
      <c r="G173" s="673"/>
      <c r="H173" s="673"/>
      <c r="I173" s="673"/>
      <c r="J173" s="673"/>
      <c r="K173" s="673"/>
      <c r="L173" s="673"/>
      <c r="M173" s="673"/>
      <c r="N173" s="673"/>
      <c r="O173" s="673"/>
      <c r="P173" s="673"/>
      <c r="Q173" s="673"/>
      <c r="R173" s="673"/>
      <c r="S173" s="673"/>
      <c r="T173" s="673"/>
      <c r="U173" s="673"/>
      <c r="V173" s="673"/>
      <c r="W173" s="673"/>
      <c r="X173" s="673"/>
      <c r="Y173" s="673"/>
      <c r="Z173" s="674"/>
    </row>
    <row r="174" spans="1:26" customFormat="1" ht="15" customHeight="1" thickBot="1" x14ac:dyDescent="0.25">
      <c r="A174" s="18"/>
      <c r="B174" s="1"/>
      <c r="C174" s="6"/>
      <c r="D174" s="7"/>
      <c r="E174" s="8"/>
      <c r="F174" s="8"/>
      <c r="G174" s="8"/>
      <c r="S174" s="18"/>
    </row>
    <row r="175" spans="1:26" s="24" customFormat="1" ht="21" customHeight="1" outlineLevel="1" x14ac:dyDescent="0.2">
      <c r="A175" s="413"/>
      <c r="B175" s="46"/>
      <c r="C175" s="666" t="s">
        <v>171</v>
      </c>
      <c r="D175" s="667"/>
      <c r="E175" s="668"/>
      <c r="F175" s="622" t="s">
        <v>155</v>
      </c>
      <c r="G175" s="662" t="s">
        <v>156</v>
      </c>
      <c r="H175" s="663"/>
      <c r="I175" s="664"/>
      <c r="J175" s="662" t="s">
        <v>157</v>
      </c>
      <c r="K175" s="663"/>
      <c r="L175" s="664"/>
      <c r="M175" s="662" t="s">
        <v>158</v>
      </c>
      <c r="N175" s="663"/>
      <c r="O175" s="664"/>
      <c r="P175" s="662" t="s">
        <v>159</v>
      </c>
      <c r="Q175" s="663"/>
      <c r="R175" s="664"/>
      <c r="S175" s="662" t="s">
        <v>160</v>
      </c>
      <c r="T175" s="663"/>
      <c r="U175" s="664"/>
      <c r="V175" s="662" t="s">
        <v>161</v>
      </c>
      <c r="W175" s="663"/>
      <c r="X175" s="664"/>
      <c r="Y175" s="622" t="s">
        <v>172</v>
      </c>
      <c r="Z175" s="622" t="s">
        <v>163</v>
      </c>
    </row>
    <row r="176" spans="1:26" s="24" customFormat="1" ht="22.5" customHeight="1" outlineLevel="1" thickBot="1" x14ac:dyDescent="0.25">
      <c r="A176" s="413"/>
      <c r="B176" s="46"/>
      <c r="C176" s="669"/>
      <c r="D176" s="670"/>
      <c r="E176" s="671"/>
      <c r="F176" s="623"/>
      <c r="G176" s="195" t="s">
        <v>164</v>
      </c>
      <c r="H176" s="196" t="s">
        <v>165</v>
      </c>
      <c r="I176" s="626" t="s">
        <v>166</v>
      </c>
      <c r="J176" s="195" t="s">
        <v>164</v>
      </c>
      <c r="K176" s="196" t="s">
        <v>165</v>
      </c>
      <c r="L176" s="626" t="s">
        <v>166</v>
      </c>
      <c r="M176" s="195" t="s">
        <v>164</v>
      </c>
      <c r="N176" s="196" t="s">
        <v>165</v>
      </c>
      <c r="O176" s="626" t="s">
        <v>166</v>
      </c>
      <c r="P176" s="195" t="s">
        <v>164</v>
      </c>
      <c r="Q176" s="196" t="s">
        <v>165</v>
      </c>
      <c r="R176" s="626" t="s">
        <v>166</v>
      </c>
      <c r="S176" s="195" t="s">
        <v>164</v>
      </c>
      <c r="T176" s="196" t="s">
        <v>165</v>
      </c>
      <c r="U176" s="626" t="s">
        <v>166</v>
      </c>
      <c r="V176" s="195" t="s">
        <v>164</v>
      </c>
      <c r="W176" s="196" t="s">
        <v>165</v>
      </c>
      <c r="X176" s="626" t="s">
        <v>166</v>
      </c>
      <c r="Y176" s="623"/>
      <c r="Z176" s="623"/>
    </row>
    <row r="177" spans="1:26" s="24" customFormat="1" ht="20.25" customHeight="1" outlineLevel="1" thickBot="1" x14ac:dyDescent="0.25">
      <c r="A177" s="413"/>
      <c r="B177" s="46"/>
      <c r="C177" s="669"/>
      <c r="D177" s="670"/>
      <c r="E177" s="671"/>
      <c r="F177" s="661"/>
      <c r="G177" s="289" t="s">
        <v>167</v>
      </c>
      <c r="H177" s="289" t="s">
        <v>167</v>
      </c>
      <c r="I177" s="623"/>
      <c r="J177" s="289" t="s">
        <v>167</v>
      </c>
      <c r="K177" s="289" t="str">
        <f>IF(INDEX('Reference Data'!$G$5:$G$18,MATCH('Reference Data'!$C$4,'Reference Data'!$F$5:$F$21,0),1)&gt;=K$22,"Actual","Forecast")</f>
        <v>Actual</v>
      </c>
      <c r="L177" s="623"/>
      <c r="M177" s="289" t="str">
        <f>IF(INDEX('Reference Data'!$G$5:$G$18,MATCH('Reference Data'!$C$4,'Reference Data'!$F$5:$F$21,0),1)&gt;=M$22,"Actual","Forecast")</f>
        <v>Actual</v>
      </c>
      <c r="N177" s="289" t="str">
        <f>IF(INDEX('Reference Data'!$G$5:$G$18,MATCH('Reference Data'!$C$4,'Reference Data'!$F$5:$F$21,0),1)&gt;=N$22,"Actual","Forecast")</f>
        <v>Actual</v>
      </c>
      <c r="O177" s="623"/>
      <c r="P177" s="289" t="str">
        <f>IF(INDEX('Reference Data'!$G$5:$G$18,MATCH('Reference Data'!$C$4,'Reference Data'!$F$5:$F$21,0),1)&gt;=P$22,"Actual","Forecast")</f>
        <v>Actual</v>
      </c>
      <c r="Q177" s="289" t="str">
        <f>IF(INDEX('Reference Data'!$G$5:$G$18,MATCH('Reference Data'!$C$4,'Reference Data'!$F$5:$F$21,0),1)&gt;=Q$22,"Actual","Forecast")</f>
        <v>Actual</v>
      </c>
      <c r="R177" s="623"/>
      <c r="S177" s="289" t="str">
        <f>IF(INDEX('Reference Data'!$G$5:$G$18,MATCH('Reference Data'!$C$4,'Reference Data'!$F$5:$F$21,0),1)&gt;=S$22,"Actual","Forecast")</f>
        <v>Actual</v>
      </c>
      <c r="T177" s="289" t="str">
        <f>IF(INDEX('Reference Data'!$G$5:$G$18,MATCH('Reference Data'!$C$4,'Reference Data'!$F$5:$F$21,0),1)&gt;=T$22,"Actual","Forecast")</f>
        <v>Forecast</v>
      </c>
      <c r="U177" s="623"/>
      <c r="V177" s="289" t="str">
        <f>IF(INDEX('Reference Data'!$G$5:$G$18,MATCH('Reference Data'!$C$4,'Reference Data'!$F$5:$F$21,0),1)&gt;=V$22,"Actual","Forecast")</f>
        <v>Forecast</v>
      </c>
      <c r="W177" s="289" t="str">
        <f>IF(INDEX('Reference Data'!$G$5:$G$18,MATCH('Reference Data'!$C$4,'Reference Data'!$F$5:$F$21,0),1)&gt;=W$22,"Actual","Forecast")</f>
        <v>Forecast</v>
      </c>
      <c r="X177" s="623"/>
      <c r="Y177" s="623"/>
      <c r="Z177" s="623"/>
    </row>
    <row r="178" spans="1:26" ht="14.75" customHeight="1" outlineLevel="1" x14ac:dyDescent="0.2">
      <c r="A178" s="413"/>
      <c r="B178" s="77"/>
      <c r="C178" s="639" t="s">
        <v>173</v>
      </c>
      <c r="D178" s="640"/>
      <c r="E178" s="641"/>
      <c r="F178" s="419"/>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19"/>
      <c r="Z178" s="414">
        <f>SUM(O178,L178,I178,F178)+R178+U178+X178+Y178</f>
        <v>0</v>
      </c>
    </row>
    <row r="179" spans="1:26" ht="15.75" customHeight="1" outlineLevel="1" x14ac:dyDescent="0.2">
      <c r="A179" s="413"/>
      <c r="B179" s="77"/>
      <c r="C179" s="642" t="s">
        <v>174</v>
      </c>
      <c r="D179" s="643"/>
      <c r="E179" s="644"/>
      <c r="F179" s="421"/>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1"/>
      <c r="Z179" s="377">
        <f>SUM(O179,L179,I179,F179)+R179+U179+X179+Y179</f>
        <v>0</v>
      </c>
    </row>
    <row r="180" spans="1:26" ht="15.75" customHeight="1" outlineLevel="1" x14ac:dyDescent="0.2">
      <c r="A180" s="413"/>
      <c r="B180" s="46"/>
      <c r="C180" s="645" t="s">
        <v>175</v>
      </c>
      <c r="D180" s="646"/>
      <c r="E180" s="647"/>
      <c r="F180" s="421"/>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1"/>
      <c r="Z180" s="377">
        <f>SUM(O180,L180,I180,F180)+R180+U180+X180+Y180</f>
        <v>0</v>
      </c>
    </row>
    <row r="181" spans="1:26" ht="15.75" customHeight="1" outlineLevel="1" x14ac:dyDescent="0.2">
      <c r="A181" s="413"/>
      <c r="B181" s="46"/>
      <c r="C181" s="648" t="s">
        <v>176</v>
      </c>
      <c r="D181" s="649"/>
      <c r="E181" s="650"/>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2">
      <c r="A182" s="413"/>
      <c r="B182" s="46"/>
      <c r="C182" s="651" t="s">
        <v>177</v>
      </c>
      <c r="D182" s="652"/>
      <c r="E182" s="653"/>
      <c r="F182" s="421"/>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1"/>
      <c r="Z182" s="377">
        <f>SUM(O182,L182,I182,F182)+R182+U182+X182+Y182</f>
        <v>0</v>
      </c>
    </row>
    <row r="183" spans="1:26" ht="15.75" customHeight="1" outlineLevel="1" x14ac:dyDescent="0.2">
      <c r="A183" s="413"/>
      <c r="B183" s="46"/>
      <c r="C183" s="645" t="s">
        <v>178</v>
      </c>
      <c r="D183" s="646"/>
      <c r="E183" s="647"/>
      <c r="F183" s="421"/>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1"/>
      <c r="Z183" s="377">
        <f>SUM(O183,L183,I183,F183)+R183+U183+X183+Y183</f>
        <v>0</v>
      </c>
    </row>
    <row r="184" spans="1:26" ht="15.75" customHeight="1" outlineLevel="1" thickBot="1" x14ac:dyDescent="0.25">
      <c r="A184" s="413"/>
      <c r="B184" s="46"/>
      <c r="C184" s="654" t="s">
        <v>179</v>
      </c>
      <c r="D184" s="655"/>
      <c r="E184" s="656"/>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7" outlineLevel="1" thickBot="1" x14ac:dyDescent="0.25">
      <c r="A185" s="413"/>
      <c r="B185" s="46"/>
      <c r="C185" s="627" t="s">
        <v>163</v>
      </c>
      <c r="D185" s="628"/>
      <c r="E185" s="657"/>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25">
      <c r="C186" s="21"/>
      <c r="D186" s="21"/>
      <c r="E186" s="21"/>
      <c r="F186" s="23"/>
      <c r="G186" s="22"/>
      <c r="H186" s="22"/>
      <c r="I186" s="26"/>
      <c r="J186" s="22"/>
      <c r="K186" s="22"/>
      <c r="L186" s="23"/>
      <c r="M186" s="22"/>
      <c r="N186" s="22"/>
    </row>
    <row r="187" spans="1:26" ht="21.5" customHeight="1" outlineLevel="1" x14ac:dyDescent="0.2">
      <c r="A187" s="413"/>
      <c r="B187" s="38"/>
      <c r="C187" s="658" t="s">
        <v>180</v>
      </c>
      <c r="D187" s="659"/>
      <c r="E187" s="660"/>
      <c r="F187" s="622" t="s">
        <v>155</v>
      </c>
      <c r="G187" s="662" t="str">
        <f>G175</f>
        <v>Financial Year 2020/21 (£s)</v>
      </c>
      <c r="H187" s="663"/>
      <c r="I187" s="664"/>
      <c r="J187" s="662" t="str">
        <f>J175</f>
        <v>Financial Year 2021/22 (£s)</v>
      </c>
      <c r="K187" s="663"/>
      <c r="L187" s="664"/>
      <c r="M187" s="662" t="str">
        <f>M175</f>
        <v>Financial Year 2022/23 (£s)</v>
      </c>
      <c r="N187" s="663"/>
      <c r="O187" s="664"/>
      <c r="P187" s="662" t="str">
        <f>P175</f>
        <v>Financial Year 2023/24 (£s)</v>
      </c>
      <c r="Q187" s="663"/>
      <c r="R187" s="664"/>
      <c r="S187" s="662" t="str">
        <f>S175</f>
        <v>Financial Year 2024/25 (£s)</v>
      </c>
      <c r="T187" s="663"/>
      <c r="U187" s="665"/>
      <c r="V187" s="662" t="str">
        <f>V175</f>
        <v>Financial Year 2025/26 (£s)</v>
      </c>
      <c r="W187" s="663"/>
      <c r="X187" s="664"/>
      <c r="Y187" s="622" t="s">
        <v>172</v>
      </c>
      <c r="Z187" s="622" t="s">
        <v>163</v>
      </c>
    </row>
    <row r="188" spans="1:26" ht="22.5" customHeight="1" outlineLevel="1" x14ac:dyDescent="0.2">
      <c r="A188" s="413"/>
      <c r="B188" s="38"/>
      <c r="C188" s="624" t="s">
        <v>181</v>
      </c>
      <c r="D188" s="624" t="s">
        <v>188</v>
      </c>
      <c r="E188" s="624" t="s">
        <v>183</v>
      </c>
      <c r="F188" s="623"/>
      <c r="G188" s="195" t="s">
        <v>164</v>
      </c>
      <c r="H188" s="196" t="s">
        <v>165</v>
      </c>
      <c r="I188" s="626" t="s">
        <v>166</v>
      </c>
      <c r="J188" s="195" t="s">
        <v>164</v>
      </c>
      <c r="K188" s="196" t="s">
        <v>165</v>
      </c>
      <c r="L188" s="626" t="s">
        <v>166</v>
      </c>
      <c r="M188" s="195" t="s">
        <v>164</v>
      </c>
      <c r="N188" s="196" t="s">
        <v>165</v>
      </c>
      <c r="O188" s="626" t="s">
        <v>166</v>
      </c>
      <c r="P188" s="195" t="s">
        <v>164</v>
      </c>
      <c r="Q188" s="196" t="s">
        <v>165</v>
      </c>
      <c r="R188" s="626" t="s">
        <v>166</v>
      </c>
      <c r="S188" s="195" t="s">
        <v>164</v>
      </c>
      <c r="T188" s="196" t="s">
        <v>165</v>
      </c>
      <c r="U188" s="626" t="s">
        <v>166</v>
      </c>
      <c r="V188" s="195" t="s">
        <v>164</v>
      </c>
      <c r="W188" s="196" t="s">
        <v>165</v>
      </c>
      <c r="X188" s="626" t="s">
        <v>166</v>
      </c>
      <c r="Y188" s="623"/>
      <c r="Z188" s="623"/>
    </row>
    <row r="189" spans="1:26" ht="22.5" customHeight="1" outlineLevel="1" x14ac:dyDescent="0.2">
      <c r="A189" s="413"/>
      <c r="B189" s="38"/>
      <c r="C189" s="625"/>
      <c r="D189" s="625"/>
      <c r="E189" s="625"/>
      <c r="F189" s="661"/>
      <c r="G189" s="289" t="s">
        <v>167</v>
      </c>
      <c r="H189" s="289" t="s">
        <v>167</v>
      </c>
      <c r="I189" s="623"/>
      <c r="J189" s="289" t="s">
        <v>167</v>
      </c>
      <c r="K189" s="289" t="str">
        <f>IF(INDEX('Reference Data'!$G$5:$G$18,MATCH('Reference Data'!$C$4,'Reference Data'!$F$5:$F$21,0),1)&gt;=K$22,"Actual","Forecast")</f>
        <v>Actual</v>
      </c>
      <c r="L189" s="623"/>
      <c r="M189" s="289" t="str">
        <f>IF(INDEX('Reference Data'!$G$5:$G$18,MATCH('Reference Data'!$C$4,'Reference Data'!$F$5:$F$21,0),1)&gt;=M$22,"Actual","Forecast")</f>
        <v>Actual</v>
      </c>
      <c r="N189" s="289" t="str">
        <f>IF(INDEX('Reference Data'!$G$5:$G$18,MATCH('Reference Data'!$C$4,'Reference Data'!$F$5:$F$21,0),1)&gt;=N$22,"Actual","Forecast")</f>
        <v>Actual</v>
      </c>
      <c r="O189" s="623"/>
      <c r="P189" s="289" t="str">
        <f>IF(INDEX('Reference Data'!$G$5:$G$18,MATCH('Reference Data'!$C$4,'Reference Data'!$F$5:$F$21,0),1)&gt;=P$22,"Actual","Forecast")</f>
        <v>Actual</v>
      </c>
      <c r="Q189" s="289" t="str">
        <f>IF(INDEX('Reference Data'!$G$5:$G$18,MATCH('Reference Data'!$C$4,'Reference Data'!$F$5:$F$21,0),1)&gt;=Q$22,"Actual","Forecast")</f>
        <v>Actual</v>
      </c>
      <c r="R189" s="623"/>
      <c r="S189" s="289" t="str">
        <f>IF(INDEX('Reference Data'!$G$5:$G$18,MATCH('Reference Data'!$C$4,'Reference Data'!$F$5:$F$21,0),1)&gt;=S$22,"Actual","Forecast")</f>
        <v>Actual</v>
      </c>
      <c r="T189" s="289" t="str">
        <f>IF(INDEX('Reference Data'!$G$5:$G$18,MATCH('Reference Data'!$C$4,'Reference Data'!$F$5:$F$21,0),1)&gt;=T$22,"Actual","Forecast")</f>
        <v>Forecast</v>
      </c>
      <c r="U189" s="623"/>
      <c r="V189" s="289" t="str">
        <f>IF(INDEX('Reference Data'!$G$5:$G$18,MATCH('Reference Data'!$C$4,'Reference Data'!$F$5:$F$21,0),1)&gt;=V$22,"Actual","Forecast")</f>
        <v>Forecast</v>
      </c>
      <c r="W189" s="289" t="str">
        <f>IF(INDEX('Reference Data'!$G$5:$G$18,MATCH('Reference Data'!$C$4,'Reference Data'!$F$5:$F$21,0),1)&gt;=W$22,"Actual","Forecast")</f>
        <v>Forecast</v>
      </c>
      <c r="X189" s="623"/>
      <c r="Y189" s="623"/>
      <c r="Z189" s="623"/>
    </row>
    <row r="190" spans="1:26" ht="16" outlineLevel="1" x14ac:dyDescent="0.2">
      <c r="A190" s="413"/>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5">
        <f>SUM(O190,L190,I190,F190,R190,U190,X190,Y190)</f>
        <v>0</v>
      </c>
    </row>
    <row r="191" spans="1:26" ht="16" outlineLevel="1" x14ac:dyDescent="0.2">
      <c r="A191" s="413"/>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6" outlineLevel="1" x14ac:dyDescent="0.2">
      <c r="A192" s="413"/>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6" outlineLevel="1" x14ac:dyDescent="0.2">
      <c r="A193" s="413"/>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7" outlineLevel="1" thickBot="1" x14ac:dyDescent="0.25">
      <c r="A194" s="413"/>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6">
        <f>SUM(O194,L194,I194,F194,R194,U194,X194,Y194)</f>
        <v>0</v>
      </c>
    </row>
    <row r="195" spans="1:26" ht="17" outlineLevel="1" thickBot="1" x14ac:dyDescent="0.25">
      <c r="A195" s="413"/>
      <c r="B195" s="46"/>
      <c r="C195" s="627" t="s">
        <v>184</v>
      </c>
      <c r="D195" s="628"/>
      <c r="E195" s="629"/>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5" outlineLevel="1" thickBot="1" x14ac:dyDescent="0.25"/>
    <row r="197" spans="1:26" ht="31.25" customHeight="1" outlineLevel="1" x14ac:dyDescent="0.2">
      <c r="B197" s="80">
        <f>COUNTIF(E190:E194,"Yes")</f>
        <v>0</v>
      </c>
      <c r="C197" s="630" t="s">
        <v>185</v>
      </c>
      <c r="D197" s="631"/>
      <c r="E197" s="632"/>
      <c r="G197" s="215"/>
      <c r="H197" s="215"/>
      <c r="I197" s="215"/>
      <c r="J197" s="215"/>
      <c r="K197" s="215"/>
      <c r="L197" s="215"/>
    </row>
    <row r="198" spans="1:26" ht="86.25" customHeight="1" outlineLevel="1" x14ac:dyDescent="0.2">
      <c r="B198" s="46"/>
      <c r="C198" s="633" t="s">
        <v>186</v>
      </c>
      <c r="D198" s="634"/>
      <c r="E198" s="635"/>
      <c r="G198" s="258"/>
      <c r="H198" s="258"/>
      <c r="I198" s="258"/>
      <c r="J198" s="258"/>
      <c r="K198" s="258"/>
      <c r="L198" s="258"/>
    </row>
    <row r="199" spans="1:26" ht="76.5" customHeight="1" outlineLevel="1" thickBot="1" x14ac:dyDescent="0.25">
      <c r="B199" s="59"/>
      <c r="C199" s="636"/>
      <c r="D199" s="637"/>
      <c r="E199" s="638"/>
      <c r="G199" s="259"/>
      <c r="H199" s="259"/>
      <c r="I199" s="259"/>
      <c r="J199" s="259"/>
      <c r="K199" s="259"/>
      <c r="L199" s="259"/>
    </row>
    <row r="201" spans="1:26" customFormat="1" ht="85" customHeight="1" x14ac:dyDescent="0.2">
      <c r="A201" s="413" t="s">
        <v>187</v>
      </c>
      <c r="B201" s="60"/>
      <c r="C201" s="672" t="str">
        <f>CONCATENATE("Project 7: ",'2 - Project Admin'!E33)</f>
        <v xml:space="preserve">Project 7: </v>
      </c>
      <c r="D201" s="673"/>
      <c r="E201" s="673"/>
      <c r="F201" s="673"/>
      <c r="G201" s="673"/>
      <c r="H201" s="673"/>
      <c r="I201" s="673"/>
      <c r="J201" s="673"/>
      <c r="K201" s="673"/>
      <c r="L201" s="673"/>
      <c r="M201" s="673"/>
      <c r="N201" s="673"/>
      <c r="O201" s="673"/>
      <c r="P201" s="673"/>
      <c r="Q201" s="673"/>
      <c r="R201" s="673"/>
      <c r="S201" s="673"/>
      <c r="T201" s="673"/>
      <c r="U201" s="673"/>
      <c r="V201" s="673"/>
      <c r="W201" s="673"/>
      <c r="X201" s="673"/>
      <c r="Y201" s="673"/>
      <c r="Z201" s="674"/>
    </row>
    <row r="202" spans="1:26" customFormat="1" ht="15" customHeight="1" thickBot="1" x14ac:dyDescent="0.25">
      <c r="A202" s="18"/>
      <c r="B202" s="1"/>
      <c r="C202" s="6"/>
      <c r="D202" s="7"/>
      <c r="E202" s="8"/>
      <c r="F202" s="8"/>
      <c r="G202" s="8"/>
      <c r="S202" s="18"/>
    </row>
    <row r="203" spans="1:26" s="24" customFormat="1" ht="21" customHeight="1" outlineLevel="1" x14ac:dyDescent="0.2">
      <c r="A203" s="413"/>
      <c r="B203" s="46"/>
      <c r="C203" s="666" t="s">
        <v>171</v>
      </c>
      <c r="D203" s="667"/>
      <c r="E203" s="668"/>
      <c r="F203" s="622" t="s">
        <v>155</v>
      </c>
      <c r="G203" s="662" t="s">
        <v>156</v>
      </c>
      <c r="H203" s="663"/>
      <c r="I203" s="664"/>
      <c r="J203" s="662" t="s">
        <v>157</v>
      </c>
      <c r="K203" s="663"/>
      <c r="L203" s="664"/>
      <c r="M203" s="662" t="s">
        <v>158</v>
      </c>
      <c r="N203" s="663"/>
      <c r="O203" s="664"/>
      <c r="P203" s="662" t="s">
        <v>159</v>
      </c>
      <c r="Q203" s="663"/>
      <c r="R203" s="664"/>
      <c r="S203" s="662" t="s">
        <v>160</v>
      </c>
      <c r="T203" s="663"/>
      <c r="U203" s="664"/>
      <c r="V203" s="662" t="s">
        <v>161</v>
      </c>
      <c r="W203" s="663"/>
      <c r="X203" s="664"/>
      <c r="Y203" s="622" t="s">
        <v>172</v>
      </c>
      <c r="Z203" s="622" t="s">
        <v>163</v>
      </c>
    </row>
    <row r="204" spans="1:26" s="24" customFormat="1" ht="22.5" customHeight="1" outlineLevel="1" thickBot="1" x14ac:dyDescent="0.25">
      <c r="A204" s="413"/>
      <c r="B204" s="46"/>
      <c r="C204" s="669"/>
      <c r="D204" s="670"/>
      <c r="E204" s="671"/>
      <c r="F204" s="623"/>
      <c r="G204" s="195" t="s">
        <v>164</v>
      </c>
      <c r="H204" s="196" t="s">
        <v>165</v>
      </c>
      <c r="I204" s="626" t="s">
        <v>166</v>
      </c>
      <c r="J204" s="195" t="s">
        <v>164</v>
      </c>
      <c r="K204" s="196" t="s">
        <v>165</v>
      </c>
      <c r="L204" s="626" t="s">
        <v>166</v>
      </c>
      <c r="M204" s="195" t="s">
        <v>164</v>
      </c>
      <c r="N204" s="196" t="s">
        <v>165</v>
      </c>
      <c r="O204" s="626" t="s">
        <v>166</v>
      </c>
      <c r="P204" s="195" t="s">
        <v>164</v>
      </c>
      <c r="Q204" s="196" t="s">
        <v>165</v>
      </c>
      <c r="R204" s="626" t="s">
        <v>166</v>
      </c>
      <c r="S204" s="195" t="s">
        <v>164</v>
      </c>
      <c r="T204" s="196" t="s">
        <v>165</v>
      </c>
      <c r="U204" s="626" t="s">
        <v>166</v>
      </c>
      <c r="V204" s="195" t="s">
        <v>164</v>
      </c>
      <c r="W204" s="196" t="s">
        <v>165</v>
      </c>
      <c r="X204" s="626" t="s">
        <v>166</v>
      </c>
      <c r="Y204" s="623"/>
      <c r="Z204" s="623"/>
    </row>
    <row r="205" spans="1:26" s="24" customFormat="1" ht="20.25" customHeight="1" outlineLevel="1" thickBot="1" x14ac:dyDescent="0.25">
      <c r="A205" s="413"/>
      <c r="B205" s="46"/>
      <c r="C205" s="669"/>
      <c r="D205" s="670"/>
      <c r="E205" s="671"/>
      <c r="F205" s="661"/>
      <c r="G205" s="289" t="s">
        <v>167</v>
      </c>
      <c r="H205" s="289" t="s">
        <v>167</v>
      </c>
      <c r="I205" s="623"/>
      <c r="J205" s="289" t="s">
        <v>167</v>
      </c>
      <c r="K205" s="289" t="str">
        <f>IF(INDEX('Reference Data'!$G$5:$G$18,MATCH('Reference Data'!$C$4,'Reference Data'!$F$5:$F$21,0),1)&gt;=K$22,"Actual","Forecast")</f>
        <v>Actual</v>
      </c>
      <c r="L205" s="623"/>
      <c r="M205" s="289" t="str">
        <f>IF(INDEX('Reference Data'!$G$5:$G$18,MATCH('Reference Data'!$C$4,'Reference Data'!$F$5:$F$21,0),1)&gt;=M$22,"Actual","Forecast")</f>
        <v>Actual</v>
      </c>
      <c r="N205" s="289" t="str">
        <f>IF(INDEX('Reference Data'!$G$5:$G$18,MATCH('Reference Data'!$C$4,'Reference Data'!$F$5:$F$21,0),1)&gt;=N$22,"Actual","Forecast")</f>
        <v>Actual</v>
      </c>
      <c r="O205" s="623"/>
      <c r="P205" s="289" t="str">
        <f>IF(INDEX('Reference Data'!$G$5:$G$18,MATCH('Reference Data'!$C$4,'Reference Data'!$F$5:$F$21,0),1)&gt;=P$22,"Actual","Forecast")</f>
        <v>Actual</v>
      </c>
      <c r="Q205" s="289" t="str">
        <f>IF(INDEX('Reference Data'!$G$5:$G$18,MATCH('Reference Data'!$C$4,'Reference Data'!$F$5:$F$21,0),1)&gt;=Q$22,"Actual","Forecast")</f>
        <v>Actual</v>
      </c>
      <c r="R205" s="623"/>
      <c r="S205" s="289" t="str">
        <f>IF(INDEX('Reference Data'!$G$5:$G$18,MATCH('Reference Data'!$C$4,'Reference Data'!$F$5:$F$21,0),1)&gt;=S$22,"Actual","Forecast")</f>
        <v>Actual</v>
      </c>
      <c r="T205" s="289" t="str">
        <f>IF(INDEX('Reference Data'!$G$5:$G$18,MATCH('Reference Data'!$C$4,'Reference Data'!$F$5:$F$21,0),1)&gt;=T$22,"Actual","Forecast")</f>
        <v>Forecast</v>
      </c>
      <c r="U205" s="623"/>
      <c r="V205" s="289" t="str">
        <f>IF(INDEX('Reference Data'!$G$5:$G$18,MATCH('Reference Data'!$C$4,'Reference Data'!$F$5:$F$21,0),1)&gt;=V$22,"Actual","Forecast")</f>
        <v>Forecast</v>
      </c>
      <c r="W205" s="289" t="str">
        <f>IF(INDEX('Reference Data'!$G$5:$G$18,MATCH('Reference Data'!$C$4,'Reference Data'!$F$5:$F$21,0),1)&gt;=W$22,"Actual","Forecast")</f>
        <v>Forecast</v>
      </c>
      <c r="X205" s="623"/>
      <c r="Y205" s="623"/>
      <c r="Z205" s="623"/>
    </row>
    <row r="206" spans="1:26" ht="14.75" customHeight="1" outlineLevel="1" x14ac:dyDescent="0.2">
      <c r="A206" s="413"/>
      <c r="B206" s="77"/>
      <c r="C206" s="639" t="s">
        <v>173</v>
      </c>
      <c r="D206" s="640"/>
      <c r="E206" s="641"/>
      <c r="F206" s="419"/>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19"/>
      <c r="Z206" s="414">
        <f>SUM(O206,L206,I206,F206)+R206+U206+X206+Y206</f>
        <v>0</v>
      </c>
    </row>
    <row r="207" spans="1:26" ht="15.75" customHeight="1" outlineLevel="1" x14ac:dyDescent="0.2">
      <c r="A207" s="413"/>
      <c r="B207" s="77"/>
      <c r="C207" s="642" t="s">
        <v>174</v>
      </c>
      <c r="D207" s="643"/>
      <c r="E207" s="644"/>
      <c r="F207" s="421"/>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1"/>
      <c r="Z207" s="377">
        <f>SUM(O207,L207,I207,F207)+R207+U207+X207+Y207</f>
        <v>0</v>
      </c>
    </row>
    <row r="208" spans="1:26" ht="15.75" customHeight="1" outlineLevel="1" x14ac:dyDescent="0.2">
      <c r="A208" s="413"/>
      <c r="B208" s="46"/>
      <c r="C208" s="645" t="s">
        <v>175</v>
      </c>
      <c r="D208" s="646"/>
      <c r="E208" s="647"/>
      <c r="F208" s="421"/>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1"/>
      <c r="Z208" s="377">
        <f>SUM(O208,L208,I208,F208)+R208+U208+X208+Y208</f>
        <v>0</v>
      </c>
    </row>
    <row r="209" spans="1:26" ht="15.75" customHeight="1" outlineLevel="1" x14ac:dyDescent="0.2">
      <c r="A209" s="413"/>
      <c r="B209" s="46"/>
      <c r="C209" s="648" t="s">
        <v>176</v>
      </c>
      <c r="D209" s="649"/>
      <c r="E209" s="650"/>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2">
      <c r="A210" s="413"/>
      <c r="B210" s="46"/>
      <c r="C210" s="651" t="s">
        <v>177</v>
      </c>
      <c r="D210" s="652"/>
      <c r="E210" s="653"/>
      <c r="F210" s="421"/>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1"/>
      <c r="Z210" s="377">
        <f>SUM(O210,L210,I210,F210)+R210+U210+X210+Y210</f>
        <v>0</v>
      </c>
    </row>
    <row r="211" spans="1:26" ht="15.75" customHeight="1" outlineLevel="1" x14ac:dyDescent="0.2">
      <c r="A211" s="413"/>
      <c r="B211" s="46"/>
      <c r="C211" s="645" t="s">
        <v>178</v>
      </c>
      <c r="D211" s="646"/>
      <c r="E211" s="647"/>
      <c r="F211" s="421"/>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1"/>
      <c r="Z211" s="377">
        <f>SUM(O211,L211,I211,F211)+R211+U211+X211+Y211</f>
        <v>0</v>
      </c>
    </row>
    <row r="212" spans="1:26" ht="15.75" customHeight="1" outlineLevel="1" thickBot="1" x14ac:dyDescent="0.25">
      <c r="A212" s="413"/>
      <c r="B212" s="46"/>
      <c r="C212" s="654" t="s">
        <v>179</v>
      </c>
      <c r="D212" s="655"/>
      <c r="E212" s="656"/>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7" outlineLevel="1" thickBot="1" x14ac:dyDescent="0.25">
      <c r="A213" s="413"/>
      <c r="B213" s="46"/>
      <c r="C213" s="627" t="s">
        <v>163</v>
      </c>
      <c r="D213" s="628"/>
      <c r="E213" s="657"/>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25">
      <c r="C214" s="21"/>
      <c r="D214" s="21"/>
      <c r="E214" s="21"/>
      <c r="F214" s="23"/>
      <c r="G214" s="22"/>
      <c r="H214" s="22"/>
      <c r="I214" s="26"/>
      <c r="J214" s="22"/>
      <c r="K214" s="22"/>
      <c r="L214" s="23"/>
      <c r="M214" s="22"/>
      <c r="N214" s="22"/>
    </row>
    <row r="215" spans="1:26" ht="21.5" customHeight="1" outlineLevel="1" x14ac:dyDescent="0.2">
      <c r="A215" s="413"/>
      <c r="B215" s="38"/>
      <c r="C215" s="658" t="s">
        <v>180</v>
      </c>
      <c r="D215" s="659"/>
      <c r="E215" s="660"/>
      <c r="F215" s="622" t="s">
        <v>155</v>
      </c>
      <c r="G215" s="662" t="str">
        <f>G203</f>
        <v>Financial Year 2020/21 (£s)</v>
      </c>
      <c r="H215" s="663"/>
      <c r="I215" s="664"/>
      <c r="J215" s="662" t="str">
        <f>J203</f>
        <v>Financial Year 2021/22 (£s)</v>
      </c>
      <c r="K215" s="663"/>
      <c r="L215" s="664"/>
      <c r="M215" s="662" t="str">
        <f>M203</f>
        <v>Financial Year 2022/23 (£s)</v>
      </c>
      <c r="N215" s="663"/>
      <c r="O215" s="664"/>
      <c r="P215" s="662" t="str">
        <f>P203</f>
        <v>Financial Year 2023/24 (£s)</v>
      </c>
      <c r="Q215" s="663"/>
      <c r="R215" s="664"/>
      <c r="S215" s="662" t="str">
        <f>S203</f>
        <v>Financial Year 2024/25 (£s)</v>
      </c>
      <c r="T215" s="663"/>
      <c r="U215" s="665"/>
      <c r="V215" s="662" t="str">
        <f>V203</f>
        <v>Financial Year 2025/26 (£s)</v>
      </c>
      <c r="W215" s="663"/>
      <c r="X215" s="664"/>
      <c r="Y215" s="622" t="s">
        <v>172</v>
      </c>
      <c r="Z215" s="622" t="s">
        <v>163</v>
      </c>
    </row>
    <row r="216" spans="1:26" ht="22.5" customHeight="1" outlineLevel="1" x14ac:dyDescent="0.2">
      <c r="A216" s="413"/>
      <c r="B216" s="38"/>
      <c r="C216" s="624" t="s">
        <v>181</v>
      </c>
      <c r="D216" s="624" t="s">
        <v>188</v>
      </c>
      <c r="E216" s="624" t="s">
        <v>183</v>
      </c>
      <c r="F216" s="623"/>
      <c r="G216" s="195" t="s">
        <v>164</v>
      </c>
      <c r="H216" s="196" t="s">
        <v>165</v>
      </c>
      <c r="I216" s="626" t="s">
        <v>166</v>
      </c>
      <c r="J216" s="195" t="s">
        <v>164</v>
      </c>
      <c r="K216" s="196" t="s">
        <v>165</v>
      </c>
      <c r="L216" s="626" t="s">
        <v>166</v>
      </c>
      <c r="M216" s="195" t="s">
        <v>164</v>
      </c>
      <c r="N216" s="196" t="s">
        <v>165</v>
      </c>
      <c r="O216" s="626" t="s">
        <v>166</v>
      </c>
      <c r="P216" s="195" t="s">
        <v>164</v>
      </c>
      <c r="Q216" s="196" t="s">
        <v>165</v>
      </c>
      <c r="R216" s="626" t="s">
        <v>166</v>
      </c>
      <c r="S216" s="195" t="s">
        <v>164</v>
      </c>
      <c r="T216" s="196" t="s">
        <v>165</v>
      </c>
      <c r="U216" s="626" t="s">
        <v>166</v>
      </c>
      <c r="V216" s="195" t="s">
        <v>164</v>
      </c>
      <c r="W216" s="196" t="s">
        <v>165</v>
      </c>
      <c r="X216" s="626" t="s">
        <v>166</v>
      </c>
      <c r="Y216" s="623"/>
      <c r="Z216" s="623"/>
    </row>
    <row r="217" spans="1:26" ht="22.5" customHeight="1" outlineLevel="1" x14ac:dyDescent="0.2">
      <c r="A217" s="413"/>
      <c r="B217" s="38"/>
      <c r="C217" s="625"/>
      <c r="D217" s="625"/>
      <c r="E217" s="625"/>
      <c r="F217" s="661"/>
      <c r="G217" s="289" t="s">
        <v>167</v>
      </c>
      <c r="H217" s="289" t="s">
        <v>167</v>
      </c>
      <c r="I217" s="623"/>
      <c r="J217" s="289" t="s">
        <v>167</v>
      </c>
      <c r="K217" s="289" t="str">
        <f>IF(INDEX('Reference Data'!$G$5:$G$18,MATCH('Reference Data'!$C$4,'Reference Data'!$F$5:$F$21,0),1)&gt;=K$22,"Actual","Forecast")</f>
        <v>Actual</v>
      </c>
      <c r="L217" s="623"/>
      <c r="M217" s="289" t="str">
        <f>IF(INDEX('Reference Data'!$G$5:$G$18,MATCH('Reference Data'!$C$4,'Reference Data'!$F$5:$F$21,0),1)&gt;=M$22,"Actual","Forecast")</f>
        <v>Actual</v>
      </c>
      <c r="N217" s="289" t="str">
        <f>IF(INDEX('Reference Data'!$G$5:$G$18,MATCH('Reference Data'!$C$4,'Reference Data'!$F$5:$F$21,0),1)&gt;=N$22,"Actual","Forecast")</f>
        <v>Actual</v>
      </c>
      <c r="O217" s="623"/>
      <c r="P217" s="289" t="str">
        <f>IF(INDEX('Reference Data'!$G$5:$G$18,MATCH('Reference Data'!$C$4,'Reference Data'!$F$5:$F$21,0),1)&gt;=P$22,"Actual","Forecast")</f>
        <v>Actual</v>
      </c>
      <c r="Q217" s="289" t="str">
        <f>IF(INDEX('Reference Data'!$G$5:$G$18,MATCH('Reference Data'!$C$4,'Reference Data'!$F$5:$F$21,0),1)&gt;=Q$22,"Actual","Forecast")</f>
        <v>Actual</v>
      </c>
      <c r="R217" s="623"/>
      <c r="S217" s="289" t="str">
        <f>IF(INDEX('Reference Data'!$G$5:$G$18,MATCH('Reference Data'!$C$4,'Reference Data'!$F$5:$F$21,0),1)&gt;=S$22,"Actual","Forecast")</f>
        <v>Actual</v>
      </c>
      <c r="T217" s="289" t="str">
        <f>IF(INDEX('Reference Data'!$G$5:$G$18,MATCH('Reference Data'!$C$4,'Reference Data'!$F$5:$F$21,0),1)&gt;=T$22,"Actual","Forecast")</f>
        <v>Forecast</v>
      </c>
      <c r="U217" s="623"/>
      <c r="V217" s="289" t="str">
        <f>IF(INDEX('Reference Data'!$G$5:$G$18,MATCH('Reference Data'!$C$4,'Reference Data'!$F$5:$F$21,0),1)&gt;=V$22,"Actual","Forecast")</f>
        <v>Forecast</v>
      </c>
      <c r="W217" s="289" t="str">
        <f>IF(INDEX('Reference Data'!$G$5:$G$18,MATCH('Reference Data'!$C$4,'Reference Data'!$F$5:$F$21,0),1)&gt;=W$22,"Actual","Forecast")</f>
        <v>Forecast</v>
      </c>
      <c r="X217" s="623"/>
      <c r="Y217" s="623"/>
      <c r="Z217" s="623"/>
    </row>
    <row r="218" spans="1:26" ht="16" outlineLevel="1" x14ac:dyDescent="0.2">
      <c r="A218" s="413"/>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5">
        <f>SUM(O218,L218,I218,F218,R218,U218,X218,Y218)</f>
        <v>0</v>
      </c>
    </row>
    <row r="219" spans="1:26" ht="16" outlineLevel="1" x14ac:dyDescent="0.2">
      <c r="A219" s="413"/>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6" outlineLevel="1" x14ac:dyDescent="0.2">
      <c r="A220" s="413"/>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6" outlineLevel="1" x14ac:dyDescent="0.2">
      <c r="A221" s="413"/>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7" outlineLevel="1" thickBot="1" x14ac:dyDescent="0.25">
      <c r="A222" s="413"/>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6">
        <f>SUM(O222,L222,I222,F222,R222,U222,X222,Y222)</f>
        <v>0</v>
      </c>
    </row>
    <row r="223" spans="1:26" ht="17" outlineLevel="1" thickBot="1" x14ac:dyDescent="0.25">
      <c r="A223" s="413"/>
      <c r="B223" s="46"/>
      <c r="C223" s="627" t="s">
        <v>184</v>
      </c>
      <c r="D223" s="628"/>
      <c r="E223" s="629"/>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5" outlineLevel="1" thickBot="1" x14ac:dyDescent="0.25"/>
    <row r="225" spans="1:26" ht="31.25" customHeight="1" outlineLevel="1" x14ac:dyDescent="0.2">
      <c r="B225" s="80">
        <f>COUNTIF(E218:E222,"Yes")</f>
        <v>0</v>
      </c>
      <c r="C225" s="630" t="s">
        <v>185</v>
      </c>
      <c r="D225" s="631"/>
      <c r="E225" s="632"/>
      <c r="G225" s="215"/>
      <c r="H225" s="215"/>
      <c r="I225" s="215"/>
      <c r="J225" s="215"/>
      <c r="K225" s="215"/>
      <c r="L225" s="215"/>
    </row>
    <row r="226" spans="1:26" ht="86.25" customHeight="1" outlineLevel="1" x14ac:dyDescent="0.2">
      <c r="B226" s="46"/>
      <c r="C226" s="633" t="s">
        <v>186</v>
      </c>
      <c r="D226" s="634"/>
      <c r="E226" s="635"/>
      <c r="G226" s="258"/>
      <c r="H226" s="258"/>
      <c r="I226" s="258"/>
      <c r="J226" s="258"/>
      <c r="K226" s="258"/>
      <c r="L226" s="258"/>
    </row>
    <row r="227" spans="1:26" ht="76.5" customHeight="1" outlineLevel="1" thickBot="1" x14ac:dyDescent="0.25">
      <c r="B227" s="59"/>
      <c r="C227" s="636"/>
      <c r="D227" s="637"/>
      <c r="E227" s="638"/>
      <c r="G227" s="259"/>
      <c r="H227" s="259"/>
      <c r="I227" s="259"/>
      <c r="J227" s="259"/>
      <c r="K227" s="259"/>
      <c r="L227" s="259"/>
    </row>
    <row r="229" spans="1:26" customFormat="1" ht="85" customHeight="1" x14ac:dyDescent="0.2">
      <c r="A229" s="413" t="s">
        <v>187</v>
      </c>
      <c r="B229" s="60"/>
      <c r="C229" s="672" t="str">
        <f>CONCATENATE("Project 8: ",'2 - Project Admin'!E34)</f>
        <v xml:space="preserve">Project 8: </v>
      </c>
      <c r="D229" s="673"/>
      <c r="E229" s="673"/>
      <c r="F229" s="673"/>
      <c r="G229" s="673"/>
      <c r="H229" s="673"/>
      <c r="I229" s="673"/>
      <c r="J229" s="673"/>
      <c r="K229" s="673"/>
      <c r="L229" s="673"/>
      <c r="M229" s="673"/>
      <c r="N229" s="673"/>
      <c r="O229" s="673"/>
      <c r="P229" s="673"/>
      <c r="Q229" s="673"/>
      <c r="R229" s="673"/>
      <c r="S229" s="673"/>
      <c r="T229" s="673"/>
      <c r="U229" s="673"/>
      <c r="V229" s="673"/>
      <c r="W229" s="673"/>
      <c r="X229" s="673"/>
      <c r="Y229" s="673"/>
      <c r="Z229" s="674"/>
    </row>
    <row r="230" spans="1:26" customFormat="1" ht="15" customHeight="1" thickBot="1" x14ac:dyDescent="0.25">
      <c r="A230" s="18"/>
      <c r="B230" s="1"/>
      <c r="C230" s="6"/>
      <c r="D230" s="7"/>
      <c r="E230" s="8"/>
      <c r="F230" s="8"/>
      <c r="G230" s="8"/>
      <c r="S230" s="18"/>
    </row>
    <row r="231" spans="1:26" s="24" customFormat="1" ht="21" customHeight="1" outlineLevel="1" x14ac:dyDescent="0.2">
      <c r="A231" s="413"/>
      <c r="B231" s="46"/>
      <c r="C231" s="666" t="s">
        <v>171</v>
      </c>
      <c r="D231" s="667"/>
      <c r="E231" s="668"/>
      <c r="F231" s="622" t="s">
        <v>155</v>
      </c>
      <c r="G231" s="662" t="s">
        <v>156</v>
      </c>
      <c r="H231" s="663"/>
      <c r="I231" s="664"/>
      <c r="J231" s="662" t="s">
        <v>157</v>
      </c>
      <c r="K231" s="663"/>
      <c r="L231" s="664"/>
      <c r="M231" s="662" t="s">
        <v>158</v>
      </c>
      <c r="N231" s="663"/>
      <c r="O231" s="664"/>
      <c r="P231" s="662" t="s">
        <v>159</v>
      </c>
      <c r="Q231" s="663"/>
      <c r="R231" s="664"/>
      <c r="S231" s="662" t="s">
        <v>160</v>
      </c>
      <c r="T231" s="663"/>
      <c r="U231" s="664"/>
      <c r="V231" s="662" t="s">
        <v>161</v>
      </c>
      <c r="W231" s="663"/>
      <c r="X231" s="664"/>
      <c r="Y231" s="622" t="s">
        <v>172</v>
      </c>
      <c r="Z231" s="622" t="s">
        <v>163</v>
      </c>
    </row>
    <row r="232" spans="1:26" s="24" customFormat="1" ht="22.5" customHeight="1" outlineLevel="1" thickBot="1" x14ac:dyDescent="0.25">
      <c r="A232" s="413"/>
      <c r="B232" s="46"/>
      <c r="C232" s="669"/>
      <c r="D232" s="670"/>
      <c r="E232" s="671"/>
      <c r="F232" s="623"/>
      <c r="G232" s="195" t="s">
        <v>164</v>
      </c>
      <c r="H232" s="196" t="s">
        <v>165</v>
      </c>
      <c r="I232" s="626" t="s">
        <v>166</v>
      </c>
      <c r="J232" s="195" t="s">
        <v>164</v>
      </c>
      <c r="K232" s="196" t="s">
        <v>165</v>
      </c>
      <c r="L232" s="626" t="s">
        <v>166</v>
      </c>
      <c r="M232" s="195" t="s">
        <v>164</v>
      </c>
      <c r="N232" s="196" t="s">
        <v>165</v>
      </c>
      <c r="O232" s="626" t="s">
        <v>166</v>
      </c>
      <c r="P232" s="195" t="s">
        <v>164</v>
      </c>
      <c r="Q232" s="196" t="s">
        <v>165</v>
      </c>
      <c r="R232" s="626" t="s">
        <v>166</v>
      </c>
      <c r="S232" s="195" t="s">
        <v>164</v>
      </c>
      <c r="T232" s="196" t="s">
        <v>165</v>
      </c>
      <c r="U232" s="626" t="s">
        <v>166</v>
      </c>
      <c r="V232" s="195" t="s">
        <v>164</v>
      </c>
      <c r="W232" s="196" t="s">
        <v>165</v>
      </c>
      <c r="X232" s="626" t="s">
        <v>166</v>
      </c>
      <c r="Y232" s="623"/>
      <c r="Z232" s="623"/>
    </row>
    <row r="233" spans="1:26" s="24" customFormat="1" ht="20.25" customHeight="1" outlineLevel="1" thickBot="1" x14ac:dyDescent="0.25">
      <c r="A233" s="413"/>
      <c r="B233" s="46"/>
      <c r="C233" s="669"/>
      <c r="D233" s="670"/>
      <c r="E233" s="671"/>
      <c r="F233" s="661"/>
      <c r="G233" s="289" t="s">
        <v>167</v>
      </c>
      <c r="H233" s="289" t="s">
        <v>167</v>
      </c>
      <c r="I233" s="623"/>
      <c r="J233" s="289" t="s">
        <v>167</v>
      </c>
      <c r="K233" s="289" t="str">
        <f>IF(INDEX('Reference Data'!$G$5:$G$18,MATCH('Reference Data'!$C$4,'Reference Data'!$F$5:$F$21,0),1)&gt;=K$22,"Actual","Forecast")</f>
        <v>Actual</v>
      </c>
      <c r="L233" s="623"/>
      <c r="M233" s="289" t="str">
        <f>IF(INDEX('Reference Data'!$G$5:$G$18,MATCH('Reference Data'!$C$4,'Reference Data'!$F$5:$F$21,0),1)&gt;=M$22,"Actual","Forecast")</f>
        <v>Actual</v>
      </c>
      <c r="N233" s="289" t="str">
        <f>IF(INDEX('Reference Data'!$G$5:$G$18,MATCH('Reference Data'!$C$4,'Reference Data'!$F$5:$F$21,0),1)&gt;=N$22,"Actual","Forecast")</f>
        <v>Actual</v>
      </c>
      <c r="O233" s="623"/>
      <c r="P233" s="289" t="str">
        <f>IF(INDEX('Reference Data'!$G$5:$G$18,MATCH('Reference Data'!$C$4,'Reference Data'!$F$5:$F$21,0),1)&gt;=P$22,"Actual","Forecast")</f>
        <v>Actual</v>
      </c>
      <c r="Q233" s="289" t="str">
        <f>IF(INDEX('Reference Data'!$G$5:$G$18,MATCH('Reference Data'!$C$4,'Reference Data'!$F$5:$F$21,0),1)&gt;=Q$22,"Actual","Forecast")</f>
        <v>Actual</v>
      </c>
      <c r="R233" s="623"/>
      <c r="S233" s="289" t="str">
        <f>IF(INDEX('Reference Data'!$G$5:$G$18,MATCH('Reference Data'!$C$4,'Reference Data'!$F$5:$F$21,0),1)&gt;=S$22,"Actual","Forecast")</f>
        <v>Actual</v>
      </c>
      <c r="T233" s="289" t="str">
        <f>IF(INDEX('Reference Data'!$G$5:$G$18,MATCH('Reference Data'!$C$4,'Reference Data'!$F$5:$F$21,0),1)&gt;=T$22,"Actual","Forecast")</f>
        <v>Forecast</v>
      </c>
      <c r="U233" s="623"/>
      <c r="V233" s="289" t="str">
        <f>IF(INDEX('Reference Data'!$G$5:$G$18,MATCH('Reference Data'!$C$4,'Reference Data'!$F$5:$F$21,0),1)&gt;=V$22,"Actual","Forecast")</f>
        <v>Forecast</v>
      </c>
      <c r="W233" s="289" t="str">
        <f>IF(INDEX('Reference Data'!$G$5:$G$18,MATCH('Reference Data'!$C$4,'Reference Data'!$F$5:$F$21,0),1)&gt;=W$22,"Actual","Forecast")</f>
        <v>Forecast</v>
      </c>
      <c r="X233" s="623"/>
      <c r="Y233" s="623"/>
      <c r="Z233" s="623"/>
    </row>
    <row r="234" spans="1:26" ht="14.75" customHeight="1" outlineLevel="1" x14ac:dyDescent="0.2">
      <c r="A234" s="413"/>
      <c r="B234" s="77"/>
      <c r="C234" s="639" t="s">
        <v>173</v>
      </c>
      <c r="D234" s="640"/>
      <c r="E234" s="641"/>
      <c r="F234" s="419"/>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19"/>
      <c r="Z234" s="414">
        <f>SUM(O234,L234,I234,F234)+R234+U234+X234+Y234</f>
        <v>0</v>
      </c>
    </row>
    <row r="235" spans="1:26" ht="15.75" customHeight="1" outlineLevel="1" x14ac:dyDescent="0.2">
      <c r="A235" s="413"/>
      <c r="B235" s="77"/>
      <c r="C235" s="642" t="s">
        <v>174</v>
      </c>
      <c r="D235" s="643"/>
      <c r="E235" s="644"/>
      <c r="F235" s="421"/>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1"/>
      <c r="Z235" s="377">
        <f>SUM(O235,L235,I235,F235)+R235+U235+X235+Y235</f>
        <v>0</v>
      </c>
    </row>
    <row r="236" spans="1:26" ht="15.75" customHeight="1" outlineLevel="1" x14ac:dyDescent="0.2">
      <c r="A236" s="413"/>
      <c r="B236" s="46"/>
      <c r="C236" s="645" t="s">
        <v>175</v>
      </c>
      <c r="D236" s="646"/>
      <c r="E236" s="647"/>
      <c r="F236" s="421"/>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1"/>
      <c r="Z236" s="377">
        <f>SUM(O236,L236,I236,F236)+R236+U236+X236+Y236</f>
        <v>0</v>
      </c>
    </row>
    <row r="237" spans="1:26" ht="15.75" customHeight="1" outlineLevel="1" x14ac:dyDescent="0.2">
      <c r="A237" s="413"/>
      <c r="B237" s="46"/>
      <c r="C237" s="648" t="s">
        <v>176</v>
      </c>
      <c r="D237" s="649"/>
      <c r="E237" s="650"/>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2">
      <c r="A238" s="413"/>
      <c r="B238" s="46"/>
      <c r="C238" s="651" t="s">
        <v>177</v>
      </c>
      <c r="D238" s="652"/>
      <c r="E238" s="653"/>
      <c r="F238" s="421"/>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1"/>
      <c r="Z238" s="377">
        <f>SUM(O238,L238,I238,F238)+R238+U238+X238+Y238</f>
        <v>0</v>
      </c>
    </row>
    <row r="239" spans="1:26" ht="15.75" customHeight="1" outlineLevel="1" x14ac:dyDescent="0.2">
      <c r="A239" s="413"/>
      <c r="B239" s="46"/>
      <c r="C239" s="645" t="s">
        <v>178</v>
      </c>
      <c r="D239" s="646"/>
      <c r="E239" s="647"/>
      <c r="F239" s="421"/>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1"/>
      <c r="Z239" s="377">
        <f>SUM(O239,L239,I239,F239)+R239+U239+X239+Y239</f>
        <v>0</v>
      </c>
    </row>
    <row r="240" spans="1:26" ht="15.75" customHeight="1" outlineLevel="1" thickBot="1" x14ac:dyDescent="0.25">
      <c r="A240" s="413"/>
      <c r="B240" s="46"/>
      <c r="C240" s="654" t="s">
        <v>179</v>
      </c>
      <c r="D240" s="655"/>
      <c r="E240" s="656"/>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7" outlineLevel="1" thickBot="1" x14ac:dyDescent="0.25">
      <c r="A241" s="413"/>
      <c r="B241" s="46"/>
      <c r="C241" s="627" t="s">
        <v>163</v>
      </c>
      <c r="D241" s="628"/>
      <c r="E241" s="657"/>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25">
      <c r="C242" s="21"/>
      <c r="D242" s="21"/>
      <c r="E242" s="21"/>
      <c r="F242" s="23"/>
      <c r="G242" s="22"/>
      <c r="H242" s="22"/>
      <c r="I242" s="26"/>
      <c r="J242" s="22"/>
      <c r="K242" s="22"/>
      <c r="L242" s="23"/>
      <c r="M242" s="22"/>
      <c r="N242" s="22"/>
    </row>
    <row r="243" spans="1:26" ht="21.5" customHeight="1" outlineLevel="1" x14ac:dyDescent="0.2">
      <c r="A243" s="413"/>
      <c r="B243" s="38"/>
      <c r="C243" s="658" t="s">
        <v>180</v>
      </c>
      <c r="D243" s="659"/>
      <c r="E243" s="660"/>
      <c r="F243" s="622" t="s">
        <v>155</v>
      </c>
      <c r="G243" s="662" t="str">
        <f>G231</f>
        <v>Financial Year 2020/21 (£s)</v>
      </c>
      <c r="H243" s="663"/>
      <c r="I243" s="664"/>
      <c r="J243" s="662" t="str">
        <f>J231</f>
        <v>Financial Year 2021/22 (£s)</v>
      </c>
      <c r="K243" s="663"/>
      <c r="L243" s="664"/>
      <c r="M243" s="662" t="str">
        <f>M231</f>
        <v>Financial Year 2022/23 (£s)</v>
      </c>
      <c r="N243" s="663"/>
      <c r="O243" s="664"/>
      <c r="P243" s="662" t="str">
        <f>P231</f>
        <v>Financial Year 2023/24 (£s)</v>
      </c>
      <c r="Q243" s="663"/>
      <c r="R243" s="664"/>
      <c r="S243" s="662" t="str">
        <f>S231</f>
        <v>Financial Year 2024/25 (£s)</v>
      </c>
      <c r="T243" s="663"/>
      <c r="U243" s="665"/>
      <c r="V243" s="662" t="str">
        <f>V231</f>
        <v>Financial Year 2025/26 (£s)</v>
      </c>
      <c r="W243" s="663"/>
      <c r="X243" s="664"/>
      <c r="Y243" s="622" t="s">
        <v>172</v>
      </c>
      <c r="Z243" s="622" t="s">
        <v>163</v>
      </c>
    </row>
    <row r="244" spans="1:26" ht="22.5" customHeight="1" outlineLevel="1" x14ac:dyDescent="0.2">
      <c r="A244" s="413"/>
      <c r="B244" s="38"/>
      <c r="C244" s="624" t="s">
        <v>181</v>
      </c>
      <c r="D244" s="624" t="s">
        <v>188</v>
      </c>
      <c r="E244" s="624" t="s">
        <v>183</v>
      </c>
      <c r="F244" s="623"/>
      <c r="G244" s="195" t="s">
        <v>164</v>
      </c>
      <c r="H244" s="196" t="s">
        <v>165</v>
      </c>
      <c r="I244" s="626" t="s">
        <v>166</v>
      </c>
      <c r="J244" s="195" t="s">
        <v>164</v>
      </c>
      <c r="K244" s="196" t="s">
        <v>165</v>
      </c>
      <c r="L244" s="626" t="s">
        <v>166</v>
      </c>
      <c r="M244" s="195" t="s">
        <v>164</v>
      </c>
      <c r="N244" s="196" t="s">
        <v>165</v>
      </c>
      <c r="O244" s="626" t="s">
        <v>166</v>
      </c>
      <c r="P244" s="195" t="s">
        <v>164</v>
      </c>
      <c r="Q244" s="196" t="s">
        <v>165</v>
      </c>
      <c r="R244" s="626" t="s">
        <v>166</v>
      </c>
      <c r="S244" s="195" t="s">
        <v>164</v>
      </c>
      <c r="T244" s="196" t="s">
        <v>165</v>
      </c>
      <c r="U244" s="626" t="s">
        <v>166</v>
      </c>
      <c r="V244" s="195" t="s">
        <v>164</v>
      </c>
      <c r="W244" s="196" t="s">
        <v>165</v>
      </c>
      <c r="X244" s="626" t="s">
        <v>166</v>
      </c>
      <c r="Y244" s="623"/>
      <c r="Z244" s="623"/>
    </row>
    <row r="245" spans="1:26" ht="22.5" customHeight="1" outlineLevel="1" x14ac:dyDescent="0.2">
      <c r="A245" s="413"/>
      <c r="B245" s="38"/>
      <c r="C245" s="625"/>
      <c r="D245" s="625"/>
      <c r="E245" s="625"/>
      <c r="F245" s="661"/>
      <c r="G245" s="289" t="s">
        <v>167</v>
      </c>
      <c r="H245" s="289" t="s">
        <v>167</v>
      </c>
      <c r="I245" s="623"/>
      <c r="J245" s="289" t="s">
        <v>167</v>
      </c>
      <c r="K245" s="289" t="str">
        <f>IF(INDEX('Reference Data'!$G$5:$G$18,MATCH('Reference Data'!$C$4,'Reference Data'!$F$5:$F$21,0),1)&gt;=K$22,"Actual","Forecast")</f>
        <v>Actual</v>
      </c>
      <c r="L245" s="623"/>
      <c r="M245" s="289" t="str">
        <f>IF(INDEX('Reference Data'!$G$5:$G$18,MATCH('Reference Data'!$C$4,'Reference Data'!$F$5:$F$21,0),1)&gt;=M$22,"Actual","Forecast")</f>
        <v>Actual</v>
      </c>
      <c r="N245" s="289" t="str">
        <f>IF(INDEX('Reference Data'!$G$5:$G$18,MATCH('Reference Data'!$C$4,'Reference Data'!$F$5:$F$21,0),1)&gt;=N$22,"Actual","Forecast")</f>
        <v>Actual</v>
      </c>
      <c r="O245" s="623"/>
      <c r="P245" s="289" t="str">
        <f>IF(INDEX('Reference Data'!$G$5:$G$18,MATCH('Reference Data'!$C$4,'Reference Data'!$F$5:$F$21,0),1)&gt;=P$22,"Actual","Forecast")</f>
        <v>Actual</v>
      </c>
      <c r="Q245" s="289" t="str">
        <f>IF(INDEX('Reference Data'!$G$5:$G$18,MATCH('Reference Data'!$C$4,'Reference Data'!$F$5:$F$21,0),1)&gt;=Q$22,"Actual","Forecast")</f>
        <v>Actual</v>
      </c>
      <c r="R245" s="623"/>
      <c r="S245" s="289" t="str">
        <f>IF(INDEX('Reference Data'!$G$5:$G$18,MATCH('Reference Data'!$C$4,'Reference Data'!$F$5:$F$21,0),1)&gt;=S$22,"Actual","Forecast")</f>
        <v>Actual</v>
      </c>
      <c r="T245" s="289" t="str">
        <f>IF(INDEX('Reference Data'!$G$5:$G$18,MATCH('Reference Data'!$C$4,'Reference Data'!$F$5:$F$21,0),1)&gt;=T$22,"Actual","Forecast")</f>
        <v>Forecast</v>
      </c>
      <c r="U245" s="623"/>
      <c r="V245" s="289" t="str">
        <f>IF(INDEX('Reference Data'!$G$5:$G$18,MATCH('Reference Data'!$C$4,'Reference Data'!$F$5:$F$21,0),1)&gt;=V$22,"Actual","Forecast")</f>
        <v>Forecast</v>
      </c>
      <c r="W245" s="289" t="str">
        <f>IF(INDEX('Reference Data'!$G$5:$G$18,MATCH('Reference Data'!$C$4,'Reference Data'!$F$5:$F$21,0),1)&gt;=W$22,"Actual","Forecast")</f>
        <v>Forecast</v>
      </c>
      <c r="X245" s="623"/>
      <c r="Y245" s="623"/>
      <c r="Z245" s="623"/>
    </row>
    <row r="246" spans="1:26" ht="16" outlineLevel="1" x14ac:dyDescent="0.2">
      <c r="A246" s="413"/>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5">
        <f>SUM(O246,L246,I246,F246,R246,U246,X246,Y246)</f>
        <v>0</v>
      </c>
    </row>
    <row r="247" spans="1:26" ht="16" outlineLevel="1" x14ac:dyDescent="0.2">
      <c r="A247" s="413"/>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6" outlineLevel="1" x14ac:dyDescent="0.2">
      <c r="A248" s="413"/>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6" outlineLevel="1" x14ac:dyDescent="0.2">
      <c r="A249" s="413"/>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7" outlineLevel="1" thickBot="1" x14ac:dyDescent="0.25">
      <c r="A250" s="413"/>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6">
        <f>SUM(O250,L250,I250,F250,R250,U250,X250,Y250)</f>
        <v>0</v>
      </c>
    </row>
    <row r="251" spans="1:26" ht="17" outlineLevel="1" thickBot="1" x14ac:dyDescent="0.25">
      <c r="A251" s="413"/>
      <c r="B251" s="46"/>
      <c r="C251" s="627" t="s">
        <v>184</v>
      </c>
      <c r="D251" s="628"/>
      <c r="E251" s="629"/>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5" outlineLevel="1" thickBot="1" x14ac:dyDescent="0.25"/>
    <row r="253" spans="1:26" ht="31.25" customHeight="1" outlineLevel="1" x14ac:dyDescent="0.2">
      <c r="B253" s="80">
        <f>COUNTIF(E246:E250,"Yes")</f>
        <v>0</v>
      </c>
      <c r="C253" s="630" t="s">
        <v>185</v>
      </c>
      <c r="D253" s="631"/>
      <c r="E253" s="632"/>
      <c r="G253" s="215"/>
      <c r="H253" s="215"/>
      <c r="I253" s="215"/>
      <c r="J253" s="215"/>
      <c r="K253" s="215"/>
      <c r="L253" s="215"/>
    </row>
    <row r="254" spans="1:26" ht="86.25" customHeight="1" outlineLevel="1" x14ac:dyDescent="0.2">
      <c r="B254" s="46"/>
      <c r="C254" s="633" t="s">
        <v>186</v>
      </c>
      <c r="D254" s="634"/>
      <c r="E254" s="635"/>
      <c r="G254" s="258"/>
      <c r="H254" s="258"/>
      <c r="I254" s="258"/>
      <c r="J254" s="258"/>
      <c r="K254" s="258"/>
      <c r="L254" s="258"/>
    </row>
    <row r="255" spans="1:26" ht="76.5" customHeight="1" outlineLevel="1" thickBot="1" x14ac:dyDescent="0.25">
      <c r="B255" s="59"/>
      <c r="C255" s="636"/>
      <c r="D255" s="637"/>
      <c r="E255" s="638"/>
      <c r="G255" s="259"/>
      <c r="H255" s="259"/>
      <c r="I255" s="259"/>
      <c r="J255" s="259"/>
      <c r="K255" s="259"/>
      <c r="L255" s="259"/>
    </row>
    <row r="257" spans="1:26" customFormat="1" ht="85" customHeight="1" x14ac:dyDescent="0.2">
      <c r="A257" s="413" t="s">
        <v>187</v>
      </c>
      <c r="B257" s="60"/>
      <c r="C257" s="672" t="str">
        <f>CONCATENATE("Project 9: ",'2 - Project Admin'!E35)</f>
        <v xml:space="preserve">Project 9: </v>
      </c>
      <c r="D257" s="673"/>
      <c r="E257" s="673"/>
      <c r="F257" s="673"/>
      <c r="G257" s="673"/>
      <c r="H257" s="673"/>
      <c r="I257" s="673"/>
      <c r="J257" s="673"/>
      <c r="K257" s="673"/>
      <c r="L257" s="673"/>
      <c r="M257" s="673"/>
      <c r="N257" s="673"/>
      <c r="O257" s="673"/>
      <c r="P257" s="673"/>
      <c r="Q257" s="673"/>
      <c r="R257" s="673"/>
      <c r="S257" s="673"/>
      <c r="T257" s="673"/>
      <c r="U257" s="673"/>
      <c r="V257" s="673"/>
      <c r="W257" s="673"/>
      <c r="X257" s="673"/>
      <c r="Y257" s="673"/>
      <c r="Z257" s="674"/>
    </row>
    <row r="258" spans="1:26" customFormat="1" ht="15" customHeight="1" thickBot="1" x14ac:dyDescent="0.25">
      <c r="A258" s="18"/>
      <c r="B258" s="1"/>
      <c r="C258" s="6"/>
      <c r="D258" s="7"/>
      <c r="E258" s="8"/>
      <c r="F258" s="8"/>
      <c r="G258" s="8"/>
      <c r="S258" s="18"/>
    </row>
    <row r="259" spans="1:26" s="24" customFormat="1" ht="21" customHeight="1" outlineLevel="1" x14ac:dyDescent="0.2">
      <c r="A259" s="413"/>
      <c r="B259" s="46"/>
      <c r="C259" s="666" t="s">
        <v>171</v>
      </c>
      <c r="D259" s="667"/>
      <c r="E259" s="668"/>
      <c r="F259" s="622" t="s">
        <v>155</v>
      </c>
      <c r="G259" s="662" t="s">
        <v>156</v>
      </c>
      <c r="H259" s="663"/>
      <c r="I259" s="664"/>
      <c r="J259" s="662" t="s">
        <v>157</v>
      </c>
      <c r="K259" s="663"/>
      <c r="L259" s="664"/>
      <c r="M259" s="662" t="s">
        <v>158</v>
      </c>
      <c r="N259" s="663"/>
      <c r="O259" s="664"/>
      <c r="P259" s="662" t="s">
        <v>159</v>
      </c>
      <c r="Q259" s="663"/>
      <c r="R259" s="664"/>
      <c r="S259" s="662" t="s">
        <v>160</v>
      </c>
      <c r="T259" s="663"/>
      <c r="U259" s="664"/>
      <c r="V259" s="662" t="s">
        <v>161</v>
      </c>
      <c r="W259" s="663"/>
      <c r="X259" s="664"/>
      <c r="Y259" s="622" t="s">
        <v>172</v>
      </c>
      <c r="Z259" s="622" t="s">
        <v>163</v>
      </c>
    </row>
    <row r="260" spans="1:26" s="24" customFormat="1" ht="22.5" customHeight="1" outlineLevel="1" thickBot="1" x14ac:dyDescent="0.25">
      <c r="A260" s="413"/>
      <c r="B260" s="46"/>
      <c r="C260" s="669"/>
      <c r="D260" s="670"/>
      <c r="E260" s="671"/>
      <c r="F260" s="623"/>
      <c r="G260" s="195" t="s">
        <v>164</v>
      </c>
      <c r="H260" s="196" t="s">
        <v>165</v>
      </c>
      <c r="I260" s="626" t="s">
        <v>166</v>
      </c>
      <c r="J260" s="195" t="s">
        <v>164</v>
      </c>
      <c r="K260" s="196" t="s">
        <v>165</v>
      </c>
      <c r="L260" s="626" t="s">
        <v>166</v>
      </c>
      <c r="M260" s="195" t="s">
        <v>164</v>
      </c>
      <c r="N260" s="196" t="s">
        <v>165</v>
      </c>
      <c r="O260" s="626" t="s">
        <v>166</v>
      </c>
      <c r="P260" s="195" t="s">
        <v>164</v>
      </c>
      <c r="Q260" s="196" t="s">
        <v>165</v>
      </c>
      <c r="R260" s="626" t="s">
        <v>166</v>
      </c>
      <c r="S260" s="195" t="s">
        <v>164</v>
      </c>
      <c r="T260" s="196" t="s">
        <v>165</v>
      </c>
      <c r="U260" s="626" t="s">
        <v>166</v>
      </c>
      <c r="V260" s="195" t="s">
        <v>164</v>
      </c>
      <c r="W260" s="196" t="s">
        <v>165</v>
      </c>
      <c r="X260" s="626" t="s">
        <v>166</v>
      </c>
      <c r="Y260" s="623"/>
      <c r="Z260" s="623"/>
    </row>
    <row r="261" spans="1:26" s="24" customFormat="1" ht="20.25" customHeight="1" outlineLevel="1" thickBot="1" x14ac:dyDescent="0.25">
      <c r="A261" s="413"/>
      <c r="B261" s="46"/>
      <c r="C261" s="669"/>
      <c r="D261" s="670"/>
      <c r="E261" s="671"/>
      <c r="F261" s="661"/>
      <c r="G261" s="289" t="s">
        <v>167</v>
      </c>
      <c r="H261" s="289" t="s">
        <v>167</v>
      </c>
      <c r="I261" s="623"/>
      <c r="J261" s="289" t="s">
        <v>167</v>
      </c>
      <c r="K261" s="289" t="str">
        <f>IF(INDEX('Reference Data'!$G$5:$G$18,MATCH('Reference Data'!$C$4,'Reference Data'!$F$5:$F$21,0),1)&gt;=K$22,"Actual","Forecast")</f>
        <v>Actual</v>
      </c>
      <c r="L261" s="623"/>
      <c r="M261" s="289" t="str">
        <f>IF(INDEX('Reference Data'!$G$5:$G$18,MATCH('Reference Data'!$C$4,'Reference Data'!$F$5:$F$21,0),1)&gt;=M$22,"Actual","Forecast")</f>
        <v>Actual</v>
      </c>
      <c r="N261" s="289" t="str">
        <f>IF(INDEX('Reference Data'!$G$5:$G$18,MATCH('Reference Data'!$C$4,'Reference Data'!$F$5:$F$21,0),1)&gt;=N$22,"Actual","Forecast")</f>
        <v>Actual</v>
      </c>
      <c r="O261" s="623"/>
      <c r="P261" s="289" t="str">
        <f>IF(INDEX('Reference Data'!$G$5:$G$18,MATCH('Reference Data'!$C$4,'Reference Data'!$F$5:$F$21,0),1)&gt;=P$22,"Actual","Forecast")</f>
        <v>Actual</v>
      </c>
      <c r="Q261" s="289" t="str">
        <f>IF(INDEX('Reference Data'!$G$5:$G$18,MATCH('Reference Data'!$C$4,'Reference Data'!$F$5:$F$21,0),1)&gt;=Q$22,"Actual","Forecast")</f>
        <v>Actual</v>
      </c>
      <c r="R261" s="623"/>
      <c r="S261" s="289" t="str">
        <f>IF(INDEX('Reference Data'!$G$5:$G$18,MATCH('Reference Data'!$C$4,'Reference Data'!$F$5:$F$21,0),1)&gt;=S$22,"Actual","Forecast")</f>
        <v>Actual</v>
      </c>
      <c r="T261" s="289" t="str">
        <f>IF(INDEX('Reference Data'!$G$5:$G$18,MATCH('Reference Data'!$C$4,'Reference Data'!$F$5:$F$21,0),1)&gt;=T$22,"Actual","Forecast")</f>
        <v>Forecast</v>
      </c>
      <c r="U261" s="623"/>
      <c r="V261" s="289" t="str">
        <f>IF(INDEX('Reference Data'!$G$5:$G$18,MATCH('Reference Data'!$C$4,'Reference Data'!$F$5:$F$21,0),1)&gt;=V$22,"Actual","Forecast")</f>
        <v>Forecast</v>
      </c>
      <c r="W261" s="289" t="str">
        <f>IF(INDEX('Reference Data'!$G$5:$G$18,MATCH('Reference Data'!$C$4,'Reference Data'!$F$5:$F$21,0),1)&gt;=W$22,"Actual","Forecast")</f>
        <v>Forecast</v>
      </c>
      <c r="X261" s="623"/>
      <c r="Y261" s="623"/>
      <c r="Z261" s="623"/>
    </row>
    <row r="262" spans="1:26" ht="14.75" customHeight="1" outlineLevel="1" x14ac:dyDescent="0.2">
      <c r="A262" s="413"/>
      <c r="B262" s="77"/>
      <c r="C262" s="639" t="s">
        <v>173</v>
      </c>
      <c r="D262" s="640"/>
      <c r="E262" s="641"/>
      <c r="F262" s="419"/>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19"/>
      <c r="Z262" s="414">
        <f>SUM(O262,L262,I262,F262)+R262+U262+X262+Y262</f>
        <v>0</v>
      </c>
    </row>
    <row r="263" spans="1:26" ht="15.75" customHeight="1" outlineLevel="1" x14ac:dyDescent="0.2">
      <c r="A263" s="413"/>
      <c r="B263" s="77"/>
      <c r="C263" s="642" t="s">
        <v>174</v>
      </c>
      <c r="D263" s="643"/>
      <c r="E263" s="644"/>
      <c r="F263" s="421"/>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1"/>
      <c r="Z263" s="377">
        <f>SUM(O263,L263,I263,F263)+R263+U263+X263+Y263</f>
        <v>0</v>
      </c>
    </row>
    <row r="264" spans="1:26" ht="15.75" customHeight="1" outlineLevel="1" x14ac:dyDescent="0.2">
      <c r="A264" s="413"/>
      <c r="B264" s="46"/>
      <c r="C264" s="645" t="s">
        <v>175</v>
      </c>
      <c r="D264" s="646"/>
      <c r="E264" s="647"/>
      <c r="F264" s="421"/>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1"/>
      <c r="Z264" s="377">
        <f>SUM(O264,L264,I264,F264)+R264+U264+X264+Y264</f>
        <v>0</v>
      </c>
    </row>
    <row r="265" spans="1:26" ht="15.75" customHeight="1" outlineLevel="1" x14ac:dyDescent="0.2">
      <c r="A265" s="413"/>
      <c r="B265" s="46"/>
      <c r="C265" s="648" t="s">
        <v>176</v>
      </c>
      <c r="D265" s="649"/>
      <c r="E265" s="650"/>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2">
      <c r="A266" s="413"/>
      <c r="B266" s="46"/>
      <c r="C266" s="651" t="s">
        <v>177</v>
      </c>
      <c r="D266" s="652"/>
      <c r="E266" s="653"/>
      <c r="F266" s="421"/>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1"/>
      <c r="Z266" s="377">
        <f>SUM(O266,L266,I266,F266)+R266+U266+X266+Y266</f>
        <v>0</v>
      </c>
    </row>
    <row r="267" spans="1:26" ht="15.75" customHeight="1" outlineLevel="1" x14ac:dyDescent="0.2">
      <c r="A267" s="413"/>
      <c r="B267" s="46"/>
      <c r="C267" s="645" t="s">
        <v>178</v>
      </c>
      <c r="D267" s="646"/>
      <c r="E267" s="647"/>
      <c r="F267" s="421"/>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1"/>
      <c r="Z267" s="377">
        <f>SUM(O267,L267,I267,F267)+R267+U267+X267+Y267</f>
        <v>0</v>
      </c>
    </row>
    <row r="268" spans="1:26" ht="15.75" customHeight="1" outlineLevel="1" thickBot="1" x14ac:dyDescent="0.25">
      <c r="A268" s="413"/>
      <c r="B268" s="46"/>
      <c r="C268" s="654" t="s">
        <v>179</v>
      </c>
      <c r="D268" s="655"/>
      <c r="E268" s="656"/>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7" outlineLevel="1" thickBot="1" x14ac:dyDescent="0.25">
      <c r="A269" s="413"/>
      <c r="B269" s="46"/>
      <c r="C269" s="627" t="s">
        <v>163</v>
      </c>
      <c r="D269" s="628"/>
      <c r="E269" s="657"/>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25">
      <c r="C270" s="21"/>
      <c r="D270" s="21"/>
      <c r="E270" s="21"/>
      <c r="F270" s="23"/>
      <c r="G270" s="22"/>
      <c r="H270" s="22"/>
      <c r="I270" s="26"/>
      <c r="J270" s="22"/>
      <c r="K270" s="22"/>
      <c r="L270" s="23"/>
      <c r="M270" s="22"/>
      <c r="N270" s="22"/>
    </row>
    <row r="271" spans="1:26" ht="21.5" customHeight="1" outlineLevel="1" x14ac:dyDescent="0.2">
      <c r="A271" s="413"/>
      <c r="B271" s="38"/>
      <c r="C271" s="658" t="s">
        <v>180</v>
      </c>
      <c r="D271" s="659"/>
      <c r="E271" s="660"/>
      <c r="F271" s="622" t="s">
        <v>155</v>
      </c>
      <c r="G271" s="662" t="str">
        <f>G259</f>
        <v>Financial Year 2020/21 (£s)</v>
      </c>
      <c r="H271" s="663"/>
      <c r="I271" s="664"/>
      <c r="J271" s="662" t="str">
        <f>J259</f>
        <v>Financial Year 2021/22 (£s)</v>
      </c>
      <c r="K271" s="663"/>
      <c r="L271" s="664"/>
      <c r="M271" s="662" t="str">
        <f>M259</f>
        <v>Financial Year 2022/23 (£s)</v>
      </c>
      <c r="N271" s="663"/>
      <c r="O271" s="664"/>
      <c r="P271" s="662" t="str">
        <f>P259</f>
        <v>Financial Year 2023/24 (£s)</v>
      </c>
      <c r="Q271" s="663"/>
      <c r="R271" s="664"/>
      <c r="S271" s="662" t="str">
        <f>S259</f>
        <v>Financial Year 2024/25 (£s)</v>
      </c>
      <c r="T271" s="663"/>
      <c r="U271" s="665"/>
      <c r="V271" s="662" t="str">
        <f>V259</f>
        <v>Financial Year 2025/26 (£s)</v>
      </c>
      <c r="W271" s="663"/>
      <c r="X271" s="664"/>
      <c r="Y271" s="622" t="s">
        <v>172</v>
      </c>
      <c r="Z271" s="622" t="s">
        <v>163</v>
      </c>
    </row>
    <row r="272" spans="1:26" ht="22.5" customHeight="1" outlineLevel="1" x14ac:dyDescent="0.2">
      <c r="A272" s="413"/>
      <c r="B272" s="38"/>
      <c r="C272" s="624" t="s">
        <v>181</v>
      </c>
      <c r="D272" s="624" t="s">
        <v>188</v>
      </c>
      <c r="E272" s="624" t="s">
        <v>183</v>
      </c>
      <c r="F272" s="623"/>
      <c r="G272" s="195" t="s">
        <v>164</v>
      </c>
      <c r="H272" s="196" t="s">
        <v>165</v>
      </c>
      <c r="I272" s="626" t="s">
        <v>166</v>
      </c>
      <c r="J272" s="195" t="s">
        <v>164</v>
      </c>
      <c r="K272" s="196" t="s">
        <v>165</v>
      </c>
      <c r="L272" s="626" t="s">
        <v>166</v>
      </c>
      <c r="M272" s="195" t="s">
        <v>164</v>
      </c>
      <c r="N272" s="196" t="s">
        <v>165</v>
      </c>
      <c r="O272" s="626" t="s">
        <v>166</v>
      </c>
      <c r="P272" s="195" t="s">
        <v>164</v>
      </c>
      <c r="Q272" s="196" t="s">
        <v>165</v>
      </c>
      <c r="R272" s="626" t="s">
        <v>166</v>
      </c>
      <c r="S272" s="195" t="s">
        <v>164</v>
      </c>
      <c r="T272" s="196" t="s">
        <v>165</v>
      </c>
      <c r="U272" s="626" t="s">
        <v>166</v>
      </c>
      <c r="V272" s="195" t="s">
        <v>164</v>
      </c>
      <c r="W272" s="196" t="s">
        <v>165</v>
      </c>
      <c r="X272" s="626" t="s">
        <v>166</v>
      </c>
      <c r="Y272" s="623"/>
      <c r="Z272" s="623"/>
    </row>
    <row r="273" spans="1:26" ht="22.5" customHeight="1" outlineLevel="1" x14ac:dyDescent="0.2">
      <c r="A273" s="413"/>
      <c r="B273" s="38"/>
      <c r="C273" s="625"/>
      <c r="D273" s="625"/>
      <c r="E273" s="625"/>
      <c r="F273" s="661"/>
      <c r="G273" s="289" t="s">
        <v>167</v>
      </c>
      <c r="H273" s="289" t="s">
        <v>167</v>
      </c>
      <c r="I273" s="623"/>
      <c r="J273" s="289" t="s">
        <v>167</v>
      </c>
      <c r="K273" s="289" t="str">
        <f>IF(INDEX('Reference Data'!$G$5:$G$18,MATCH('Reference Data'!$C$4,'Reference Data'!$F$5:$F$21,0),1)&gt;=K$22,"Actual","Forecast")</f>
        <v>Actual</v>
      </c>
      <c r="L273" s="623"/>
      <c r="M273" s="289" t="str">
        <f>IF(INDEX('Reference Data'!$G$5:$G$18,MATCH('Reference Data'!$C$4,'Reference Data'!$F$5:$F$21,0),1)&gt;=M$22,"Actual","Forecast")</f>
        <v>Actual</v>
      </c>
      <c r="N273" s="289" t="str">
        <f>IF(INDEX('Reference Data'!$G$5:$G$18,MATCH('Reference Data'!$C$4,'Reference Data'!$F$5:$F$21,0),1)&gt;=N$22,"Actual","Forecast")</f>
        <v>Actual</v>
      </c>
      <c r="O273" s="623"/>
      <c r="P273" s="289" t="str">
        <f>IF(INDEX('Reference Data'!$G$5:$G$18,MATCH('Reference Data'!$C$4,'Reference Data'!$F$5:$F$21,0),1)&gt;=P$22,"Actual","Forecast")</f>
        <v>Actual</v>
      </c>
      <c r="Q273" s="289" t="str">
        <f>IF(INDEX('Reference Data'!$G$5:$G$18,MATCH('Reference Data'!$C$4,'Reference Data'!$F$5:$F$21,0),1)&gt;=Q$22,"Actual","Forecast")</f>
        <v>Actual</v>
      </c>
      <c r="R273" s="623"/>
      <c r="S273" s="289" t="str">
        <f>IF(INDEX('Reference Data'!$G$5:$G$18,MATCH('Reference Data'!$C$4,'Reference Data'!$F$5:$F$21,0),1)&gt;=S$22,"Actual","Forecast")</f>
        <v>Actual</v>
      </c>
      <c r="T273" s="289" t="str">
        <f>IF(INDEX('Reference Data'!$G$5:$G$18,MATCH('Reference Data'!$C$4,'Reference Data'!$F$5:$F$21,0),1)&gt;=T$22,"Actual","Forecast")</f>
        <v>Forecast</v>
      </c>
      <c r="U273" s="623"/>
      <c r="V273" s="289" t="str">
        <f>IF(INDEX('Reference Data'!$G$5:$G$18,MATCH('Reference Data'!$C$4,'Reference Data'!$F$5:$F$21,0),1)&gt;=V$22,"Actual","Forecast")</f>
        <v>Forecast</v>
      </c>
      <c r="W273" s="289" t="str">
        <f>IF(INDEX('Reference Data'!$G$5:$G$18,MATCH('Reference Data'!$C$4,'Reference Data'!$F$5:$F$21,0),1)&gt;=W$22,"Actual","Forecast")</f>
        <v>Forecast</v>
      </c>
      <c r="X273" s="623"/>
      <c r="Y273" s="623"/>
      <c r="Z273" s="623"/>
    </row>
    <row r="274" spans="1:26" ht="16" outlineLevel="1" x14ac:dyDescent="0.2">
      <c r="A274" s="413"/>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5">
        <f>SUM(O274,L274,I274,F274,R274,U274,X274,Y274)</f>
        <v>0</v>
      </c>
    </row>
    <row r="275" spans="1:26" ht="16" outlineLevel="1" x14ac:dyDescent="0.2">
      <c r="A275" s="413"/>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6" outlineLevel="1" x14ac:dyDescent="0.2">
      <c r="A276" s="413"/>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6" outlineLevel="1" x14ac:dyDescent="0.2">
      <c r="A277" s="413"/>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7" outlineLevel="1" thickBot="1" x14ac:dyDescent="0.25">
      <c r="A278" s="413"/>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6">
        <f>SUM(O278,L278,I278,F278,R278,U278,X278,Y278)</f>
        <v>0</v>
      </c>
    </row>
    <row r="279" spans="1:26" ht="17" outlineLevel="1" thickBot="1" x14ac:dyDescent="0.25">
      <c r="A279" s="413"/>
      <c r="B279" s="46"/>
      <c r="C279" s="627" t="s">
        <v>184</v>
      </c>
      <c r="D279" s="628"/>
      <c r="E279" s="629"/>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5" outlineLevel="1" thickBot="1" x14ac:dyDescent="0.25"/>
    <row r="281" spans="1:26" ht="31.25" customHeight="1" outlineLevel="1" x14ac:dyDescent="0.2">
      <c r="B281" s="80">
        <f>COUNTIF(E274:E278,"Yes")</f>
        <v>0</v>
      </c>
      <c r="C281" s="630" t="s">
        <v>185</v>
      </c>
      <c r="D281" s="631"/>
      <c r="E281" s="632"/>
      <c r="G281" s="215"/>
      <c r="H281" s="215"/>
      <c r="I281" s="215"/>
      <c r="J281" s="215"/>
      <c r="K281" s="215"/>
      <c r="L281" s="215"/>
    </row>
    <row r="282" spans="1:26" ht="86.25" customHeight="1" outlineLevel="1" x14ac:dyDescent="0.2">
      <c r="B282" s="46"/>
      <c r="C282" s="633" t="s">
        <v>186</v>
      </c>
      <c r="D282" s="634"/>
      <c r="E282" s="635"/>
      <c r="G282" s="258"/>
      <c r="H282" s="258"/>
      <c r="I282" s="258"/>
      <c r="J282" s="258"/>
      <c r="K282" s="258"/>
      <c r="L282" s="258"/>
    </row>
    <row r="283" spans="1:26" ht="76.5" customHeight="1" outlineLevel="1" thickBot="1" x14ac:dyDescent="0.25">
      <c r="B283" s="59"/>
      <c r="C283" s="636"/>
      <c r="D283" s="637"/>
      <c r="E283" s="638"/>
      <c r="G283" s="259"/>
      <c r="H283" s="259"/>
      <c r="I283" s="259"/>
      <c r="J283" s="259"/>
      <c r="K283" s="259"/>
      <c r="L283" s="259"/>
    </row>
    <row r="285" spans="1:26" customFormat="1" ht="85" customHeight="1" x14ac:dyDescent="0.2">
      <c r="A285" s="413" t="s">
        <v>187</v>
      </c>
      <c r="B285" s="60"/>
      <c r="C285" s="672" t="str">
        <f>CONCATENATE("Project 10: ",'2 - Project Admin'!E36)</f>
        <v xml:space="preserve">Project 10: </v>
      </c>
      <c r="D285" s="673"/>
      <c r="E285" s="673"/>
      <c r="F285" s="673"/>
      <c r="G285" s="673"/>
      <c r="H285" s="673"/>
      <c r="I285" s="673"/>
      <c r="J285" s="673"/>
      <c r="K285" s="673"/>
      <c r="L285" s="673"/>
      <c r="M285" s="673"/>
      <c r="N285" s="673"/>
      <c r="O285" s="673"/>
      <c r="P285" s="673"/>
      <c r="Q285" s="673"/>
      <c r="R285" s="673"/>
      <c r="S285" s="673"/>
      <c r="T285" s="673"/>
      <c r="U285" s="673"/>
      <c r="V285" s="673"/>
      <c r="W285" s="673"/>
      <c r="X285" s="673"/>
      <c r="Y285" s="673"/>
      <c r="Z285" s="674"/>
    </row>
    <row r="286" spans="1:26" customFormat="1" ht="15" customHeight="1" thickBot="1" x14ac:dyDescent="0.25">
      <c r="A286" s="18"/>
      <c r="B286" s="1"/>
      <c r="C286" s="6"/>
      <c r="D286" s="7"/>
      <c r="E286" s="8"/>
      <c r="F286" s="8"/>
      <c r="G286" s="8"/>
      <c r="S286" s="18"/>
    </row>
    <row r="287" spans="1:26" s="24" customFormat="1" ht="21" customHeight="1" outlineLevel="1" x14ac:dyDescent="0.2">
      <c r="A287" s="413"/>
      <c r="B287" s="46"/>
      <c r="C287" s="666" t="s">
        <v>171</v>
      </c>
      <c r="D287" s="667"/>
      <c r="E287" s="668"/>
      <c r="F287" s="622" t="s">
        <v>155</v>
      </c>
      <c r="G287" s="662" t="s">
        <v>156</v>
      </c>
      <c r="H287" s="663"/>
      <c r="I287" s="664"/>
      <c r="J287" s="662" t="s">
        <v>157</v>
      </c>
      <c r="K287" s="663"/>
      <c r="L287" s="664"/>
      <c r="M287" s="662" t="s">
        <v>158</v>
      </c>
      <c r="N287" s="663"/>
      <c r="O287" s="664"/>
      <c r="P287" s="662" t="s">
        <v>159</v>
      </c>
      <c r="Q287" s="663"/>
      <c r="R287" s="664"/>
      <c r="S287" s="662" t="s">
        <v>160</v>
      </c>
      <c r="T287" s="663"/>
      <c r="U287" s="664"/>
      <c r="V287" s="662" t="s">
        <v>161</v>
      </c>
      <c r="W287" s="663"/>
      <c r="X287" s="664"/>
      <c r="Y287" s="622" t="s">
        <v>172</v>
      </c>
      <c r="Z287" s="622" t="s">
        <v>163</v>
      </c>
    </row>
    <row r="288" spans="1:26" s="24" customFormat="1" ht="22.5" customHeight="1" outlineLevel="1" thickBot="1" x14ac:dyDescent="0.25">
      <c r="A288" s="413"/>
      <c r="B288" s="46"/>
      <c r="C288" s="669"/>
      <c r="D288" s="670"/>
      <c r="E288" s="671"/>
      <c r="F288" s="623"/>
      <c r="G288" s="195" t="s">
        <v>164</v>
      </c>
      <c r="H288" s="196" t="s">
        <v>165</v>
      </c>
      <c r="I288" s="626" t="s">
        <v>166</v>
      </c>
      <c r="J288" s="195" t="s">
        <v>164</v>
      </c>
      <c r="K288" s="196" t="s">
        <v>165</v>
      </c>
      <c r="L288" s="626" t="s">
        <v>166</v>
      </c>
      <c r="M288" s="195" t="s">
        <v>164</v>
      </c>
      <c r="N288" s="196" t="s">
        <v>165</v>
      </c>
      <c r="O288" s="626" t="s">
        <v>166</v>
      </c>
      <c r="P288" s="195" t="s">
        <v>164</v>
      </c>
      <c r="Q288" s="196" t="s">
        <v>165</v>
      </c>
      <c r="R288" s="626" t="s">
        <v>166</v>
      </c>
      <c r="S288" s="195" t="s">
        <v>164</v>
      </c>
      <c r="T288" s="196" t="s">
        <v>165</v>
      </c>
      <c r="U288" s="626" t="s">
        <v>166</v>
      </c>
      <c r="V288" s="195" t="s">
        <v>164</v>
      </c>
      <c r="W288" s="196" t="s">
        <v>165</v>
      </c>
      <c r="X288" s="626" t="s">
        <v>166</v>
      </c>
      <c r="Y288" s="623"/>
      <c r="Z288" s="623"/>
    </row>
    <row r="289" spans="1:26" s="24" customFormat="1" ht="20.25" customHeight="1" outlineLevel="1" thickBot="1" x14ac:dyDescent="0.25">
      <c r="A289" s="413"/>
      <c r="B289" s="46"/>
      <c r="C289" s="669"/>
      <c r="D289" s="670"/>
      <c r="E289" s="671"/>
      <c r="F289" s="661"/>
      <c r="G289" s="289" t="s">
        <v>167</v>
      </c>
      <c r="H289" s="289" t="s">
        <v>167</v>
      </c>
      <c r="I289" s="623"/>
      <c r="J289" s="289" t="s">
        <v>167</v>
      </c>
      <c r="K289" s="289" t="str">
        <f>IF(INDEX('Reference Data'!$G$5:$G$18,MATCH('Reference Data'!$C$4,'Reference Data'!$F$5:$F$21,0),1)&gt;=K$22,"Actual","Forecast")</f>
        <v>Actual</v>
      </c>
      <c r="L289" s="623"/>
      <c r="M289" s="289" t="str">
        <f>IF(INDEX('Reference Data'!$G$5:$G$18,MATCH('Reference Data'!$C$4,'Reference Data'!$F$5:$F$21,0),1)&gt;=M$22,"Actual","Forecast")</f>
        <v>Actual</v>
      </c>
      <c r="N289" s="289" t="str">
        <f>IF(INDEX('Reference Data'!$G$5:$G$18,MATCH('Reference Data'!$C$4,'Reference Data'!$F$5:$F$21,0),1)&gt;=N$22,"Actual","Forecast")</f>
        <v>Actual</v>
      </c>
      <c r="O289" s="623"/>
      <c r="P289" s="289" t="str">
        <f>IF(INDEX('Reference Data'!$G$5:$G$18,MATCH('Reference Data'!$C$4,'Reference Data'!$F$5:$F$21,0),1)&gt;=P$22,"Actual","Forecast")</f>
        <v>Actual</v>
      </c>
      <c r="Q289" s="289" t="str">
        <f>IF(INDEX('Reference Data'!$G$5:$G$18,MATCH('Reference Data'!$C$4,'Reference Data'!$F$5:$F$21,0),1)&gt;=Q$22,"Actual","Forecast")</f>
        <v>Actual</v>
      </c>
      <c r="R289" s="623"/>
      <c r="S289" s="289" t="str">
        <f>IF(INDEX('Reference Data'!$G$5:$G$18,MATCH('Reference Data'!$C$4,'Reference Data'!$F$5:$F$21,0),1)&gt;=S$22,"Actual","Forecast")</f>
        <v>Actual</v>
      </c>
      <c r="T289" s="289" t="str">
        <f>IF(INDEX('Reference Data'!$G$5:$G$18,MATCH('Reference Data'!$C$4,'Reference Data'!$F$5:$F$21,0),1)&gt;=T$22,"Actual","Forecast")</f>
        <v>Forecast</v>
      </c>
      <c r="U289" s="623"/>
      <c r="V289" s="289" t="str">
        <f>IF(INDEX('Reference Data'!$G$5:$G$18,MATCH('Reference Data'!$C$4,'Reference Data'!$F$5:$F$21,0),1)&gt;=V$22,"Actual","Forecast")</f>
        <v>Forecast</v>
      </c>
      <c r="W289" s="289" t="str">
        <f>IF(INDEX('Reference Data'!$G$5:$G$18,MATCH('Reference Data'!$C$4,'Reference Data'!$F$5:$F$21,0),1)&gt;=W$22,"Actual","Forecast")</f>
        <v>Forecast</v>
      </c>
      <c r="X289" s="623"/>
      <c r="Y289" s="623"/>
      <c r="Z289" s="623"/>
    </row>
    <row r="290" spans="1:26" ht="14.75" customHeight="1" outlineLevel="1" x14ac:dyDescent="0.2">
      <c r="A290" s="413"/>
      <c r="B290" s="77"/>
      <c r="C290" s="639" t="s">
        <v>173</v>
      </c>
      <c r="D290" s="640"/>
      <c r="E290" s="641"/>
      <c r="F290" s="419"/>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19"/>
      <c r="Z290" s="414">
        <f>SUM(O290,L290,I290,F290)+R290+U290+X290+Y290</f>
        <v>0</v>
      </c>
    </row>
    <row r="291" spans="1:26" ht="15.75" customHeight="1" outlineLevel="1" x14ac:dyDescent="0.2">
      <c r="A291" s="413"/>
      <c r="B291" s="77"/>
      <c r="C291" s="642" t="s">
        <v>174</v>
      </c>
      <c r="D291" s="643"/>
      <c r="E291" s="644"/>
      <c r="F291" s="421"/>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1"/>
      <c r="Z291" s="377">
        <f>SUM(O291,L291,I291,F291)+R291+U291+X291+Y291</f>
        <v>0</v>
      </c>
    </row>
    <row r="292" spans="1:26" ht="15.75" customHeight="1" outlineLevel="1" x14ac:dyDescent="0.2">
      <c r="A292" s="413"/>
      <c r="B292" s="46"/>
      <c r="C292" s="645" t="s">
        <v>175</v>
      </c>
      <c r="D292" s="646"/>
      <c r="E292" s="647"/>
      <c r="F292" s="421"/>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1"/>
      <c r="Z292" s="377">
        <f>SUM(O292,L292,I292,F292)+R292+U292+X292+Y292</f>
        <v>0</v>
      </c>
    </row>
    <row r="293" spans="1:26" ht="15.75" customHeight="1" outlineLevel="1" x14ac:dyDescent="0.2">
      <c r="A293" s="413"/>
      <c r="B293" s="46"/>
      <c r="C293" s="648" t="s">
        <v>176</v>
      </c>
      <c r="D293" s="649"/>
      <c r="E293" s="650"/>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2">
      <c r="A294" s="413"/>
      <c r="B294" s="46"/>
      <c r="C294" s="651" t="s">
        <v>177</v>
      </c>
      <c r="D294" s="652"/>
      <c r="E294" s="653"/>
      <c r="F294" s="421"/>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1"/>
      <c r="Z294" s="377">
        <f>SUM(O294,L294,I294,F294)+R294+U294+X294+Y294</f>
        <v>0</v>
      </c>
    </row>
    <row r="295" spans="1:26" ht="15.75" customHeight="1" outlineLevel="1" x14ac:dyDescent="0.2">
      <c r="A295" s="413"/>
      <c r="B295" s="46"/>
      <c r="C295" s="645" t="s">
        <v>178</v>
      </c>
      <c r="D295" s="646"/>
      <c r="E295" s="647"/>
      <c r="F295" s="421"/>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1"/>
      <c r="Z295" s="377">
        <f>SUM(O295,L295,I295,F295)+R295+U295+X295+Y295</f>
        <v>0</v>
      </c>
    </row>
    <row r="296" spans="1:26" ht="15.75" customHeight="1" outlineLevel="1" thickBot="1" x14ac:dyDescent="0.25">
      <c r="A296" s="413"/>
      <c r="B296" s="46"/>
      <c r="C296" s="654" t="s">
        <v>179</v>
      </c>
      <c r="D296" s="655"/>
      <c r="E296" s="656"/>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7" outlineLevel="1" thickBot="1" x14ac:dyDescent="0.25">
      <c r="A297" s="413"/>
      <c r="B297" s="46"/>
      <c r="C297" s="627" t="s">
        <v>163</v>
      </c>
      <c r="D297" s="628"/>
      <c r="E297" s="657"/>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25">
      <c r="C298" s="21"/>
      <c r="D298" s="21"/>
      <c r="E298" s="21"/>
      <c r="F298" s="23"/>
      <c r="G298" s="22"/>
      <c r="H298" s="22"/>
      <c r="I298" s="26"/>
      <c r="J298" s="22"/>
      <c r="K298" s="22"/>
      <c r="L298" s="23"/>
      <c r="M298" s="22"/>
      <c r="N298" s="22"/>
    </row>
    <row r="299" spans="1:26" ht="21.5" customHeight="1" outlineLevel="1" x14ac:dyDescent="0.2">
      <c r="A299" s="413"/>
      <c r="B299" s="38"/>
      <c r="C299" s="658" t="s">
        <v>180</v>
      </c>
      <c r="D299" s="659"/>
      <c r="E299" s="660"/>
      <c r="F299" s="622" t="s">
        <v>155</v>
      </c>
      <c r="G299" s="662" t="str">
        <f>G287</f>
        <v>Financial Year 2020/21 (£s)</v>
      </c>
      <c r="H299" s="663"/>
      <c r="I299" s="664"/>
      <c r="J299" s="662" t="str">
        <f>J287</f>
        <v>Financial Year 2021/22 (£s)</v>
      </c>
      <c r="K299" s="663"/>
      <c r="L299" s="664"/>
      <c r="M299" s="662" t="str">
        <f>M287</f>
        <v>Financial Year 2022/23 (£s)</v>
      </c>
      <c r="N299" s="663"/>
      <c r="O299" s="664"/>
      <c r="P299" s="662" t="str">
        <f>P287</f>
        <v>Financial Year 2023/24 (£s)</v>
      </c>
      <c r="Q299" s="663"/>
      <c r="R299" s="664"/>
      <c r="S299" s="662" t="str">
        <f>S287</f>
        <v>Financial Year 2024/25 (£s)</v>
      </c>
      <c r="T299" s="663"/>
      <c r="U299" s="665"/>
      <c r="V299" s="662" t="str">
        <f>V287</f>
        <v>Financial Year 2025/26 (£s)</v>
      </c>
      <c r="W299" s="663"/>
      <c r="X299" s="664"/>
      <c r="Y299" s="622" t="s">
        <v>172</v>
      </c>
      <c r="Z299" s="622" t="s">
        <v>163</v>
      </c>
    </row>
    <row r="300" spans="1:26" ht="22.5" customHeight="1" outlineLevel="1" x14ac:dyDescent="0.2">
      <c r="A300" s="413"/>
      <c r="B300" s="38"/>
      <c r="C300" s="624" t="s">
        <v>181</v>
      </c>
      <c r="D300" s="624" t="s">
        <v>188</v>
      </c>
      <c r="E300" s="624" t="s">
        <v>183</v>
      </c>
      <c r="F300" s="623"/>
      <c r="G300" s="195" t="s">
        <v>164</v>
      </c>
      <c r="H300" s="196" t="s">
        <v>165</v>
      </c>
      <c r="I300" s="626" t="s">
        <v>166</v>
      </c>
      <c r="J300" s="195" t="s">
        <v>164</v>
      </c>
      <c r="K300" s="196" t="s">
        <v>165</v>
      </c>
      <c r="L300" s="626" t="s">
        <v>166</v>
      </c>
      <c r="M300" s="195" t="s">
        <v>164</v>
      </c>
      <c r="N300" s="196" t="s">
        <v>165</v>
      </c>
      <c r="O300" s="626" t="s">
        <v>166</v>
      </c>
      <c r="P300" s="195" t="s">
        <v>164</v>
      </c>
      <c r="Q300" s="196" t="s">
        <v>165</v>
      </c>
      <c r="R300" s="626" t="s">
        <v>166</v>
      </c>
      <c r="S300" s="195" t="s">
        <v>164</v>
      </c>
      <c r="T300" s="196" t="s">
        <v>165</v>
      </c>
      <c r="U300" s="626" t="s">
        <v>166</v>
      </c>
      <c r="V300" s="195" t="s">
        <v>164</v>
      </c>
      <c r="W300" s="196" t="s">
        <v>165</v>
      </c>
      <c r="X300" s="626" t="s">
        <v>166</v>
      </c>
      <c r="Y300" s="623"/>
      <c r="Z300" s="623"/>
    </row>
    <row r="301" spans="1:26" ht="22.5" customHeight="1" outlineLevel="1" x14ac:dyDescent="0.2">
      <c r="A301" s="413"/>
      <c r="B301" s="38"/>
      <c r="C301" s="625"/>
      <c r="D301" s="625"/>
      <c r="E301" s="625"/>
      <c r="F301" s="661"/>
      <c r="G301" s="289" t="s">
        <v>167</v>
      </c>
      <c r="H301" s="289" t="s">
        <v>167</v>
      </c>
      <c r="I301" s="623"/>
      <c r="J301" s="289" t="s">
        <v>167</v>
      </c>
      <c r="K301" s="289" t="str">
        <f>IF(INDEX('Reference Data'!$G$5:$G$18,MATCH('Reference Data'!$C$4,'Reference Data'!$F$5:$F$21,0),1)&gt;=K$22,"Actual","Forecast")</f>
        <v>Actual</v>
      </c>
      <c r="L301" s="623"/>
      <c r="M301" s="289" t="str">
        <f>IF(INDEX('Reference Data'!$G$5:$G$18,MATCH('Reference Data'!$C$4,'Reference Data'!$F$5:$F$21,0),1)&gt;=M$22,"Actual","Forecast")</f>
        <v>Actual</v>
      </c>
      <c r="N301" s="289" t="str">
        <f>IF(INDEX('Reference Data'!$G$5:$G$18,MATCH('Reference Data'!$C$4,'Reference Data'!$F$5:$F$21,0),1)&gt;=N$22,"Actual","Forecast")</f>
        <v>Actual</v>
      </c>
      <c r="O301" s="623"/>
      <c r="P301" s="289" t="str">
        <f>IF(INDEX('Reference Data'!$G$5:$G$18,MATCH('Reference Data'!$C$4,'Reference Data'!$F$5:$F$21,0),1)&gt;=P$22,"Actual","Forecast")</f>
        <v>Actual</v>
      </c>
      <c r="Q301" s="289" t="str">
        <f>IF(INDEX('Reference Data'!$G$5:$G$18,MATCH('Reference Data'!$C$4,'Reference Data'!$F$5:$F$21,0),1)&gt;=Q$22,"Actual","Forecast")</f>
        <v>Actual</v>
      </c>
      <c r="R301" s="623"/>
      <c r="S301" s="289" t="str">
        <f>IF(INDEX('Reference Data'!$G$5:$G$18,MATCH('Reference Data'!$C$4,'Reference Data'!$F$5:$F$21,0),1)&gt;=S$22,"Actual","Forecast")</f>
        <v>Actual</v>
      </c>
      <c r="T301" s="289" t="str">
        <f>IF(INDEX('Reference Data'!$G$5:$G$18,MATCH('Reference Data'!$C$4,'Reference Data'!$F$5:$F$21,0),1)&gt;=T$22,"Actual","Forecast")</f>
        <v>Forecast</v>
      </c>
      <c r="U301" s="623"/>
      <c r="V301" s="289" t="str">
        <f>IF(INDEX('Reference Data'!$G$5:$G$18,MATCH('Reference Data'!$C$4,'Reference Data'!$F$5:$F$21,0),1)&gt;=V$22,"Actual","Forecast")</f>
        <v>Forecast</v>
      </c>
      <c r="W301" s="289" t="str">
        <f>IF(INDEX('Reference Data'!$G$5:$G$18,MATCH('Reference Data'!$C$4,'Reference Data'!$F$5:$F$21,0),1)&gt;=W$22,"Actual","Forecast")</f>
        <v>Forecast</v>
      </c>
      <c r="X301" s="623"/>
      <c r="Y301" s="623"/>
      <c r="Z301" s="623"/>
    </row>
    <row r="302" spans="1:26" ht="16" outlineLevel="1" x14ac:dyDescent="0.2">
      <c r="A302" s="413"/>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5">
        <f>SUM(O302,L302,I302,F302,R302,U302,X302,Y302)</f>
        <v>0</v>
      </c>
    </row>
    <row r="303" spans="1:26" ht="16" outlineLevel="1" x14ac:dyDescent="0.2">
      <c r="A303" s="413"/>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6" outlineLevel="1" x14ac:dyDescent="0.2">
      <c r="A304" s="413"/>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6" outlineLevel="1" x14ac:dyDescent="0.2">
      <c r="A305" s="413"/>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7" outlineLevel="1" thickBot="1" x14ac:dyDescent="0.25">
      <c r="A306" s="413"/>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6">
        <f>SUM(O306,L306,I306,F306,R306,U306,X306,Y306)</f>
        <v>0</v>
      </c>
    </row>
    <row r="307" spans="1:26" ht="17" outlineLevel="1" thickBot="1" x14ac:dyDescent="0.25">
      <c r="A307" s="413"/>
      <c r="B307" s="46"/>
      <c r="C307" s="627" t="s">
        <v>184</v>
      </c>
      <c r="D307" s="628"/>
      <c r="E307" s="629"/>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5" outlineLevel="1" thickBot="1" x14ac:dyDescent="0.25"/>
    <row r="309" spans="1:26" ht="31.25" customHeight="1" outlineLevel="1" x14ac:dyDescent="0.2">
      <c r="B309" s="80">
        <f>COUNTIF(E302:E306,"Yes")</f>
        <v>0</v>
      </c>
      <c r="C309" s="630" t="s">
        <v>185</v>
      </c>
      <c r="D309" s="631"/>
      <c r="E309" s="632"/>
      <c r="G309" s="215"/>
      <c r="H309" s="215"/>
      <c r="I309" s="215"/>
      <c r="J309" s="215"/>
      <c r="K309" s="215"/>
      <c r="L309" s="215"/>
    </row>
    <row r="310" spans="1:26" ht="86.25" customHeight="1" outlineLevel="1" x14ac:dyDescent="0.2">
      <c r="B310" s="46"/>
      <c r="C310" s="633" t="s">
        <v>186</v>
      </c>
      <c r="D310" s="634"/>
      <c r="E310" s="635"/>
      <c r="G310" s="258"/>
      <c r="H310" s="258"/>
      <c r="I310" s="258"/>
      <c r="J310" s="258"/>
      <c r="K310" s="258"/>
      <c r="L310" s="258"/>
    </row>
    <row r="311" spans="1:26" ht="76.5" customHeight="1" outlineLevel="1" thickBot="1" x14ac:dyDescent="0.25">
      <c r="B311" s="59"/>
      <c r="C311" s="636"/>
      <c r="D311" s="637"/>
      <c r="E311" s="638"/>
      <c r="G311" s="259"/>
      <c r="H311" s="259"/>
      <c r="I311" s="259"/>
      <c r="J311" s="259"/>
      <c r="K311" s="259"/>
      <c r="L311" s="259"/>
    </row>
    <row r="313" spans="1:26" customFormat="1" ht="85" customHeight="1" x14ac:dyDescent="0.2">
      <c r="A313" s="413" t="s">
        <v>187</v>
      </c>
      <c r="B313" s="60"/>
      <c r="C313" s="672" t="str">
        <f>CONCATENATE("Project 11: ",'2 - Project Admin'!E37)</f>
        <v xml:space="preserve">Project 11: </v>
      </c>
      <c r="D313" s="673"/>
      <c r="E313" s="673"/>
      <c r="F313" s="673"/>
      <c r="G313" s="673"/>
      <c r="H313" s="673"/>
      <c r="I313" s="673"/>
      <c r="J313" s="673"/>
      <c r="K313" s="673"/>
      <c r="L313" s="673"/>
      <c r="M313" s="673"/>
      <c r="N313" s="673"/>
      <c r="O313" s="673"/>
      <c r="P313" s="673"/>
      <c r="Q313" s="673"/>
      <c r="R313" s="673"/>
      <c r="S313" s="673"/>
      <c r="T313" s="673"/>
      <c r="U313" s="673"/>
      <c r="V313" s="673"/>
      <c r="W313" s="673"/>
      <c r="X313" s="673"/>
      <c r="Y313" s="673"/>
      <c r="Z313" s="674"/>
    </row>
    <row r="314" spans="1:26" customFormat="1" ht="15" customHeight="1" thickBot="1" x14ac:dyDescent="0.25">
      <c r="A314" s="18"/>
      <c r="B314" s="1"/>
      <c r="C314" s="6"/>
      <c r="D314" s="7"/>
      <c r="E314" s="8"/>
      <c r="F314" s="8"/>
      <c r="G314" s="8"/>
      <c r="S314" s="18"/>
    </row>
    <row r="315" spans="1:26" s="24" customFormat="1" ht="21" customHeight="1" outlineLevel="1" x14ac:dyDescent="0.2">
      <c r="A315" s="413"/>
      <c r="B315" s="46"/>
      <c r="C315" s="666" t="s">
        <v>171</v>
      </c>
      <c r="D315" s="667"/>
      <c r="E315" s="668"/>
      <c r="F315" s="622" t="s">
        <v>155</v>
      </c>
      <c r="G315" s="662" t="s">
        <v>156</v>
      </c>
      <c r="H315" s="663"/>
      <c r="I315" s="664"/>
      <c r="J315" s="662" t="s">
        <v>157</v>
      </c>
      <c r="K315" s="663"/>
      <c r="L315" s="664"/>
      <c r="M315" s="662" t="s">
        <v>158</v>
      </c>
      <c r="N315" s="663"/>
      <c r="O315" s="664"/>
      <c r="P315" s="662" t="s">
        <v>159</v>
      </c>
      <c r="Q315" s="663"/>
      <c r="R315" s="664"/>
      <c r="S315" s="662" t="s">
        <v>160</v>
      </c>
      <c r="T315" s="663"/>
      <c r="U315" s="664"/>
      <c r="V315" s="662" t="s">
        <v>161</v>
      </c>
      <c r="W315" s="663"/>
      <c r="X315" s="664"/>
      <c r="Y315" s="622" t="s">
        <v>172</v>
      </c>
      <c r="Z315" s="622" t="s">
        <v>163</v>
      </c>
    </row>
    <row r="316" spans="1:26" s="24" customFormat="1" ht="22.5" customHeight="1" outlineLevel="1" thickBot="1" x14ac:dyDescent="0.25">
      <c r="A316" s="413"/>
      <c r="B316" s="46"/>
      <c r="C316" s="669"/>
      <c r="D316" s="670"/>
      <c r="E316" s="671"/>
      <c r="F316" s="623"/>
      <c r="G316" s="195" t="s">
        <v>164</v>
      </c>
      <c r="H316" s="196" t="s">
        <v>165</v>
      </c>
      <c r="I316" s="626" t="s">
        <v>166</v>
      </c>
      <c r="J316" s="195" t="s">
        <v>164</v>
      </c>
      <c r="K316" s="196" t="s">
        <v>165</v>
      </c>
      <c r="L316" s="626" t="s">
        <v>166</v>
      </c>
      <c r="M316" s="195" t="s">
        <v>164</v>
      </c>
      <c r="N316" s="196" t="s">
        <v>165</v>
      </c>
      <c r="O316" s="626" t="s">
        <v>166</v>
      </c>
      <c r="P316" s="195" t="s">
        <v>164</v>
      </c>
      <c r="Q316" s="196" t="s">
        <v>165</v>
      </c>
      <c r="R316" s="626" t="s">
        <v>166</v>
      </c>
      <c r="S316" s="195" t="s">
        <v>164</v>
      </c>
      <c r="T316" s="196" t="s">
        <v>165</v>
      </c>
      <c r="U316" s="626" t="s">
        <v>166</v>
      </c>
      <c r="V316" s="195" t="s">
        <v>164</v>
      </c>
      <c r="W316" s="196" t="s">
        <v>165</v>
      </c>
      <c r="X316" s="626" t="s">
        <v>166</v>
      </c>
      <c r="Y316" s="623"/>
      <c r="Z316" s="623"/>
    </row>
    <row r="317" spans="1:26" s="24" customFormat="1" ht="20.25" customHeight="1" outlineLevel="1" thickBot="1" x14ac:dyDescent="0.25">
      <c r="A317" s="413"/>
      <c r="B317" s="46"/>
      <c r="C317" s="669"/>
      <c r="D317" s="670"/>
      <c r="E317" s="671"/>
      <c r="F317" s="661"/>
      <c r="G317" s="289" t="s">
        <v>167</v>
      </c>
      <c r="H317" s="289" t="s">
        <v>167</v>
      </c>
      <c r="I317" s="623"/>
      <c r="J317" s="289" t="s">
        <v>167</v>
      </c>
      <c r="K317" s="289" t="str">
        <f>IF(INDEX('Reference Data'!$G$5:$G$18,MATCH('Reference Data'!$C$4,'Reference Data'!$F$5:$F$21,0),1)&gt;=K$22,"Actual","Forecast")</f>
        <v>Actual</v>
      </c>
      <c r="L317" s="623"/>
      <c r="M317" s="289" t="str">
        <f>IF(INDEX('Reference Data'!$G$5:$G$18,MATCH('Reference Data'!$C$4,'Reference Data'!$F$5:$F$21,0),1)&gt;=M$22,"Actual","Forecast")</f>
        <v>Actual</v>
      </c>
      <c r="N317" s="289" t="str">
        <f>IF(INDEX('Reference Data'!$G$5:$G$18,MATCH('Reference Data'!$C$4,'Reference Data'!$F$5:$F$21,0),1)&gt;=N$22,"Actual","Forecast")</f>
        <v>Actual</v>
      </c>
      <c r="O317" s="623"/>
      <c r="P317" s="289" t="str">
        <f>IF(INDEX('Reference Data'!$G$5:$G$18,MATCH('Reference Data'!$C$4,'Reference Data'!$F$5:$F$21,0),1)&gt;=P$22,"Actual","Forecast")</f>
        <v>Actual</v>
      </c>
      <c r="Q317" s="289" t="str">
        <f>IF(INDEX('Reference Data'!$G$5:$G$18,MATCH('Reference Data'!$C$4,'Reference Data'!$F$5:$F$21,0),1)&gt;=Q$22,"Actual","Forecast")</f>
        <v>Actual</v>
      </c>
      <c r="R317" s="623"/>
      <c r="S317" s="289" t="str">
        <f>IF(INDEX('Reference Data'!$G$5:$G$18,MATCH('Reference Data'!$C$4,'Reference Data'!$F$5:$F$21,0),1)&gt;=S$22,"Actual","Forecast")</f>
        <v>Actual</v>
      </c>
      <c r="T317" s="289" t="str">
        <f>IF(INDEX('Reference Data'!$G$5:$G$18,MATCH('Reference Data'!$C$4,'Reference Data'!$F$5:$F$21,0),1)&gt;=T$22,"Actual","Forecast")</f>
        <v>Forecast</v>
      </c>
      <c r="U317" s="623"/>
      <c r="V317" s="289" t="str">
        <f>IF(INDEX('Reference Data'!$G$5:$G$18,MATCH('Reference Data'!$C$4,'Reference Data'!$F$5:$F$21,0),1)&gt;=V$22,"Actual","Forecast")</f>
        <v>Forecast</v>
      </c>
      <c r="W317" s="289" t="str">
        <f>IF(INDEX('Reference Data'!$G$5:$G$18,MATCH('Reference Data'!$C$4,'Reference Data'!$F$5:$F$21,0),1)&gt;=W$22,"Actual","Forecast")</f>
        <v>Forecast</v>
      </c>
      <c r="X317" s="623"/>
      <c r="Y317" s="623"/>
      <c r="Z317" s="623"/>
    </row>
    <row r="318" spans="1:26" ht="14.75" customHeight="1" outlineLevel="1" x14ac:dyDescent="0.2">
      <c r="A318" s="413"/>
      <c r="B318" s="77"/>
      <c r="C318" s="639" t="s">
        <v>173</v>
      </c>
      <c r="D318" s="640"/>
      <c r="E318" s="641"/>
      <c r="F318" s="419"/>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19"/>
      <c r="Z318" s="414">
        <f>SUM(O318,L318,I318,F318)+R318+U318+X318+Y318</f>
        <v>0</v>
      </c>
    </row>
    <row r="319" spans="1:26" ht="15.75" customHeight="1" outlineLevel="1" x14ac:dyDescent="0.2">
      <c r="A319" s="413"/>
      <c r="B319" s="77"/>
      <c r="C319" s="642" t="s">
        <v>174</v>
      </c>
      <c r="D319" s="643"/>
      <c r="E319" s="644"/>
      <c r="F319" s="421"/>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1"/>
      <c r="Z319" s="377">
        <f>SUM(O319,L319,I319,F319)+R319+U319+X319+Y319</f>
        <v>0</v>
      </c>
    </row>
    <row r="320" spans="1:26" ht="15.75" customHeight="1" outlineLevel="1" x14ac:dyDescent="0.2">
      <c r="A320" s="413"/>
      <c r="B320" s="46"/>
      <c r="C320" s="645" t="s">
        <v>175</v>
      </c>
      <c r="D320" s="646"/>
      <c r="E320" s="647"/>
      <c r="F320" s="421"/>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1"/>
      <c r="Z320" s="377">
        <f>SUM(O320,L320,I320,F320)+R320+U320+X320+Y320</f>
        <v>0</v>
      </c>
    </row>
    <row r="321" spans="1:26" ht="15.75" customHeight="1" outlineLevel="1" x14ac:dyDescent="0.2">
      <c r="A321" s="413"/>
      <c r="B321" s="46"/>
      <c r="C321" s="648" t="s">
        <v>176</v>
      </c>
      <c r="D321" s="649"/>
      <c r="E321" s="650"/>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2">
      <c r="A322" s="413"/>
      <c r="B322" s="46"/>
      <c r="C322" s="651" t="s">
        <v>177</v>
      </c>
      <c r="D322" s="652"/>
      <c r="E322" s="653"/>
      <c r="F322" s="421"/>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1"/>
      <c r="Z322" s="377">
        <f>SUM(O322,L322,I322,F322)+R322+U322+X322+Y322</f>
        <v>0</v>
      </c>
    </row>
    <row r="323" spans="1:26" ht="15.75" customHeight="1" outlineLevel="1" x14ac:dyDescent="0.2">
      <c r="A323" s="413"/>
      <c r="B323" s="46"/>
      <c r="C323" s="645" t="s">
        <v>178</v>
      </c>
      <c r="D323" s="646"/>
      <c r="E323" s="647"/>
      <c r="F323" s="421"/>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1"/>
      <c r="Z323" s="377">
        <f>SUM(O323,L323,I323,F323)+R323+U323+X323+Y323</f>
        <v>0</v>
      </c>
    </row>
    <row r="324" spans="1:26" ht="15.75" customHeight="1" outlineLevel="1" thickBot="1" x14ac:dyDescent="0.25">
      <c r="A324" s="413"/>
      <c r="B324" s="46"/>
      <c r="C324" s="654" t="s">
        <v>179</v>
      </c>
      <c r="D324" s="655"/>
      <c r="E324" s="656"/>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7" outlineLevel="1" thickBot="1" x14ac:dyDescent="0.25">
      <c r="A325" s="413"/>
      <c r="B325" s="46"/>
      <c r="C325" s="627" t="s">
        <v>163</v>
      </c>
      <c r="D325" s="628"/>
      <c r="E325" s="657"/>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25">
      <c r="C326" s="21"/>
      <c r="D326" s="21"/>
      <c r="E326" s="21"/>
      <c r="F326" s="23"/>
      <c r="G326" s="22"/>
      <c r="H326" s="22"/>
      <c r="I326" s="26"/>
      <c r="J326" s="22"/>
      <c r="K326" s="22"/>
      <c r="L326" s="23"/>
      <c r="M326" s="22"/>
      <c r="N326" s="22"/>
    </row>
    <row r="327" spans="1:26" ht="21.5" customHeight="1" outlineLevel="1" x14ac:dyDescent="0.2">
      <c r="A327" s="413"/>
      <c r="B327" s="38"/>
      <c r="C327" s="658" t="s">
        <v>180</v>
      </c>
      <c r="D327" s="659"/>
      <c r="E327" s="660"/>
      <c r="F327" s="622" t="s">
        <v>155</v>
      </c>
      <c r="G327" s="662" t="str">
        <f>G315</f>
        <v>Financial Year 2020/21 (£s)</v>
      </c>
      <c r="H327" s="663"/>
      <c r="I327" s="664"/>
      <c r="J327" s="662" t="str">
        <f>J315</f>
        <v>Financial Year 2021/22 (£s)</v>
      </c>
      <c r="K327" s="663"/>
      <c r="L327" s="664"/>
      <c r="M327" s="662" t="str">
        <f>M315</f>
        <v>Financial Year 2022/23 (£s)</v>
      </c>
      <c r="N327" s="663"/>
      <c r="O327" s="664"/>
      <c r="P327" s="662" t="str">
        <f>P315</f>
        <v>Financial Year 2023/24 (£s)</v>
      </c>
      <c r="Q327" s="663"/>
      <c r="R327" s="664"/>
      <c r="S327" s="662" t="str">
        <f>S315</f>
        <v>Financial Year 2024/25 (£s)</v>
      </c>
      <c r="T327" s="663"/>
      <c r="U327" s="665"/>
      <c r="V327" s="662" t="str">
        <f>V315</f>
        <v>Financial Year 2025/26 (£s)</v>
      </c>
      <c r="W327" s="663"/>
      <c r="X327" s="664"/>
      <c r="Y327" s="622" t="s">
        <v>172</v>
      </c>
      <c r="Z327" s="622" t="s">
        <v>163</v>
      </c>
    </row>
    <row r="328" spans="1:26" ht="22.5" customHeight="1" outlineLevel="1" x14ac:dyDescent="0.2">
      <c r="A328" s="413"/>
      <c r="B328" s="38"/>
      <c r="C328" s="624" t="s">
        <v>181</v>
      </c>
      <c r="D328" s="624" t="s">
        <v>188</v>
      </c>
      <c r="E328" s="624" t="s">
        <v>183</v>
      </c>
      <c r="F328" s="623"/>
      <c r="G328" s="195" t="s">
        <v>164</v>
      </c>
      <c r="H328" s="196" t="s">
        <v>165</v>
      </c>
      <c r="I328" s="626" t="s">
        <v>166</v>
      </c>
      <c r="J328" s="195" t="s">
        <v>164</v>
      </c>
      <c r="K328" s="196" t="s">
        <v>165</v>
      </c>
      <c r="L328" s="626" t="s">
        <v>166</v>
      </c>
      <c r="M328" s="195" t="s">
        <v>164</v>
      </c>
      <c r="N328" s="196" t="s">
        <v>165</v>
      </c>
      <c r="O328" s="626" t="s">
        <v>166</v>
      </c>
      <c r="P328" s="195" t="s">
        <v>164</v>
      </c>
      <c r="Q328" s="196" t="s">
        <v>165</v>
      </c>
      <c r="R328" s="626" t="s">
        <v>166</v>
      </c>
      <c r="S328" s="195" t="s">
        <v>164</v>
      </c>
      <c r="T328" s="196" t="s">
        <v>165</v>
      </c>
      <c r="U328" s="626" t="s">
        <v>166</v>
      </c>
      <c r="V328" s="195" t="s">
        <v>164</v>
      </c>
      <c r="W328" s="196" t="s">
        <v>165</v>
      </c>
      <c r="X328" s="626" t="s">
        <v>166</v>
      </c>
      <c r="Y328" s="623"/>
      <c r="Z328" s="623"/>
    </row>
    <row r="329" spans="1:26" ht="22.5" customHeight="1" outlineLevel="1" x14ac:dyDescent="0.2">
      <c r="A329" s="413"/>
      <c r="B329" s="38"/>
      <c r="C329" s="625"/>
      <c r="D329" s="625"/>
      <c r="E329" s="625"/>
      <c r="F329" s="661"/>
      <c r="G329" s="289" t="s">
        <v>167</v>
      </c>
      <c r="H329" s="289" t="s">
        <v>167</v>
      </c>
      <c r="I329" s="623"/>
      <c r="J329" s="289" t="s">
        <v>167</v>
      </c>
      <c r="K329" s="289" t="str">
        <f>IF(INDEX('Reference Data'!$G$5:$G$18,MATCH('Reference Data'!$C$4,'Reference Data'!$F$5:$F$21,0),1)&gt;=K$22,"Actual","Forecast")</f>
        <v>Actual</v>
      </c>
      <c r="L329" s="623"/>
      <c r="M329" s="289" t="str">
        <f>IF(INDEX('Reference Data'!$G$5:$G$18,MATCH('Reference Data'!$C$4,'Reference Data'!$F$5:$F$21,0),1)&gt;=M$22,"Actual","Forecast")</f>
        <v>Actual</v>
      </c>
      <c r="N329" s="289" t="str">
        <f>IF(INDEX('Reference Data'!$G$5:$G$18,MATCH('Reference Data'!$C$4,'Reference Data'!$F$5:$F$21,0),1)&gt;=N$22,"Actual","Forecast")</f>
        <v>Actual</v>
      </c>
      <c r="O329" s="623"/>
      <c r="P329" s="289" t="str">
        <f>IF(INDEX('Reference Data'!$G$5:$G$18,MATCH('Reference Data'!$C$4,'Reference Data'!$F$5:$F$21,0),1)&gt;=P$22,"Actual","Forecast")</f>
        <v>Actual</v>
      </c>
      <c r="Q329" s="289" t="str">
        <f>IF(INDEX('Reference Data'!$G$5:$G$18,MATCH('Reference Data'!$C$4,'Reference Data'!$F$5:$F$21,0),1)&gt;=Q$22,"Actual","Forecast")</f>
        <v>Actual</v>
      </c>
      <c r="R329" s="623"/>
      <c r="S329" s="289" t="str">
        <f>IF(INDEX('Reference Data'!$G$5:$G$18,MATCH('Reference Data'!$C$4,'Reference Data'!$F$5:$F$21,0),1)&gt;=S$22,"Actual","Forecast")</f>
        <v>Actual</v>
      </c>
      <c r="T329" s="289" t="str">
        <f>IF(INDEX('Reference Data'!$G$5:$G$18,MATCH('Reference Data'!$C$4,'Reference Data'!$F$5:$F$21,0),1)&gt;=T$22,"Actual","Forecast")</f>
        <v>Forecast</v>
      </c>
      <c r="U329" s="623"/>
      <c r="V329" s="289" t="str">
        <f>IF(INDEX('Reference Data'!$G$5:$G$18,MATCH('Reference Data'!$C$4,'Reference Data'!$F$5:$F$21,0),1)&gt;=V$22,"Actual","Forecast")</f>
        <v>Forecast</v>
      </c>
      <c r="W329" s="289" t="str">
        <f>IF(INDEX('Reference Data'!$G$5:$G$18,MATCH('Reference Data'!$C$4,'Reference Data'!$F$5:$F$21,0),1)&gt;=W$22,"Actual","Forecast")</f>
        <v>Forecast</v>
      </c>
      <c r="X329" s="623"/>
      <c r="Y329" s="623"/>
      <c r="Z329" s="623"/>
    </row>
    <row r="330" spans="1:26" ht="16" outlineLevel="1" x14ac:dyDescent="0.2">
      <c r="A330" s="413"/>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5">
        <f>SUM(O330,L330,I330,F330,R330,U330,X330,Y330)</f>
        <v>0</v>
      </c>
    </row>
    <row r="331" spans="1:26" ht="16" outlineLevel="1" x14ac:dyDescent="0.2">
      <c r="A331" s="413"/>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6" outlineLevel="1" x14ac:dyDescent="0.2">
      <c r="A332" s="413"/>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6" outlineLevel="1" x14ac:dyDescent="0.2">
      <c r="A333" s="413"/>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7" outlineLevel="1" thickBot="1" x14ac:dyDescent="0.25">
      <c r="A334" s="413"/>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6">
        <f>SUM(O334,L334,I334,F334,R334,U334,X334,Y334)</f>
        <v>0</v>
      </c>
    </row>
    <row r="335" spans="1:26" ht="17" outlineLevel="1" thickBot="1" x14ac:dyDescent="0.25">
      <c r="A335" s="413"/>
      <c r="B335" s="46"/>
      <c r="C335" s="627" t="s">
        <v>184</v>
      </c>
      <c r="D335" s="628"/>
      <c r="E335" s="629"/>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5" outlineLevel="1" thickBot="1" x14ac:dyDescent="0.25"/>
    <row r="337" spans="1:26" ht="31.25" customHeight="1" outlineLevel="1" x14ac:dyDescent="0.2">
      <c r="B337" s="80">
        <f>COUNTIF(E330:E334,"Yes")</f>
        <v>0</v>
      </c>
      <c r="C337" s="630" t="s">
        <v>185</v>
      </c>
      <c r="D337" s="631"/>
      <c r="E337" s="632"/>
      <c r="G337" s="215"/>
      <c r="H337" s="215"/>
      <c r="I337" s="215"/>
      <c r="J337" s="215"/>
      <c r="K337" s="215"/>
      <c r="L337" s="215"/>
    </row>
    <row r="338" spans="1:26" ht="86.25" customHeight="1" outlineLevel="1" x14ac:dyDescent="0.2">
      <c r="B338" s="46"/>
      <c r="C338" s="633" t="s">
        <v>186</v>
      </c>
      <c r="D338" s="634"/>
      <c r="E338" s="635"/>
      <c r="G338" s="258"/>
      <c r="H338" s="258"/>
      <c r="I338" s="258"/>
      <c r="J338" s="258"/>
      <c r="K338" s="258"/>
      <c r="L338" s="258"/>
    </row>
    <row r="339" spans="1:26" ht="76.5" customHeight="1" outlineLevel="1" thickBot="1" x14ac:dyDescent="0.25">
      <c r="B339" s="59"/>
      <c r="C339" s="636"/>
      <c r="D339" s="637"/>
      <c r="E339" s="638"/>
      <c r="G339" s="259"/>
      <c r="H339" s="259"/>
      <c r="I339" s="259"/>
      <c r="J339" s="259"/>
      <c r="K339" s="259"/>
      <c r="L339" s="259"/>
    </row>
    <row r="341" spans="1:26" customFormat="1" ht="85" customHeight="1" x14ac:dyDescent="0.2">
      <c r="A341" s="413" t="s">
        <v>187</v>
      </c>
      <c r="B341" s="60"/>
      <c r="C341" s="672" t="str">
        <f>CONCATENATE("Project 12: ",'2 - Project Admin'!E38)</f>
        <v xml:space="preserve">Project 12: </v>
      </c>
      <c r="D341" s="673"/>
      <c r="E341" s="673"/>
      <c r="F341" s="673"/>
      <c r="G341" s="673"/>
      <c r="H341" s="673"/>
      <c r="I341" s="673"/>
      <c r="J341" s="673"/>
      <c r="K341" s="673"/>
      <c r="L341" s="673"/>
      <c r="M341" s="673"/>
      <c r="N341" s="673"/>
      <c r="O341" s="673"/>
      <c r="P341" s="673"/>
      <c r="Q341" s="673"/>
      <c r="R341" s="673"/>
      <c r="S341" s="673"/>
      <c r="T341" s="673"/>
      <c r="U341" s="673"/>
      <c r="V341" s="673"/>
      <c r="W341" s="673"/>
      <c r="X341" s="673"/>
      <c r="Y341" s="673"/>
      <c r="Z341" s="674"/>
    </row>
    <row r="342" spans="1:26" customFormat="1" ht="15" customHeight="1" thickBot="1" x14ac:dyDescent="0.25">
      <c r="A342" s="18"/>
      <c r="B342" s="1"/>
      <c r="C342" s="6"/>
      <c r="D342" s="7"/>
      <c r="E342" s="8"/>
      <c r="F342" s="8"/>
      <c r="G342" s="8"/>
      <c r="S342" s="18"/>
    </row>
    <row r="343" spans="1:26" s="24" customFormat="1" ht="21" customHeight="1" outlineLevel="1" x14ac:dyDescent="0.2">
      <c r="A343" s="413"/>
      <c r="B343" s="46"/>
      <c r="C343" s="666" t="s">
        <v>171</v>
      </c>
      <c r="D343" s="667"/>
      <c r="E343" s="668"/>
      <c r="F343" s="622" t="s">
        <v>155</v>
      </c>
      <c r="G343" s="662" t="s">
        <v>156</v>
      </c>
      <c r="H343" s="663"/>
      <c r="I343" s="664"/>
      <c r="J343" s="662" t="s">
        <v>157</v>
      </c>
      <c r="K343" s="663"/>
      <c r="L343" s="664"/>
      <c r="M343" s="662" t="s">
        <v>158</v>
      </c>
      <c r="N343" s="663"/>
      <c r="O343" s="664"/>
      <c r="P343" s="662" t="s">
        <v>159</v>
      </c>
      <c r="Q343" s="663"/>
      <c r="R343" s="664"/>
      <c r="S343" s="662" t="s">
        <v>160</v>
      </c>
      <c r="T343" s="663"/>
      <c r="U343" s="664"/>
      <c r="V343" s="662" t="s">
        <v>161</v>
      </c>
      <c r="W343" s="663"/>
      <c r="X343" s="664"/>
      <c r="Y343" s="622" t="s">
        <v>172</v>
      </c>
      <c r="Z343" s="622" t="s">
        <v>163</v>
      </c>
    </row>
    <row r="344" spans="1:26" s="24" customFormat="1" ht="22.5" customHeight="1" outlineLevel="1" thickBot="1" x14ac:dyDescent="0.25">
      <c r="A344" s="413"/>
      <c r="B344" s="46"/>
      <c r="C344" s="669"/>
      <c r="D344" s="670"/>
      <c r="E344" s="671"/>
      <c r="F344" s="623"/>
      <c r="G344" s="195" t="s">
        <v>164</v>
      </c>
      <c r="H344" s="196" t="s">
        <v>165</v>
      </c>
      <c r="I344" s="626" t="s">
        <v>166</v>
      </c>
      <c r="J344" s="195" t="s">
        <v>164</v>
      </c>
      <c r="K344" s="196" t="s">
        <v>165</v>
      </c>
      <c r="L344" s="626" t="s">
        <v>166</v>
      </c>
      <c r="M344" s="195" t="s">
        <v>164</v>
      </c>
      <c r="N344" s="196" t="s">
        <v>165</v>
      </c>
      <c r="O344" s="626" t="s">
        <v>166</v>
      </c>
      <c r="P344" s="195" t="s">
        <v>164</v>
      </c>
      <c r="Q344" s="196" t="s">
        <v>165</v>
      </c>
      <c r="R344" s="626" t="s">
        <v>166</v>
      </c>
      <c r="S344" s="195" t="s">
        <v>164</v>
      </c>
      <c r="T344" s="196" t="s">
        <v>165</v>
      </c>
      <c r="U344" s="626" t="s">
        <v>166</v>
      </c>
      <c r="V344" s="195" t="s">
        <v>164</v>
      </c>
      <c r="W344" s="196" t="s">
        <v>165</v>
      </c>
      <c r="X344" s="626" t="s">
        <v>166</v>
      </c>
      <c r="Y344" s="623"/>
      <c r="Z344" s="623"/>
    </row>
    <row r="345" spans="1:26" s="24" customFormat="1" ht="20.25" customHeight="1" outlineLevel="1" thickBot="1" x14ac:dyDescent="0.25">
      <c r="A345" s="413"/>
      <c r="B345" s="46"/>
      <c r="C345" s="669"/>
      <c r="D345" s="670"/>
      <c r="E345" s="671"/>
      <c r="F345" s="661"/>
      <c r="G345" s="289" t="s">
        <v>167</v>
      </c>
      <c r="H345" s="289" t="s">
        <v>167</v>
      </c>
      <c r="I345" s="623"/>
      <c r="J345" s="289" t="s">
        <v>167</v>
      </c>
      <c r="K345" s="289" t="str">
        <f>IF(INDEX('Reference Data'!$G$5:$G$18,MATCH('Reference Data'!$C$4,'Reference Data'!$F$5:$F$21,0),1)&gt;=K$22,"Actual","Forecast")</f>
        <v>Actual</v>
      </c>
      <c r="L345" s="623"/>
      <c r="M345" s="289" t="str">
        <f>IF(INDEX('Reference Data'!$G$5:$G$18,MATCH('Reference Data'!$C$4,'Reference Data'!$F$5:$F$21,0),1)&gt;=M$22,"Actual","Forecast")</f>
        <v>Actual</v>
      </c>
      <c r="N345" s="289" t="str">
        <f>IF(INDEX('Reference Data'!$G$5:$G$18,MATCH('Reference Data'!$C$4,'Reference Data'!$F$5:$F$21,0),1)&gt;=N$22,"Actual","Forecast")</f>
        <v>Actual</v>
      </c>
      <c r="O345" s="623"/>
      <c r="P345" s="289" t="str">
        <f>IF(INDEX('Reference Data'!$G$5:$G$18,MATCH('Reference Data'!$C$4,'Reference Data'!$F$5:$F$21,0),1)&gt;=P$22,"Actual","Forecast")</f>
        <v>Actual</v>
      </c>
      <c r="Q345" s="289" t="str">
        <f>IF(INDEX('Reference Data'!$G$5:$G$18,MATCH('Reference Data'!$C$4,'Reference Data'!$F$5:$F$21,0),1)&gt;=Q$22,"Actual","Forecast")</f>
        <v>Actual</v>
      </c>
      <c r="R345" s="623"/>
      <c r="S345" s="289" t="str">
        <f>IF(INDEX('Reference Data'!$G$5:$G$18,MATCH('Reference Data'!$C$4,'Reference Data'!$F$5:$F$21,0),1)&gt;=S$22,"Actual","Forecast")</f>
        <v>Actual</v>
      </c>
      <c r="T345" s="289" t="str">
        <f>IF(INDEX('Reference Data'!$G$5:$G$18,MATCH('Reference Data'!$C$4,'Reference Data'!$F$5:$F$21,0),1)&gt;=T$22,"Actual","Forecast")</f>
        <v>Forecast</v>
      </c>
      <c r="U345" s="623"/>
      <c r="V345" s="289" t="str">
        <f>IF(INDEX('Reference Data'!$G$5:$G$18,MATCH('Reference Data'!$C$4,'Reference Data'!$F$5:$F$21,0),1)&gt;=V$22,"Actual","Forecast")</f>
        <v>Forecast</v>
      </c>
      <c r="W345" s="289" t="str">
        <f>IF(INDEX('Reference Data'!$G$5:$G$18,MATCH('Reference Data'!$C$4,'Reference Data'!$F$5:$F$21,0),1)&gt;=W$22,"Actual","Forecast")</f>
        <v>Forecast</v>
      </c>
      <c r="X345" s="623"/>
      <c r="Y345" s="623"/>
      <c r="Z345" s="623"/>
    </row>
    <row r="346" spans="1:26" ht="14.75" customHeight="1" outlineLevel="1" x14ac:dyDescent="0.2">
      <c r="A346" s="413"/>
      <c r="B346" s="77"/>
      <c r="C346" s="639" t="s">
        <v>173</v>
      </c>
      <c r="D346" s="640"/>
      <c r="E346" s="641"/>
      <c r="F346" s="419"/>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19"/>
      <c r="Z346" s="414">
        <f>SUM(O346,L346,I346,F346)+R346+U346+X346+Y346</f>
        <v>0</v>
      </c>
    </row>
    <row r="347" spans="1:26" ht="15.75" customHeight="1" outlineLevel="1" x14ac:dyDescent="0.2">
      <c r="A347" s="413"/>
      <c r="B347" s="77"/>
      <c r="C347" s="642" t="s">
        <v>174</v>
      </c>
      <c r="D347" s="643"/>
      <c r="E347" s="644"/>
      <c r="F347" s="421"/>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1"/>
      <c r="Z347" s="377">
        <f>SUM(O347,L347,I347,F347)+R347+U347+X347+Y347</f>
        <v>0</v>
      </c>
    </row>
    <row r="348" spans="1:26" ht="15.75" customHeight="1" outlineLevel="1" x14ac:dyDescent="0.2">
      <c r="A348" s="413"/>
      <c r="B348" s="46"/>
      <c r="C348" s="645" t="s">
        <v>175</v>
      </c>
      <c r="D348" s="646"/>
      <c r="E348" s="647"/>
      <c r="F348" s="421"/>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1"/>
      <c r="Z348" s="377">
        <f>SUM(O348,L348,I348,F348)+R348+U348+X348+Y348</f>
        <v>0</v>
      </c>
    </row>
    <row r="349" spans="1:26" ht="15.75" customHeight="1" outlineLevel="1" x14ac:dyDescent="0.2">
      <c r="A349" s="413"/>
      <c r="B349" s="46"/>
      <c r="C349" s="648" t="s">
        <v>176</v>
      </c>
      <c r="D349" s="649"/>
      <c r="E349" s="650"/>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2">
      <c r="A350" s="413"/>
      <c r="B350" s="46"/>
      <c r="C350" s="651" t="s">
        <v>177</v>
      </c>
      <c r="D350" s="652"/>
      <c r="E350" s="653"/>
      <c r="F350" s="421"/>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1"/>
      <c r="Z350" s="377">
        <f>SUM(O350,L350,I350,F350)+R350+U350+X350+Y350</f>
        <v>0</v>
      </c>
    </row>
    <row r="351" spans="1:26" ht="15.75" customHeight="1" outlineLevel="1" x14ac:dyDescent="0.2">
      <c r="A351" s="413"/>
      <c r="B351" s="46"/>
      <c r="C351" s="645" t="s">
        <v>178</v>
      </c>
      <c r="D351" s="646"/>
      <c r="E351" s="647"/>
      <c r="F351" s="421"/>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1"/>
      <c r="Z351" s="377">
        <f>SUM(O351,L351,I351,F351)+R351+U351+X351+Y351</f>
        <v>0</v>
      </c>
    </row>
    <row r="352" spans="1:26" ht="15.75" customHeight="1" outlineLevel="1" thickBot="1" x14ac:dyDescent="0.25">
      <c r="A352" s="413"/>
      <c r="B352" s="46"/>
      <c r="C352" s="654" t="s">
        <v>179</v>
      </c>
      <c r="D352" s="655"/>
      <c r="E352" s="656"/>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7" outlineLevel="1" thickBot="1" x14ac:dyDescent="0.25">
      <c r="A353" s="413"/>
      <c r="B353" s="46"/>
      <c r="C353" s="627" t="s">
        <v>163</v>
      </c>
      <c r="D353" s="628"/>
      <c r="E353" s="657"/>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25">
      <c r="C354" s="21"/>
      <c r="D354" s="21"/>
      <c r="E354" s="21"/>
      <c r="F354" s="23"/>
      <c r="G354" s="22"/>
      <c r="H354" s="22"/>
      <c r="I354" s="26"/>
      <c r="J354" s="22"/>
      <c r="K354" s="22"/>
      <c r="L354" s="23"/>
      <c r="M354" s="22"/>
      <c r="N354" s="22"/>
    </row>
    <row r="355" spans="1:26" ht="21.5" customHeight="1" outlineLevel="1" x14ac:dyDescent="0.2">
      <c r="A355" s="413"/>
      <c r="B355" s="38"/>
      <c r="C355" s="658" t="s">
        <v>180</v>
      </c>
      <c r="D355" s="659"/>
      <c r="E355" s="660"/>
      <c r="F355" s="622" t="s">
        <v>155</v>
      </c>
      <c r="G355" s="662" t="str">
        <f>G343</f>
        <v>Financial Year 2020/21 (£s)</v>
      </c>
      <c r="H355" s="663"/>
      <c r="I355" s="664"/>
      <c r="J355" s="662" t="str">
        <f>J343</f>
        <v>Financial Year 2021/22 (£s)</v>
      </c>
      <c r="K355" s="663"/>
      <c r="L355" s="664"/>
      <c r="M355" s="662" t="str">
        <f>M343</f>
        <v>Financial Year 2022/23 (£s)</v>
      </c>
      <c r="N355" s="663"/>
      <c r="O355" s="664"/>
      <c r="P355" s="662" t="str">
        <f>P343</f>
        <v>Financial Year 2023/24 (£s)</v>
      </c>
      <c r="Q355" s="663"/>
      <c r="R355" s="664"/>
      <c r="S355" s="662" t="str">
        <f>S343</f>
        <v>Financial Year 2024/25 (£s)</v>
      </c>
      <c r="T355" s="663"/>
      <c r="U355" s="665"/>
      <c r="V355" s="662" t="str">
        <f>V343</f>
        <v>Financial Year 2025/26 (£s)</v>
      </c>
      <c r="W355" s="663"/>
      <c r="X355" s="664"/>
      <c r="Y355" s="622" t="s">
        <v>172</v>
      </c>
      <c r="Z355" s="622" t="s">
        <v>163</v>
      </c>
    </row>
    <row r="356" spans="1:26" ht="22.5" customHeight="1" outlineLevel="1" x14ac:dyDescent="0.2">
      <c r="A356" s="413"/>
      <c r="B356" s="38"/>
      <c r="C356" s="624" t="s">
        <v>181</v>
      </c>
      <c r="D356" s="624" t="s">
        <v>188</v>
      </c>
      <c r="E356" s="624" t="s">
        <v>183</v>
      </c>
      <c r="F356" s="623"/>
      <c r="G356" s="195" t="s">
        <v>164</v>
      </c>
      <c r="H356" s="196" t="s">
        <v>165</v>
      </c>
      <c r="I356" s="626" t="s">
        <v>166</v>
      </c>
      <c r="J356" s="195" t="s">
        <v>164</v>
      </c>
      <c r="K356" s="196" t="s">
        <v>165</v>
      </c>
      <c r="L356" s="626" t="s">
        <v>166</v>
      </c>
      <c r="M356" s="195" t="s">
        <v>164</v>
      </c>
      <c r="N356" s="196" t="s">
        <v>165</v>
      </c>
      <c r="O356" s="626" t="s">
        <v>166</v>
      </c>
      <c r="P356" s="195" t="s">
        <v>164</v>
      </c>
      <c r="Q356" s="196" t="s">
        <v>165</v>
      </c>
      <c r="R356" s="626" t="s">
        <v>166</v>
      </c>
      <c r="S356" s="195" t="s">
        <v>164</v>
      </c>
      <c r="T356" s="196" t="s">
        <v>165</v>
      </c>
      <c r="U356" s="626" t="s">
        <v>166</v>
      </c>
      <c r="V356" s="195" t="s">
        <v>164</v>
      </c>
      <c r="W356" s="196" t="s">
        <v>165</v>
      </c>
      <c r="X356" s="626" t="s">
        <v>166</v>
      </c>
      <c r="Y356" s="623"/>
      <c r="Z356" s="623"/>
    </row>
    <row r="357" spans="1:26" ht="22.5" customHeight="1" outlineLevel="1" x14ac:dyDescent="0.2">
      <c r="A357" s="413"/>
      <c r="B357" s="38"/>
      <c r="C357" s="625"/>
      <c r="D357" s="625"/>
      <c r="E357" s="625"/>
      <c r="F357" s="661"/>
      <c r="G357" s="289" t="s">
        <v>167</v>
      </c>
      <c r="H357" s="289" t="s">
        <v>167</v>
      </c>
      <c r="I357" s="623"/>
      <c r="J357" s="289" t="s">
        <v>167</v>
      </c>
      <c r="K357" s="289" t="str">
        <f>IF(INDEX('Reference Data'!$G$5:$G$18,MATCH('Reference Data'!$C$4,'Reference Data'!$F$5:$F$21,0),1)&gt;=K$22,"Actual","Forecast")</f>
        <v>Actual</v>
      </c>
      <c r="L357" s="623"/>
      <c r="M357" s="289" t="str">
        <f>IF(INDEX('Reference Data'!$G$5:$G$18,MATCH('Reference Data'!$C$4,'Reference Data'!$F$5:$F$21,0),1)&gt;=M$22,"Actual","Forecast")</f>
        <v>Actual</v>
      </c>
      <c r="N357" s="289" t="str">
        <f>IF(INDEX('Reference Data'!$G$5:$G$18,MATCH('Reference Data'!$C$4,'Reference Data'!$F$5:$F$21,0),1)&gt;=N$22,"Actual","Forecast")</f>
        <v>Actual</v>
      </c>
      <c r="O357" s="623"/>
      <c r="P357" s="289" t="str">
        <f>IF(INDEX('Reference Data'!$G$5:$G$18,MATCH('Reference Data'!$C$4,'Reference Data'!$F$5:$F$21,0),1)&gt;=P$22,"Actual","Forecast")</f>
        <v>Actual</v>
      </c>
      <c r="Q357" s="289" t="str">
        <f>IF(INDEX('Reference Data'!$G$5:$G$18,MATCH('Reference Data'!$C$4,'Reference Data'!$F$5:$F$21,0),1)&gt;=Q$22,"Actual","Forecast")</f>
        <v>Actual</v>
      </c>
      <c r="R357" s="623"/>
      <c r="S357" s="289" t="str">
        <f>IF(INDEX('Reference Data'!$G$5:$G$18,MATCH('Reference Data'!$C$4,'Reference Data'!$F$5:$F$21,0),1)&gt;=S$22,"Actual","Forecast")</f>
        <v>Actual</v>
      </c>
      <c r="T357" s="289" t="str">
        <f>IF(INDEX('Reference Data'!$G$5:$G$18,MATCH('Reference Data'!$C$4,'Reference Data'!$F$5:$F$21,0),1)&gt;=T$22,"Actual","Forecast")</f>
        <v>Forecast</v>
      </c>
      <c r="U357" s="623"/>
      <c r="V357" s="289" t="str">
        <f>IF(INDEX('Reference Data'!$G$5:$G$18,MATCH('Reference Data'!$C$4,'Reference Data'!$F$5:$F$21,0),1)&gt;=V$22,"Actual","Forecast")</f>
        <v>Forecast</v>
      </c>
      <c r="W357" s="289" t="str">
        <f>IF(INDEX('Reference Data'!$G$5:$G$18,MATCH('Reference Data'!$C$4,'Reference Data'!$F$5:$F$21,0),1)&gt;=W$22,"Actual","Forecast")</f>
        <v>Forecast</v>
      </c>
      <c r="X357" s="623"/>
      <c r="Y357" s="623"/>
      <c r="Z357" s="623"/>
    </row>
    <row r="358" spans="1:26" ht="16" outlineLevel="1" x14ac:dyDescent="0.2">
      <c r="A358" s="413"/>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5">
        <f>SUM(O358,L358,I358,F358,R358,U358,X358,Y358)</f>
        <v>0</v>
      </c>
    </row>
    <row r="359" spans="1:26" ht="16" outlineLevel="1" x14ac:dyDescent="0.2">
      <c r="A359" s="413"/>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6" outlineLevel="1" x14ac:dyDescent="0.2">
      <c r="A360" s="413"/>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6" outlineLevel="1" x14ac:dyDescent="0.2">
      <c r="A361" s="413"/>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7" outlineLevel="1" thickBot="1" x14ac:dyDescent="0.25">
      <c r="A362" s="413"/>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6">
        <f>SUM(O362,L362,I362,F362,R362,U362,X362,Y362)</f>
        <v>0</v>
      </c>
    </row>
    <row r="363" spans="1:26" ht="17" outlineLevel="1" thickBot="1" x14ac:dyDescent="0.25">
      <c r="A363" s="413"/>
      <c r="B363" s="46"/>
      <c r="C363" s="627" t="s">
        <v>184</v>
      </c>
      <c r="D363" s="628"/>
      <c r="E363" s="629"/>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5" outlineLevel="1" thickBot="1" x14ac:dyDescent="0.25"/>
    <row r="365" spans="1:26" ht="31.25" customHeight="1" outlineLevel="1" x14ac:dyDescent="0.2">
      <c r="B365" s="80">
        <f>COUNTIF(E358:E362,"Yes")</f>
        <v>0</v>
      </c>
      <c r="C365" s="630" t="s">
        <v>185</v>
      </c>
      <c r="D365" s="631"/>
      <c r="E365" s="632"/>
      <c r="G365" s="215"/>
      <c r="H365" s="215"/>
      <c r="I365" s="215"/>
      <c r="J365" s="215"/>
      <c r="K365" s="215"/>
      <c r="L365" s="215"/>
    </row>
    <row r="366" spans="1:26" ht="86.25" customHeight="1" outlineLevel="1" x14ac:dyDescent="0.2">
      <c r="B366" s="46"/>
      <c r="C366" s="633" t="s">
        <v>186</v>
      </c>
      <c r="D366" s="634"/>
      <c r="E366" s="635"/>
      <c r="G366" s="258"/>
      <c r="H366" s="258"/>
      <c r="I366" s="258"/>
      <c r="J366" s="258"/>
      <c r="K366" s="258"/>
      <c r="L366" s="258"/>
    </row>
    <row r="367" spans="1:26" ht="76.5" customHeight="1" outlineLevel="1" thickBot="1" x14ac:dyDescent="0.25">
      <c r="B367" s="59"/>
      <c r="C367" s="636"/>
      <c r="D367" s="637"/>
      <c r="E367" s="638"/>
      <c r="G367" s="259"/>
      <c r="H367" s="259"/>
      <c r="I367" s="259"/>
      <c r="J367" s="259"/>
      <c r="K367" s="259"/>
      <c r="L367" s="259"/>
    </row>
    <row r="369" spans="1:26" customFormat="1" ht="85" customHeight="1" x14ac:dyDescent="0.2">
      <c r="A369" s="413" t="s">
        <v>187</v>
      </c>
      <c r="B369" s="60"/>
      <c r="C369" s="672" t="str">
        <f>CONCATENATE("Project 13: ",'2 - Project Admin'!E39)</f>
        <v xml:space="preserve">Project 13: </v>
      </c>
      <c r="D369" s="673"/>
      <c r="E369" s="673"/>
      <c r="F369" s="673"/>
      <c r="G369" s="673"/>
      <c r="H369" s="673"/>
      <c r="I369" s="673"/>
      <c r="J369" s="673"/>
      <c r="K369" s="673"/>
      <c r="L369" s="673"/>
      <c r="M369" s="673"/>
      <c r="N369" s="673"/>
      <c r="O369" s="673"/>
      <c r="P369" s="673"/>
      <c r="Q369" s="673"/>
      <c r="R369" s="673"/>
      <c r="S369" s="673"/>
      <c r="T369" s="673"/>
      <c r="U369" s="673"/>
      <c r="V369" s="673"/>
      <c r="W369" s="673"/>
      <c r="X369" s="673"/>
      <c r="Y369" s="673"/>
      <c r="Z369" s="674"/>
    </row>
    <row r="370" spans="1:26" customFormat="1" ht="15" customHeight="1" thickBot="1" x14ac:dyDescent="0.25">
      <c r="A370" s="18"/>
      <c r="B370" s="1"/>
      <c r="C370" s="6"/>
      <c r="D370" s="7"/>
      <c r="E370" s="8"/>
      <c r="F370" s="8"/>
      <c r="G370" s="8"/>
      <c r="S370" s="18"/>
    </row>
    <row r="371" spans="1:26" s="24" customFormat="1" ht="21" customHeight="1" outlineLevel="1" x14ac:dyDescent="0.2">
      <c r="A371" s="413"/>
      <c r="B371" s="46"/>
      <c r="C371" s="666" t="s">
        <v>171</v>
      </c>
      <c r="D371" s="667"/>
      <c r="E371" s="668"/>
      <c r="F371" s="622" t="s">
        <v>155</v>
      </c>
      <c r="G371" s="662" t="s">
        <v>156</v>
      </c>
      <c r="H371" s="663"/>
      <c r="I371" s="664"/>
      <c r="J371" s="662" t="s">
        <v>157</v>
      </c>
      <c r="K371" s="663"/>
      <c r="L371" s="664"/>
      <c r="M371" s="662" t="s">
        <v>158</v>
      </c>
      <c r="N371" s="663"/>
      <c r="O371" s="664"/>
      <c r="P371" s="662" t="s">
        <v>159</v>
      </c>
      <c r="Q371" s="663"/>
      <c r="R371" s="664"/>
      <c r="S371" s="662" t="s">
        <v>160</v>
      </c>
      <c r="T371" s="663"/>
      <c r="U371" s="664"/>
      <c r="V371" s="662" t="s">
        <v>161</v>
      </c>
      <c r="W371" s="663"/>
      <c r="X371" s="664"/>
      <c r="Y371" s="622" t="s">
        <v>172</v>
      </c>
      <c r="Z371" s="622" t="s">
        <v>163</v>
      </c>
    </row>
    <row r="372" spans="1:26" s="24" customFormat="1" ht="22.5" customHeight="1" outlineLevel="1" thickBot="1" x14ac:dyDescent="0.25">
      <c r="A372" s="413"/>
      <c r="B372" s="46"/>
      <c r="C372" s="669"/>
      <c r="D372" s="670"/>
      <c r="E372" s="671"/>
      <c r="F372" s="623"/>
      <c r="G372" s="195" t="s">
        <v>164</v>
      </c>
      <c r="H372" s="196" t="s">
        <v>165</v>
      </c>
      <c r="I372" s="626" t="s">
        <v>166</v>
      </c>
      <c r="J372" s="195" t="s">
        <v>164</v>
      </c>
      <c r="K372" s="196" t="s">
        <v>165</v>
      </c>
      <c r="L372" s="626" t="s">
        <v>166</v>
      </c>
      <c r="M372" s="195" t="s">
        <v>164</v>
      </c>
      <c r="N372" s="196" t="s">
        <v>165</v>
      </c>
      <c r="O372" s="626" t="s">
        <v>166</v>
      </c>
      <c r="P372" s="195" t="s">
        <v>164</v>
      </c>
      <c r="Q372" s="196" t="s">
        <v>165</v>
      </c>
      <c r="R372" s="626" t="s">
        <v>166</v>
      </c>
      <c r="S372" s="195" t="s">
        <v>164</v>
      </c>
      <c r="T372" s="196" t="s">
        <v>165</v>
      </c>
      <c r="U372" s="626" t="s">
        <v>166</v>
      </c>
      <c r="V372" s="195" t="s">
        <v>164</v>
      </c>
      <c r="W372" s="196" t="s">
        <v>165</v>
      </c>
      <c r="X372" s="626" t="s">
        <v>166</v>
      </c>
      <c r="Y372" s="623"/>
      <c r="Z372" s="623"/>
    </row>
    <row r="373" spans="1:26" s="24" customFormat="1" ht="20.25" customHeight="1" outlineLevel="1" thickBot="1" x14ac:dyDescent="0.25">
      <c r="A373" s="413"/>
      <c r="B373" s="46"/>
      <c r="C373" s="669"/>
      <c r="D373" s="670"/>
      <c r="E373" s="671"/>
      <c r="F373" s="661"/>
      <c r="G373" s="289" t="s">
        <v>167</v>
      </c>
      <c r="H373" s="289" t="s">
        <v>167</v>
      </c>
      <c r="I373" s="623"/>
      <c r="J373" s="289" t="s">
        <v>167</v>
      </c>
      <c r="K373" s="289" t="str">
        <f>IF(INDEX('Reference Data'!$G$5:$G$18,MATCH('Reference Data'!$C$4,'Reference Data'!$F$5:$F$21,0),1)&gt;=K$22,"Actual","Forecast")</f>
        <v>Actual</v>
      </c>
      <c r="L373" s="623"/>
      <c r="M373" s="289" t="str">
        <f>IF(INDEX('Reference Data'!$G$5:$G$18,MATCH('Reference Data'!$C$4,'Reference Data'!$F$5:$F$21,0),1)&gt;=M$22,"Actual","Forecast")</f>
        <v>Actual</v>
      </c>
      <c r="N373" s="289" t="str">
        <f>IF(INDEX('Reference Data'!$G$5:$G$18,MATCH('Reference Data'!$C$4,'Reference Data'!$F$5:$F$21,0),1)&gt;=N$22,"Actual","Forecast")</f>
        <v>Actual</v>
      </c>
      <c r="O373" s="623"/>
      <c r="P373" s="289" t="str">
        <f>IF(INDEX('Reference Data'!$G$5:$G$18,MATCH('Reference Data'!$C$4,'Reference Data'!$F$5:$F$21,0),1)&gt;=P$22,"Actual","Forecast")</f>
        <v>Actual</v>
      </c>
      <c r="Q373" s="289" t="str">
        <f>IF(INDEX('Reference Data'!$G$5:$G$18,MATCH('Reference Data'!$C$4,'Reference Data'!$F$5:$F$21,0),1)&gt;=Q$22,"Actual","Forecast")</f>
        <v>Actual</v>
      </c>
      <c r="R373" s="623"/>
      <c r="S373" s="289" t="str">
        <f>IF(INDEX('Reference Data'!$G$5:$G$18,MATCH('Reference Data'!$C$4,'Reference Data'!$F$5:$F$21,0),1)&gt;=S$22,"Actual","Forecast")</f>
        <v>Actual</v>
      </c>
      <c r="T373" s="289" t="str">
        <f>IF(INDEX('Reference Data'!$G$5:$G$18,MATCH('Reference Data'!$C$4,'Reference Data'!$F$5:$F$21,0),1)&gt;=T$22,"Actual","Forecast")</f>
        <v>Forecast</v>
      </c>
      <c r="U373" s="623"/>
      <c r="V373" s="289" t="str">
        <f>IF(INDEX('Reference Data'!$G$5:$G$18,MATCH('Reference Data'!$C$4,'Reference Data'!$F$5:$F$21,0),1)&gt;=V$22,"Actual","Forecast")</f>
        <v>Forecast</v>
      </c>
      <c r="W373" s="289" t="str">
        <f>IF(INDEX('Reference Data'!$G$5:$G$18,MATCH('Reference Data'!$C$4,'Reference Data'!$F$5:$F$21,0),1)&gt;=W$22,"Actual","Forecast")</f>
        <v>Forecast</v>
      </c>
      <c r="X373" s="623"/>
      <c r="Y373" s="623"/>
      <c r="Z373" s="623"/>
    </row>
    <row r="374" spans="1:26" ht="14.75" customHeight="1" outlineLevel="1" x14ac:dyDescent="0.2">
      <c r="A374" s="413"/>
      <c r="B374" s="77"/>
      <c r="C374" s="639" t="s">
        <v>173</v>
      </c>
      <c r="D374" s="640"/>
      <c r="E374" s="641"/>
      <c r="F374" s="419"/>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19"/>
      <c r="Z374" s="414">
        <f>SUM(O374,L374,I374,F374)+R374+U374+X374+Y374</f>
        <v>0</v>
      </c>
    </row>
    <row r="375" spans="1:26" ht="15.75" customHeight="1" outlineLevel="1" x14ac:dyDescent="0.2">
      <c r="A375" s="413"/>
      <c r="B375" s="77"/>
      <c r="C375" s="642" t="s">
        <v>174</v>
      </c>
      <c r="D375" s="643"/>
      <c r="E375" s="644"/>
      <c r="F375" s="421"/>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1"/>
      <c r="Z375" s="377">
        <f>SUM(O375,L375,I375,F375)+R375+U375+X375+Y375</f>
        <v>0</v>
      </c>
    </row>
    <row r="376" spans="1:26" ht="15.75" customHeight="1" outlineLevel="1" x14ac:dyDescent="0.2">
      <c r="A376" s="413"/>
      <c r="B376" s="46"/>
      <c r="C376" s="645" t="s">
        <v>175</v>
      </c>
      <c r="D376" s="646"/>
      <c r="E376" s="647"/>
      <c r="F376" s="421"/>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1"/>
      <c r="Z376" s="377">
        <f>SUM(O376,L376,I376,F376)+R376+U376+X376+Y376</f>
        <v>0</v>
      </c>
    </row>
    <row r="377" spans="1:26" ht="15.75" customHeight="1" outlineLevel="1" x14ac:dyDescent="0.2">
      <c r="A377" s="413"/>
      <c r="B377" s="46"/>
      <c r="C377" s="648" t="s">
        <v>176</v>
      </c>
      <c r="D377" s="649"/>
      <c r="E377" s="650"/>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2">
      <c r="A378" s="413"/>
      <c r="B378" s="46"/>
      <c r="C378" s="651" t="s">
        <v>177</v>
      </c>
      <c r="D378" s="652"/>
      <c r="E378" s="653"/>
      <c r="F378" s="421"/>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1"/>
      <c r="Z378" s="377">
        <f>SUM(O378,L378,I378,F378)+R378+U378+X378+Y378</f>
        <v>0</v>
      </c>
    </row>
    <row r="379" spans="1:26" ht="15.75" customHeight="1" outlineLevel="1" x14ac:dyDescent="0.2">
      <c r="A379" s="413"/>
      <c r="B379" s="46"/>
      <c r="C379" s="645" t="s">
        <v>178</v>
      </c>
      <c r="D379" s="646"/>
      <c r="E379" s="647"/>
      <c r="F379" s="421"/>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1"/>
      <c r="Z379" s="377">
        <f>SUM(O379,L379,I379,F379)+R379+U379+X379+Y379</f>
        <v>0</v>
      </c>
    </row>
    <row r="380" spans="1:26" ht="15.75" customHeight="1" outlineLevel="1" thickBot="1" x14ac:dyDescent="0.25">
      <c r="A380" s="413"/>
      <c r="B380" s="46"/>
      <c r="C380" s="654" t="s">
        <v>179</v>
      </c>
      <c r="D380" s="655"/>
      <c r="E380" s="656"/>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7" outlineLevel="1" thickBot="1" x14ac:dyDescent="0.25">
      <c r="A381" s="413"/>
      <c r="B381" s="46"/>
      <c r="C381" s="627" t="s">
        <v>163</v>
      </c>
      <c r="D381" s="628"/>
      <c r="E381" s="657"/>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25">
      <c r="C382" s="21"/>
      <c r="D382" s="21"/>
      <c r="E382" s="21"/>
      <c r="F382" s="23"/>
      <c r="G382" s="22"/>
      <c r="H382" s="22"/>
      <c r="I382" s="26"/>
      <c r="J382" s="22"/>
      <c r="K382" s="22"/>
      <c r="L382" s="23"/>
      <c r="M382" s="22"/>
      <c r="N382" s="22"/>
    </row>
    <row r="383" spans="1:26" ht="21.5" customHeight="1" outlineLevel="1" x14ac:dyDescent="0.2">
      <c r="A383" s="413"/>
      <c r="B383" s="38"/>
      <c r="C383" s="658" t="s">
        <v>180</v>
      </c>
      <c r="D383" s="659"/>
      <c r="E383" s="660"/>
      <c r="F383" s="622" t="s">
        <v>155</v>
      </c>
      <c r="G383" s="662" t="str">
        <f>G371</f>
        <v>Financial Year 2020/21 (£s)</v>
      </c>
      <c r="H383" s="663"/>
      <c r="I383" s="664"/>
      <c r="J383" s="662" t="str">
        <f>J371</f>
        <v>Financial Year 2021/22 (£s)</v>
      </c>
      <c r="K383" s="663"/>
      <c r="L383" s="664"/>
      <c r="M383" s="662" t="str">
        <f>M371</f>
        <v>Financial Year 2022/23 (£s)</v>
      </c>
      <c r="N383" s="663"/>
      <c r="O383" s="664"/>
      <c r="P383" s="662" t="str">
        <f>P371</f>
        <v>Financial Year 2023/24 (£s)</v>
      </c>
      <c r="Q383" s="663"/>
      <c r="R383" s="664"/>
      <c r="S383" s="662" t="str">
        <f>S371</f>
        <v>Financial Year 2024/25 (£s)</v>
      </c>
      <c r="T383" s="663"/>
      <c r="U383" s="665"/>
      <c r="V383" s="662" t="str">
        <f>V371</f>
        <v>Financial Year 2025/26 (£s)</v>
      </c>
      <c r="W383" s="663"/>
      <c r="X383" s="664"/>
      <c r="Y383" s="622" t="s">
        <v>172</v>
      </c>
      <c r="Z383" s="622" t="s">
        <v>163</v>
      </c>
    </row>
    <row r="384" spans="1:26" ht="22.5" customHeight="1" outlineLevel="1" x14ac:dyDescent="0.2">
      <c r="A384" s="413"/>
      <c r="B384" s="38"/>
      <c r="C384" s="624" t="s">
        <v>181</v>
      </c>
      <c r="D384" s="624" t="s">
        <v>188</v>
      </c>
      <c r="E384" s="624" t="s">
        <v>183</v>
      </c>
      <c r="F384" s="623"/>
      <c r="G384" s="195" t="s">
        <v>164</v>
      </c>
      <c r="H384" s="196" t="s">
        <v>165</v>
      </c>
      <c r="I384" s="626" t="s">
        <v>166</v>
      </c>
      <c r="J384" s="195" t="s">
        <v>164</v>
      </c>
      <c r="K384" s="196" t="s">
        <v>165</v>
      </c>
      <c r="L384" s="626" t="s">
        <v>166</v>
      </c>
      <c r="M384" s="195" t="s">
        <v>164</v>
      </c>
      <c r="N384" s="196" t="s">
        <v>165</v>
      </c>
      <c r="O384" s="626" t="s">
        <v>166</v>
      </c>
      <c r="P384" s="195" t="s">
        <v>164</v>
      </c>
      <c r="Q384" s="196" t="s">
        <v>165</v>
      </c>
      <c r="R384" s="626" t="s">
        <v>166</v>
      </c>
      <c r="S384" s="195" t="s">
        <v>164</v>
      </c>
      <c r="T384" s="196" t="s">
        <v>165</v>
      </c>
      <c r="U384" s="626" t="s">
        <v>166</v>
      </c>
      <c r="V384" s="195" t="s">
        <v>164</v>
      </c>
      <c r="W384" s="196" t="s">
        <v>165</v>
      </c>
      <c r="X384" s="626" t="s">
        <v>166</v>
      </c>
      <c r="Y384" s="623"/>
      <c r="Z384" s="623"/>
    </row>
    <row r="385" spans="1:26" ht="22.5" customHeight="1" outlineLevel="1" x14ac:dyDescent="0.2">
      <c r="A385" s="413"/>
      <c r="B385" s="38"/>
      <c r="C385" s="625"/>
      <c r="D385" s="625"/>
      <c r="E385" s="625"/>
      <c r="F385" s="661"/>
      <c r="G385" s="289" t="s">
        <v>167</v>
      </c>
      <c r="H385" s="289" t="s">
        <v>167</v>
      </c>
      <c r="I385" s="623"/>
      <c r="J385" s="289" t="s">
        <v>167</v>
      </c>
      <c r="K385" s="289" t="str">
        <f>IF(INDEX('Reference Data'!$G$5:$G$18,MATCH('Reference Data'!$C$4,'Reference Data'!$F$5:$F$21,0),1)&gt;=K$22,"Actual","Forecast")</f>
        <v>Actual</v>
      </c>
      <c r="L385" s="623"/>
      <c r="M385" s="289" t="str">
        <f>IF(INDEX('Reference Data'!$G$5:$G$18,MATCH('Reference Data'!$C$4,'Reference Data'!$F$5:$F$21,0),1)&gt;=M$22,"Actual","Forecast")</f>
        <v>Actual</v>
      </c>
      <c r="N385" s="289" t="str">
        <f>IF(INDEX('Reference Data'!$G$5:$G$18,MATCH('Reference Data'!$C$4,'Reference Data'!$F$5:$F$21,0),1)&gt;=N$22,"Actual","Forecast")</f>
        <v>Actual</v>
      </c>
      <c r="O385" s="623"/>
      <c r="P385" s="289" t="str">
        <f>IF(INDEX('Reference Data'!$G$5:$G$18,MATCH('Reference Data'!$C$4,'Reference Data'!$F$5:$F$21,0),1)&gt;=P$22,"Actual","Forecast")</f>
        <v>Actual</v>
      </c>
      <c r="Q385" s="289" t="str">
        <f>IF(INDEX('Reference Data'!$G$5:$G$18,MATCH('Reference Data'!$C$4,'Reference Data'!$F$5:$F$21,0),1)&gt;=Q$22,"Actual","Forecast")</f>
        <v>Actual</v>
      </c>
      <c r="R385" s="623"/>
      <c r="S385" s="289" t="str">
        <f>IF(INDEX('Reference Data'!$G$5:$G$18,MATCH('Reference Data'!$C$4,'Reference Data'!$F$5:$F$21,0),1)&gt;=S$22,"Actual","Forecast")</f>
        <v>Actual</v>
      </c>
      <c r="T385" s="289" t="str">
        <f>IF(INDEX('Reference Data'!$G$5:$G$18,MATCH('Reference Data'!$C$4,'Reference Data'!$F$5:$F$21,0),1)&gt;=T$22,"Actual","Forecast")</f>
        <v>Forecast</v>
      </c>
      <c r="U385" s="623"/>
      <c r="V385" s="289" t="str">
        <f>IF(INDEX('Reference Data'!$G$5:$G$18,MATCH('Reference Data'!$C$4,'Reference Data'!$F$5:$F$21,0),1)&gt;=V$22,"Actual","Forecast")</f>
        <v>Forecast</v>
      </c>
      <c r="W385" s="289" t="str">
        <f>IF(INDEX('Reference Data'!$G$5:$G$18,MATCH('Reference Data'!$C$4,'Reference Data'!$F$5:$F$21,0),1)&gt;=W$22,"Actual","Forecast")</f>
        <v>Forecast</v>
      </c>
      <c r="X385" s="623"/>
      <c r="Y385" s="623"/>
      <c r="Z385" s="623"/>
    </row>
    <row r="386" spans="1:26" ht="16" outlineLevel="1" x14ac:dyDescent="0.2">
      <c r="A386" s="413"/>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5">
        <f>SUM(O386,L386,I386,F386,R386,U386,X386,Y386)</f>
        <v>0</v>
      </c>
    </row>
    <row r="387" spans="1:26" ht="16" outlineLevel="1" x14ac:dyDescent="0.2">
      <c r="A387" s="413"/>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6" outlineLevel="1" x14ac:dyDescent="0.2">
      <c r="A388" s="413"/>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6" outlineLevel="1" x14ac:dyDescent="0.2">
      <c r="A389" s="413"/>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7" outlineLevel="1" thickBot="1" x14ac:dyDescent="0.25">
      <c r="A390" s="413"/>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6">
        <f>SUM(O390,L390,I390,F390,R390,U390,X390,Y390)</f>
        <v>0</v>
      </c>
    </row>
    <row r="391" spans="1:26" ht="17" outlineLevel="1" thickBot="1" x14ac:dyDescent="0.25">
      <c r="A391" s="413"/>
      <c r="B391" s="46"/>
      <c r="C391" s="627" t="s">
        <v>184</v>
      </c>
      <c r="D391" s="628"/>
      <c r="E391" s="629"/>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5" outlineLevel="1" thickBot="1" x14ac:dyDescent="0.25"/>
    <row r="393" spans="1:26" ht="31.25" customHeight="1" outlineLevel="1" x14ac:dyDescent="0.2">
      <c r="B393" s="80">
        <f>COUNTIF(E386:E390,"Yes")</f>
        <v>0</v>
      </c>
      <c r="C393" s="630" t="s">
        <v>185</v>
      </c>
      <c r="D393" s="631"/>
      <c r="E393" s="632"/>
      <c r="G393" s="215"/>
      <c r="H393" s="215"/>
      <c r="I393" s="215"/>
      <c r="J393" s="215"/>
      <c r="K393" s="215"/>
      <c r="L393" s="215"/>
    </row>
    <row r="394" spans="1:26" ht="86.25" customHeight="1" outlineLevel="1" x14ac:dyDescent="0.2">
      <c r="B394" s="46"/>
      <c r="C394" s="633" t="s">
        <v>186</v>
      </c>
      <c r="D394" s="634"/>
      <c r="E394" s="635"/>
      <c r="G394" s="258"/>
      <c r="H394" s="258"/>
      <c r="I394" s="258"/>
      <c r="J394" s="258"/>
      <c r="K394" s="258"/>
      <c r="L394" s="258"/>
    </row>
    <row r="395" spans="1:26" ht="76.5" customHeight="1" outlineLevel="1" thickBot="1" x14ac:dyDescent="0.25">
      <c r="B395" s="59"/>
      <c r="C395" s="636"/>
      <c r="D395" s="637"/>
      <c r="E395" s="638"/>
      <c r="G395" s="259"/>
      <c r="H395" s="259"/>
      <c r="I395" s="259"/>
      <c r="J395" s="259"/>
      <c r="K395" s="259"/>
      <c r="L395" s="259"/>
    </row>
    <row r="397" spans="1:26" customFormat="1" ht="85" customHeight="1" x14ac:dyDescent="0.2">
      <c r="A397" s="413" t="s">
        <v>187</v>
      </c>
      <c r="B397" s="60"/>
      <c r="C397" s="672" t="str">
        <f>CONCATENATE("Project 14: ",'2 - Project Admin'!E40)</f>
        <v xml:space="preserve">Project 14: </v>
      </c>
      <c r="D397" s="673"/>
      <c r="E397" s="673"/>
      <c r="F397" s="673"/>
      <c r="G397" s="673"/>
      <c r="H397" s="673"/>
      <c r="I397" s="673"/>
      <c r="J397" s="673"/>
      <c r="K397" s="673"/>
      <c r="L397" s="673"/>
      <c r="M397" s="673"/>
      <c r="N397" s="673"/>
      <c r="O397" s="673"/>
      <c r="P397" s="673"/>
      <c r="Q397" s="673"/>
      <c r="R397" s="673"/>
      <c r="S397" s="673"/>
      <c r="T397" s="673"/>
      <c r="U397" s="673"/>
      <c r="V397" s="673"/>
      <c r="W397" s="673"/>
      <c r="X397" s="673"/>
      <c r="Y397" s="673"/>
      <c r="Z397" s="674"/>
    </row>
    <row r="398" spans="1:26" customFormat="1" ht="15" customHeight="1" thickBot="1" x14ac:dyDescent="0.25">
      <c r="A398" s="18"/>
      <c r="B398" s="1"/>
      <c r="C398" s="6"/>
      <c r="D398" s="7"/>
      <c r="E398" s="8"/>
      <c r="F398" s="8"/>
      <c r="G398" s="8"/>
      <c r="S398" s="18"/>
    </row>
    <row r="399" spans="1:26" s="24" customFormat="1" ht="21" customHeight="1" outlineLevel="1" x14ac:dyDescent="0.2">
      <c r="A399" s="413"/>
      <c r="B399" s="46"/>
      <c r="C399" s="666" t="s">
        <v>171</v>
      </c>
      <c r="D399" s="667"/>
      <c r="E399" s="668"/>
      <c r="F399" s="622" t="s">
        <v>155</v>
      </c>
      <c r="G399" s="662" t="s">
        <v>156</v>
      </c>
      <c r="H399" s="663"/>
      <c r="I399" s="664"/>
      <c r="J399" s="662" t="s">
        <v>157</v>
      </c>
      <c r="K399" s="663"/>
      <c r="L399" s="664"/>
      <c r="M399" s="662" t="s">
        <v>158</v>
      </c>
      <c r="N399" s="663"/>
      <c r="O399" s="664"/>
      <c r="P399" s="662" t="s">
        <v>159</v>
      </c>
      <c r="Q399" s="663"/>
      <c r="R399" s="664"/>
      <c r="S399" s="662" t="s">
        <v>160</v>
      </c>
      <c r="T399" s="663"/>
      <c r="U399" s="664"/>
      <c r="V399" s="662" t="s">
        <v>161</v>
      </c>
      <c r="W399" s="663"/>
      <c r="X399" s="664"/>
      <c r="Y399" s="622" t="s">
        <v>172</v>
      </c>
      <c r="Z399" s="622" t="s">
        <v>163</v>
      </c>
    </row>
    <row r="400" spans="1:26" s="24" customFormat="1" ht="22.5" customHeight="1" outlineLevel="1" thickBot="1" x14ac:dyDescent="0.25">
      <c r="A400" s="413"/>
      <c r="B400" s="46"/>
      <c r="C400" s="669"/>
      <c r="D400" s="670"/>
      <c r="E400" s="671"/>
      <c r="F400" s="623"/>
      <c r="G400" s="195" t="s">
        <v>164</v>
      </c>
      <c r="H400" s="196" t="s">
        <v>165</v>
      </c>
      <c r="I400" s="626" t="s">
        <v>166</v>
      </c>
      <c r="J400" s="195" t="s">
        <v>164</v>
      </c>
      <c r="K400" s="196" t="s">
        <v>165</v>
      </c>
      <c r="L400" s="626" t="s">
        <v>166</v>
      </c>
      <c r="M400" s="195" t="s">
        <v>164</v>
      </c>
      <c r="N400" s="196" t="s">
        <v>165</v>
      </c>
      <c r="O400" s="626" t="s">
        <v>166</v>
      </c>
      <c r="P400" s="195" t="s">
        <v>164</v>
      </c>
      <c r="Q400" s="196" t="s">
        <v>165</v>
      </c>
      <c r="R400" s="626" t="s">
        <v>166</v>
      </c>
      <c r="S400" s="195" t="s">
        <v>164</v>
      </c>
      <c r="T400" s="196" t="s">
        <v>165</v>
      </c>
      <c r="U400" s="626" t="s">
        <v>166</v>
      </c>
      <c r="V400" s="195" t="s">
        <v>164</v>
      </c>
      <c r="W400" s="196" t="s">
        <v>165</v>
      </c>
      <c r="X400" s="626" t="s">
        <v>166</v>
      </c>
      <c r="Y400" s="623"/>
      <c r="Z400" s="623"/>
    </row>
    <row r="401" spans="1:26" s="24" customFormat="1" ht="20.25" customHeight="1" outlineLevel="1" thickBot="1" x14ac:dyDescent="0.25">
      <c r="A401" s="413"/>
      <c r="B401" s="46"/>
      <c r="C401" s="669"/>
      <c r="D401" s="670"/>
      <c r="E401" s="671"/>
      <c r="F401" s="661"/>
      <c r="G401" s="289" t="s">
        <v>167</v>
      </c>
      <c r="H401" s="289" t="s">
        <v>167</v>
      </c>
      <c r="I401" s="623"/>
      <c r="J401" s="289" t="s">
        <v>167</v>
      </c>
      <c r="K401" s="289" t="str">
        <f>IF(INDEX('Reference Data'!$G$5:$G$18,MATCH('Reference Data'!$C$4,'Reference Data'!$F$5:$F$21,0),1)&gt;=K$22,"Actual","Forecast")</f>
        <v>Actual</v>
      </c>
      <c r="L401" s="623"/>
      <c r="M401" s="289" t="str">
        <f>IF(INDEX('Reference Data'!$G$5:$G$18,MATCH('Reference Data'!$C$4,'Reference Data'!$F$5:$F$21,0),1)&gt;=M$22,"Actual","Forecast")</f>
        <v>Actual</v>
      </c>
      <c r="N401" s="289" t="str">
        <f>IF(INDEX('Reference Data'!$G$5:$G$18,MATCH('Reference Data'!$C$4,'Reference Data'!$F$5:$F$21,0),1)&gt;=N$22,"Actual","Forecast")</f>
        <v>Actual</v>
      </c>
      <c r="O401" s="623"/>
      <c r="P401" s="289" t="str">
        <f>IF(INDEX('Reference Data'!$G$5:$G$18,MATCH('Reference Data'!$C$4,'Reference Data'!$F$5:$F$21,0),1)&gt;=P$22,"Actual","Forecast")</f>
        <v>Actual</v>
      </c>
      <c r="Q401" s="289" t="str">
        <f>IF(INDEX('Reference Data'!$G$5:$G$18,MATCH('Reference Data'!$C$4,'Reference Data'!$F$5:$F$21,0),1)&gt;=Q$22,"Actual","Forecast")</f>
        <v>Actual</v>
      </c>
      <c r="R401" s="623"/>
      <c r="S401" s="289" t="str">
        <f>IF(INDEX('Reference Data'!$G$5:$G$18,MATCH('Reference Data'!$C$4,'Reference Data'!$F$5:$F$21,0),1)&gt;=S$22,"Actual","Forecast")</f>
        <v>Actual</v>
      </c>
      <c r="T401" s="289" t="str">
        <f>IF(INDEX('Reference Data'!$G$5:$G$18,MATCH('Reference Data'!$C$4,'Reference Data'!$F$5:$F$21,0),1)&gt;=T$22,"Actual","Forecast")</f>
        <v>Forecast</v>
      </c>
      <c r="U401" s="623"/>
      <c r="V401" s="289" t="str">
        <f>IF(INDEX('Reference Data'!$G$5:$G$18,MATCH('Reference Data'!$C$4,'Reference Data'!$F$5:$F$21,0),1)&gt;=V$22,"Actual","Forecast")</f>
        <v>Forecast</v>
      </c>
      <c r="W401" s="289" t="str">
        <f>IF(INDEX('Reference Data'!$G$5:$G$18,MATCH('Reference Data'!$C$4,'Reference Data'!$F$5:$F$21,0),1)&gt;=W$22,"Actual","Forecast")</f>
        <v>Forecast</v>
      </c>
      <c r="X401" s="623"/>
      <c r="Y401" s="623"/>
      <c r="Z401" s="623"/>
    </row>
    <row r="402" spans="1:26" ht="14.75" customHeight="1" outlineLevel="1" x14ac:dyDescent="0.2">
      <c r="A402" s="413"/>
      <c r="B402" s="77"/>
      <c r="C402" s="639" t="s">
        <v>173</v>
      </c>
      <c r="D402" s="640"/>
      <c r="E402" s="641"/>
      <c r="F402" s="419"/>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19"/>
      <c r="Z402" s="414">
        <f>SUM(O402,L402,I402,F402)+R402+U402+X402+Y402</f>
        <v>0</v>
      </c>
    </row>
    <row r="403" spans="1:26" ht="15.75" customHeight="1" outlineLevel="1" x14ac:dyDescent="0.2">
      <c r="A403" s="413"/>
      <c r="B403" s="77"/>
      <c r="C403" s="642" t="s">
        <v>174</v>
      </c>
      <c r="D403" s="643"/>
      <c r="E403" s="644"/>
      <c r="F403" s="421"/>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1"/>
      <c r="Z403" s="377">
        <f>SUM(O403,L403,I403,F403)+R403+U403+X403+Y403</f>
        <v>0</v>
      </c>
    </row>
    <row r="404" spans="1:26" ht="15.75" customHeight="1" outlineLevel="1" x14ac:dyDescent="0.2">
      <c r="A404" s="413"/>
      <c r="B404" s="46"/>
      <c r="C404" s="645" t="s">
        <v>175</v>
      </c>
      <c r="D404" s="646"/>
      <c r="E404" s="647"/>
      <c r="F404" s="421"/>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1"/>
      <c r="Z404" s="377">
        <f>SUM(O404,L404,I404,F404)+R404+U404+X404+Y404</f>
        <v>0</v>
      </c>
    </row>
    <row r="405" spans="1:26" ht="15.75" customHeight="1" outlineLevel="1" x14ac:dyDescent="0.2">
      <c r="A405" s="413"/>
      <c r="B405" s="46"/>
      <c r="C405" s="648" t="s">
        <v>176</v>
      </c>
      <c r="D405" s="649"/>
      <c r="E405" s="650"/>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2">
      <c r="A406" s="413"/>
      <c r="B406" s="46"/>
      <c r="C406" s="651" t="s">
        <v>177</v>
      </c>
      <c r="D406" s="652"/>
      <c r="E406" s="653"/>
      <c r="F406" s="421"/>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1"/>
      <c r="Z406" s="377">
        <f>SUM(O406,L406,I406,F406)+R406+U406+X406+Y406</f>
        <v>0</v>
      </c>
    </row>
    <row r="407" spans="1:26" ht="15.75" customHeight="1" outlineLevel="1" x14ac:dyDescent="0.2">
      <c r="A407" s="413"/>
      <c r="B407" s="46"/>
      <c r="C407" s="645" t="s">
        <v>178</v>
      </c>
      <c r="D407" s="646"/>
      <c r="E407" s="647"/>
      <c r="F407" s="421"/>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1"/>
      <c r="Z407" s="377">
        <f>SUM(O407,L407,I407,F407)+R407+U407+X407+Y407</f>
        <v>0</v>
      </c>
    </row>
    <row r="408" spans="1:26" ht="15.75" customHeight="1" outlineLevel="1" thickBot="1" x14ac:dyDescent="0.25">
      <c r="A408" s="413"/>
      <c r="B408" s="46"/>
      <c r="C408" s="654" t="s">
        <v>179</v>
      </c>
      <c r="D408" s="655"/>
      <c r="E408" s="656"/>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7" outlineLevel="1" thickBot="1" x14ac:dyDescent="0.25">
      <c r="A409" s="413"/>
      <c r="B409" s="46"/>
      <c r="C409" s="627" t="s">
        <v>163</v>
      </c>
      <c r="D409" s="628"/>
      <c r="E409" s="657"/>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25">
      <c r="C410" s="21"/>
      <c r="D410" s="21"/>
      <c r="E410" s="21"/>
      <c r="F410" s="23"/>
      <c r="G410" s="22"/>
      <c r="H410" s="22"/>
      <c r="I410" s="26"/>
      <c r="J410" s="22"/>
      <c r="K410" s="22"/>
      <c r="L410" s="23"/>
      <c r="M410" s="22"/>
      <c r="N410" s="22"/>
    </row>
    <row r="411" spans="1:26" ht="21.5" customHeight="1" outlineLevel="1" x14ac:dyDescent="0.2">
      <c r="A411" s="413"/>
      <c r="B411" s="38"/>
      <c r="C411" s="658" t="s">
        <v>180</v>
      </c>
      <c r="D411" s="659"/>
      <c r="E411" s="660"/>
      <c r="F411" s="622" t="s">
        <v>155</v>
      </c>
      <c r="G411" s="662" t="str">
        <f>G399</f>
        <v>Financial Year 2020/21 (£s)</v>
      </c>
      <c r="H411" s="663"/>
      <c r="I411" s="664"/>
      <c r="J411" s="662" t="str">
        <f>J399</f>
        <v>Financial Year 2021/22 (£s)</v>
      </c>
      <c r="K411" s="663"/>
      <c r="L411" s="664"/>
      <c r="M411" s="662" t="str">
        <f>M399</f>
        <v>Financial Year 2022/23 (£s)</v>
      </c>
      <c r="N411" s="663"/>
      <c r="O411" s="664"/>
      <c r="P411" s="662" t="str">
        <f>P399</f>
        <v>Financial Year 2023/24 (£s)</v>
      </c>
      <c r="Q411" s="663"/>
      <c r="R411" s="664"/>
      <c r="S411" s="662" t="str">
        <f>S399</f>
        <v>Financial Year 2024/25 (£s)</v>
      </c>
      <c r="T411" s="663"/>
      <c r="U411" s="665"/>
      <c r="V411" s="662" t="str">
        <f>V399</f>
        <v>Financial Year 2025/26 (£s)</v>
      </c>
      <c r="W411" s="663"/>
      <c r="X411" s="664"/>
      <c r="Y411" s="622" t="s">
        <v>172</v>
      </c>
      <c r="Z411" s="622" t="s">
        <v>163</v>
      </c>
    </row>
    <row r="412" spans="1:26" ht="22.5" customHeight="1" outlineLevel="1" x14ac:dyDescent="0.2">
      <c r="A412" s="413"/>
      <c r="B412" s="38"/>
      <c r="C412" s="624" t="s">
        <v>181</v>
      </c>
      <c r="D412" s="624" t="s">
        <v>188</v>
      </c>
      <c r="E412" s="624" t="s">
        <v>183</v>
      </c>
      <c r="F412" s="623"/>
      <c r="G412" s="195" t="s">
        <v>164</v>
      </c>
      <c r="H412" s="196" t="s">
        <v>165</v>
      </c>
      <c r="I412" s="626" t="s">
        <v>166</v>
      </c>
      <c r="J412" s="195" t="s">
        <v>164</v>
      </c>
      <c r="K412" s="196" t="s">
        <v>165</v>
      </c>
      <c r="L412" s="626" t="s">
        <v>166</v>
      </c>
      <c r="M412" s="195" t="s">
        <v>164</v>
      </c>
      <c r="N412" s="196" t="s">
        <v>165</v>
      </c>
      <c r="O412" s="626" t="s">
        <v>166</v>
      </c>
      <c r="P412" s="195" t="s">
        <v>164</v>
      </c>
      <c r="Q412" s="196" t="s">
        <v>165</v>
      </c>
      <c r="R412" s="626" t="s">
        <v>166</v>
      </c>
      <c r="S412" s="195" t="s">
        <v>164</v>
      </c>
      <c r="T412" s="196" t="s">
        <v>165</v>
      </c>
      <c r="U412" s="626" t="s">
        <v>166</v>
      </c>
      <c r="V412" s="195" t="s">
        <v>164</v>
      </c>
      <c r="W412" s="196" t="s">
        <v>165</v>
      </c>
      <c r="X412" s="626" t="s">
        <v>166</v>
      </c>
      <c r="Y412" s="623"/>
      <c r="Z412" s="623"/>
    </row>
    <row r="413" spans="1:26" ht="22.5" customHeight="1" outlineLevel="1" x14ac:dyDescent="0.2">
      <c r="A413" s="413"/>
      <c r="B413" s="38"/>
      <c r="C413" s="625"/>
      <c r="D413" s="625"/>
      <c r="E413" s="625"/>
      <c r="F413" s="661"/>
      <c r="G413" s="289" t="s">
        <v>167</v>
      </c>
      <c r="H413" s="289" t="s">
        <v>167</v>
      </c>
      <c r="I413" s="623"/>
      <c r="J413" s="289" t="s">
        <v>167</v>
      </c>
      <c r="K413" s="289" t="str">
        <f>IF(INDEX('Reference Data'!$G$5:$G$18,MATCH('Reference Data'!$C$4,'Reference Data'!$F$5:$F$21,0),1)&gt;=K$22,"Actual","Forecast")</f>
        <v>Actual</v>
      </c>
      <c r="L413" s="623"/>
      <c r="M413" s="289" t="str">
        <f>IF(INDEX('Reference Data'!$G$5:$G$18,MATCH('Reference Data'!$C$4,'Reference Data'!$F$5:$F$21,0),1)&gt;=M$22,"Actual","Forecast")</f>
        <v>Actual</v>
      </c>
      <c r="N413" s="289" t="str">
        <f>IF(INDEX('Reference Data'!$G$5:$G$18,MATCH('Reference Data'!$C$4,'Reference Data'!$F$5:$F$21,0),1)&gt;=N$22,"Actual","Forecast")</f>
        <v>Actual</v>
      </c>
      <c r="O413" s="623"/>
      <c r="P413" s="289" t="str">
        <f>IF(INDEX('Reference Data'!$G$5:$G$18,MATCH('Reference Data'!$C$4,'Reference Data'!$F$5:$F$21,0),1)&gt;=P$22,"Actual","Forecast")</f>
        <v>Actual</v>
      </c>
      <c r="Q413" s="289" t="str">
        <f>IF(INDEX('Reference Data'!$G$5:$G$18,MATCH('Reference Data'!$C$4,'Reference Data'!$F$5:$F$21,0),1)&gt;=Q$22,"Actual","Forecast")</f>
        <v>Actual</v>
      </c>
      <c r="R413" s="623"/>
      <c r="S413" s="289" t="str">
        <f>IF(INDEX('Reference Data'!$G$5:$G$18,MATCH('Reference Data'!$C$4,'Reference Data'!$F$5:$F$21,0),1)&gt;=S$22,"Actual","Forecast")</f>
        <v>Actual</v>
      </c>
      <c r="T413" s="289" t="str">
        <f>IF(INDEX('Reference Data'!$G$5:$G$18,MATCH('Reference Data'!$C$4,'Reference Data'!$F$5:$F$21,0),1)&gt;=T$22,"Actual","Forecast")</f>
        <v>Forecast</v>
      </c>
      <c r="U413" s="623"/>
      <c r="V413" s="289" t="str">
        <f>IF(INDEX('Reference Data'!$G$5:$G$18,MATCH('Reference Data'!$C$4,'Reference Data'!$F$5:$F$21,0),1)&gt;=V$22,"Actual","Forecast")</f>
        <v>Forecast</v>
      </c>
      <c r="W413" s="289" t="str">
        <f>IF(INDEX('Reference Data'!$G$5:$G$18,MATCH('Reference Data'!$C$4,'Reference Data'!$F$5:$F$21,0),1)&gt;=W$22,"Actual","Forecast")</f>
        <v>Forecast</v>
      </c>
      <c r="X413" s="623"/>
      <c r="Y413" s="623"/>
      <c r="Z413" s="623"/>
    </row>
    <row r="414" spans="1:26" ht="16" outlineLevel="1" x14ac:dyDescent="0.2">
      <c r="A414" s="413"/>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5">
        <f>SUM(O414,L414,I414,F414,R414,U414,X414,Y414)</f>
        <v>0</v>
      </c>
    </row>
    <row r="415" spans="1:26" ht="16" outlineLevel="1" x14ac:dyDescent="0.2">
      <c r="A415" s="413"/>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6" outlineLevel="1" x14ac:dyDescent="0.2">
      <c r="A416" s="413"/>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6" outlineLevel="1" x14ac:dyDescent="0.2">
      <c r="A417" s="413"/>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7" outlineLevel="1" thickBot="1" x14ac:dyDescent="0.25">
      <c r="A418" s="413"/>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6">
        <f>SUM(O418,L418,I418,F418,R418,U418,X418,Y418)</f>
        <v>0</v>
      </c>
    </row>
    <row r="419" spans="1:26" ht="17" outlineLevel="1" thickBot="1" x14ac:dyDescent="0.25">
      <c r="A419" s="413"/>
      <c r="B419" s="46"/>
      <c r="C419" s="627" t="s">
        <v>184</v>
      </c>
      <c r="D419" s="628"/>
      <c r="E419" s="629"/>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5" outlineLevel="1" thickBot="1" x14ac:dyDescent="0.25"/>
    <row r="421" spans="1:26" ht="31.25" customHeight="1" outlineLevel="1" x14ac:dyDescent="0.2">
      <c r="B421" s="80">
        <f>COUNTIF(E414:E418,"Yes")</f>
        <v>0</v>
      </c>
      <c r="C421" s="630" t="s">
        <v>185</v>
      </c>
      <c r="D421" s="631"/>
      <c r="E421" s="632"/>
      <c r="G421" s="215"/>
      <c r="H421" s="215"/>
      <c r="I421" s="215"/>
      <c r="J421" s="215"/>
      <c r="K421" s="215"/>
      <c r="L421" s="215"/>
    </row>
    <row r="422" spans="1:26" ht="86.25" customHeight="1" outlineLevel="1" x14ac:dyDescent="0.2">
      <c r="B422" s="46"/>
      <c r="C422" s="633" t="s">
        <v>186</v>
      </c>
      <c r="D422" s="634"/>
      <c r="E422" s="635"/>
      <c r="G422" s="258"/>
      <c r="H422" s="258"/>
      <c r="I422" s="258"/>
      <c r="J422" s="258"/>
      <c r="K422" s="258"/>
      <c r="L422" s="258"/>
    </row>
    <row r="423" spans="1:26" ht="76.5" customHeight="1" outlineLevel="1" thickBot="1" x14ac:dyDescent="0.25">
      <c r="B423" s="59"/>
      <c r="C423" s="636"/>
      <c r="D423" s="637"/>
      <c r="E423" s="638"/>
      <c r="G423" s="259"/>
      <c r="H423" s="259"/>
      <c r="I423" s="259"/>
      <c r="J423" s="259"/>
      <c r="K423" s="259"/>
      <c r="L423" s="259"/>
    </row>
    <row r="425" spans="1:26" customFormat="1" ht="85" customHeight="1" x14ac:dyDescent="0.2">
      <c r="A425" s="413" t="s">
        <v>187</v>
      </c>
      <c r="B425" s="60"/>
      <c r="C425" s="672" t="str">
        <f>CONCATENATE("Project 15: ",'2 - Project Admin'!E41)</f>
        <v xml:space="preserve">Project 15: </v>
      </c>
      <c r="D425" s="673"/>
      <c r="E425" s="673"/>
      <c r="F425" s="673"/>
      <c r="G425" s="673"/>
      <c r="H425" s="673"/>
      <c r="I425" s="673"/>
      <c r="J425" s="673"/>
      <c r="K425" s="673"/>
      <c r="L425" s="673"/>
      <c r="M425" s="673"/>
      <c r="N425" s="673"/>
      <c r="O425" s="673"/>
      <c r="P425" s="673"/>
      <c r="Q425" s="673"/>
      <c r="R425" s="673"/>
      <c r="S425" s="673"/>
      <c r="T425" s="673"/>
      <c r="U425" s="673"/>
      <c r="V425" s="673"/>
      <c r="W425" s="673"/>
      <c r="X425" s="673"/>
      <c r="Y425" s="673"/>
      <c r="Z425" s="674"/>
    </row>
    <row r="426" spans="1:26" customFormat="1" ht="15" customHeight="1" thickBot="1" x14ac:dyDescent="0.25">
      <c r="A426" s="18"/>
      <c r="B426" s="1"/>
      <c r="C426" s="6"/>
      <c r="D426" s="7"/>
      <c r="E426" s="8"/>
      <c r="F426" s="8"/>
      <c r="G426" s="8"/>
      <c r="S426" s="18"/>
    </row>
    <row r="427" spans="1:26" s="24" customFormat="1" ht="21" customHeight="1" outlineLevel="1" x14ac:dyDescent="0.2">
      <c r="A427" s="413"/>
      <c r="B427" s="46"/>
      <c r="C427" s="666" t="s">
        <v>171</v>
      </c>
      <c r="D427" s="667"/>
      <c r="E427" s="668"/>
      <c r="F427" s="622" t="s">
        <v>155</v>
      </c>
      <c r="G427" s="662" t="s">
        <v>156</v>
      </c>
      <c r="H427" s="663"/>
      <c r="I427" s="664"/>
      <c r="J427" s="662" t="s">
        <v>157</v>
      </c>
      <c r="K427" s="663"/>
      <c r="L427" s="664"/>
      <c r="M427" s="662" t="s">
        <v>158</v>
      </c>
      <c r="N427" s="663"/>
      <c r="O427" s="664"/>
      <c r="P427" s="662" t="s">
        <v>159</v>
      </c>
      <c r="Q427" s="663"/>
      <c r="R427" s="664"/>
      <c r="S427" s="662" t="s">
        <v>160</v>
      </c>
      <c r="T427" s="663"/>
      <c r="U427" s="664"/>
      <c r="V427" s="662" t="s">
        <v>161</v>
      </c>
      <c r="W427" s="663"/>
      <c r="X427" s="664"/>
      <c r="Y427" s="622" t="s">
        <v>172</v>
      </c>
      <c r="Z427" s="622" t="s">
        <v>163</v>
      </c>
    </row>
    <row r="428" spans="1:26" s="24" customFormat="1" ht="22.5" customHeight="1" outlineLevel="1" thickBot="1" x14ac:dyDescent="0.25">
      <c r="A428" s="413"/>
      <c r="B428" s="46"/>
      <c r="C428" s="669"/>
      <c r="D428" s="670"/>
      <c r="E428" s="671"/>
      <c r="F428" s="623"/>
      <c r="G428" s="195" t="s">
        <v>164</v>
      </c>
      <c r="H428" s="196" t="s">
        <v>165</v>
      </c>
      <c r="I428" s="626" t="s">
        <v>166</v>
      </c>
      <c r="J428" s="195" t="s">
        <v>164</v>
      </c>
      <c r="K428" s="196" t="s">
        <v>165</v>
      </c>
      <c r="L428" s="626" t="s">
        <v>166</v>
      </c>
      <c r="M428" s="195" t="s">
        <v>164</v>
      </c>
      <c r="N428" s="196" t="s">
        <v>165</v>
      </c>
      <c r="O428" s="626" t="s">
        <v>166</v>
      </c>
      <c r="P428" s="195" t="s">
        <v>164</v>
      </c>
      <c r="Q428" s="196" t="s">
        <v>165</v>
      </c>
      <c r="R428" s="626" t="s">
        <v>166</v>
      </c>
      <c r="S428" s="195" t="s">
        <v>164</v>
      </c>
      <c r="T428" s="196" t="s">
        <v>165</v>
      </c>
      <c r="U428" s="626" t="s">
        <v>166</v>
      </c>
      <c r="V428" s="195" t="s">
        <v>164</v>
      </c>
      <c r="W428" s="196" t="s">
        <v>165</v>
      </c>
      <c r="X428" s="626" t="s">
        <v>166</v>
      </c>
      <c r="Y428" s="623"/>
      <c r="Z428" s="623"/>
    </row>
    <row r="429" spans="1:26" s="24" customFormat="1" ht="20.25" customHeight="1" outlineLevel="1" thickBot="1" x14ac:dyDescent="0.25">
      <c r="A429" s="413"/>
      <c r="B429" s="46"/>
      <c r="C429" s="669"/>
      <c r="D429" s="670"/>
      <c r="E429" s="671"/>
      <c r="F429" s="661"/>
      <c r="G429" s="289" t="s">
        <v>167</v>
      </c>
      <c r="H429" s="289" t="s">
        <v>167</v>
      </c>
      <c r="I429" s="623"/>
      <c r="J429" s="289" t="s">
        <v>167</v>
      </c>
      <c r="K429" s="289" t="str">
        <f>IF(INDEX('Reference Data'!$G$5:$G$18,MATCH('Reference Data'!$C$4,'Reference Data'!$F$5:$F$21,0),1)&gt;=K$22,"Actual","Forecast")</f>
        <v>Actual</v>
      </c>
      <c r="L429" s="623"/>
      <c r="M429" s="289" t="str">
        <f>IF(INDEX('Reference Data'!$G$5:$G$18,MATCH('Reference Data'!$C$4,'Reference Data'!$F$5:$F$21,0),1)&gt;=M$22,"Actual","Forecast")</f>
        <v>Actual</v>
      </c>
      <c r="N429" s="289" t="str">
        <f>IF(INDEX('Reference Data'!$G$5:$G$18,MATCH('Reference Data'!$C$4,'Reference Data'!$F$5:$F$21,0),1)&gt;=N$22,"Actual","Forecast")</f>
        <v>Actual</v>
      </c>
      <c r="O429" s="623"/>
      <c r="P429" s="289" t="str">
        <f>IF(INDEX('Reference Data'!$G$5:$G$18,MATCH('Reference Data'!$C$4,'Reference Data'!$F$5:$F$21,0),1)&gt;=P$22,"Actual","Forecast")</f>
        <v>Actual</v>
      </c>
      <c r="Q429" s="289" t="str">
        <f>IF(INDEX('Reference Data'!$G$5:$G$18,MATCH('Reference Data'!$C$4,'Reference Data'!$F$5:$F$21,0),1)&gt;=Q$22,"Actual","Forecast")</f>
        <v>Actual</v>
      </c>
      <c r="R429" s="623"/>
      <c r="S429" s="289" t="str">
        <f>IF(INDEX('Reference Data'!$G$5:$G$18,MATCH('Reference Data'!$C$4,'Reference Data'!$F$5:$F$21,0),1)&gt;=S$22,"Actual","Forecast")</f>
        <v>Actual</v>
      </c>
      <c r="T429" s="289" t="str">
        <f>IF(INDEX('Reference Data'!$G$5:$G$18,MATCH('Reference Data'!$C$4,'Reference Data'!$F$5:$F$21,0),1)&gt;=T$22,"Actual","Forecast")</f>
        <v>Forecast</v>
      </c>
      <c r="U429" s="623"/>
      <c r="V429" s="289" t="str">
        <f>IF(INDEX('Reference Data'!$G$5:$G$18,MATCH('Reference Data'!$C$4,'Reference Data'!$F$5:$F$21,0),1)&gt;=V$22,"Actual","Forecast")</f>
        <v>Forecast</v>
      </c>
      <c r="W429" s="289" t="str">
        <f>IF(INDEX('Reference Data'!$G$5:$G$18,MATCH('Reference Data'!$C$4,'Reference Data'!$F$5:$F$21,0),1)&gt;=W$22,"Actual","Forecast")</f>
        <v>Forecast</v>
      </c>
      <c r="X429" s="623"/>
      <c r="Y429" s="623"/>
      <c r="Z429" s="623"/>
    </row>
    <row r="430" spans="1:26" ht="14.75" customHeight="1" outlineLevel="1" x14ac:dyDescent="0.2">
      <c r="A430" s="413"/>
      <c r="B430" s="77"/>
      <c r="C430" s="639" t="s">
        <v>173</v>
      </c>
      <c r="D430" s="640"/>
      <c r="E430" s="641"/>
      <c r="F430" s="419"/>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19"/>
      <c r="Z430" s="414">
        <f>SUM(O430,L430,I430,F430)+R430+U430+X430+Y430</f>
        <v>0</v>
      </c>
    </row>
    <row r="431" spans="1:26" ht="15.75" customHeight="1" outlineLevel="1" x14ac:dyDescent="0.2">
      <c r="A431" s="413"/>
      <c r="B431" s="77"/>
      <c r="C431" s="642" t="s">
        <v>174</v>
      </c>
      <c r="D431" s="643"/>
      <c r="E431" s="644"/>
      <c r="F431" s="421"/>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1"/>
      <c r="Z431" s="377">
        <f>SUM(O431,L431,I431,F431)+R431+U431+X431+Y431</f>
        <v>0</v>
      </c>
    </row>
    <row r="432" spans="1:26" ht="15.75" customHeight="1" outlineLevel="1" x14ac:dyDescent="0.2">
      <c r="A432" s="413"/>
      <c r="B432" s="46"/>
      <c r="C432" s="645" t="s">
        <v>175</v>
      </c>
      <c r="D432" s="646"/>
      <c r="E432" s="647"/>
      <c r="F432" s="421"/>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1"/>
      <c r="Z432" s="377">
        <f>SUM(O432,L432,I432,F432)+R432+U432+X432+Y432</f>
        <v>0</v>
      </c>
    </row>
    <row r="433" spans="1:26" ht="15.75" customHeight="1" outlineLevel="1" x14ac:dyDescent="0.2">
      <c r="A433" s="413"/>
      <c r="B433" s="46"/>
      <c r="C433" s="648" t="s">
        <v>176</v>
      </c>
      <c r="D433" s="649"/>
      <c r="E433" s="650"/>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2">
      <c r="A434" s="413"/>
      <c r="B434" s="46"/>
      <c r="C434" s="651" t="s">
        <v>177</v>
      </c>
      <c r="D434" s="652"/>
      <c r="E434" s="653"/>
      <c r="F434" s="421"/>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1"/>
      <c r="Z434" s="377">
        <f>SUM(O434,L434,I434,F434)+R434+U434+X434+Y434</f>
        <v>0</v>
      </c>
    </row>
    <row r="435" spans="1:26" ht="15.75" customHeight="1" outlineLevel="1" x14ac:dyDescent="0.2">
      <c r="A435" s="413"/>
      <c r="B435" s="46"/>
      <c r="C435" s="645" t="s">
        <v>178</v>
      </c>
      <c r="D435" s="646"/>
      <c r="E435" s="647"/>
      <c r="F435" s="421"/>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1"/>
      <c r="Z435" s="377">
        <f>SUM(O435,L435,I435,F435)+R435+U435+X435+Y435</f>
        <v>0</v>
      </c>
    </row>
    <row r="436" spans="1:26" ht="15.75" customHeight="1" outlineLevel="1" thickBot="1" x14ac:dyDescent="0.25">
      <c r="A436" s="413"/>
      <c r="B436" s="46"/>
      <c r="C436" s="654" t="s">
        <v>179</v>
      </c>
      <c r="D436" s="655"/>
      <c r="E436" s="656"/>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7" outlineLevel="1" thickBot="1" x14ac:dyDescent="0.25">
      <c r="A437" s="413"/>
      <c r="B437" s="46"/>
      <c r="C437" s="627" t="s">
        <v>163</v>
      </c>
      <c r="D437" s="628"/>
      <c r="E437" s="657"/>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25">
      <c r="C438" s="21"/>
      <c r="D438" s="21"/>
      <c r="E438" s="21"/>
      <c r="F438" s="23"/>
      <c r="G438" s="22"/>
      <c r="H438" s="22"/>
      <c r="I438" s="26"/>
      <c r="J438" s="22"/>
      <c r="K438" s="22"/>
      <c r="L438" s="23"/>
      <c r="M438" s="22"/>
      <c r="N438" s="22"/>
    </row>
    <row r="439" spans="1:26" ht="21.5" customHeight="1" outlineLevel="1" x14ac:dyDescent="0.2">
      <c r="A439" s="413"/>
      <c r="B439" s="38"/>
      <c r="C439" s="658" t="s">
        <v>180</v>
      </c>
      <c r="D439" s="659"/>
      <c r="E439" s="660"/>
      <c r="F439" s="622" t="s">
        <v>155</v>
      </c>
      <c r="G439" s="662" t="str">
        <f>G427</f>
        <v>Financial Year 2020/21 (£s)</v>
      </c>
      <c r="H439" s="663"/>
      <c r="I439" s="664"/>
      <c r="J439" s="662" t="str">
        <f>J427</f>
        <v>Financial Year 2021/22 (£s)</v>
      </c>
      <c r="K439" s="663"/>
      <c r="L439" s="664"/>
      <c r="M439" s="662" t="str">
        <f>M427</f>
        <v>Financial Year 2022/23 (£s)</v>
      </c>
      <c r="N439" s="663"/>
      <c r="O439" s="664"/>
      <c r="P439" s="662" t="str">
        <f>P427</f>
        <v>Financial Year 2023/24 (£s)</v>
      </c>
      <c r="Q439" s="663"/>
      <c r="R439" s="664"/>
      <c r="S439" s="662" t="str">
        <f>S427</f>
        <v>Financial Year 2024/25 (£s)</v>
      </c>
      <c r="T439" s="663"/>
      <c r="U439" s="665"/>
      <c r="V439" s="662" t="str">
        <f>V427</f>
        <v>Financial Year 2025/26 (£s)</v>
      </c>
      <c r="W439" s="663"/>
      <c r="X439" s="664"/>
      <c r="Y439" s="622" t="s">
        <v>172</v>
      </c>
      <c r="Z439" s="622" t="s">
        <v>163</v>
      </c>
    </row>
    <row r="440" spans="1:26" ht="22.5" customHeight="1" outlineLevel="1" x14ac:dyDescent="0.2">
      <c r="A440" s="413"/>
      <c r="B440" s="38"/>
      <c r="C440" s="624" t="s">
        <v>181</v>
      </c>
      <c r="D440" s="624" t="s">
        <v>188</v>
      </c>
      <c r="E440" s="624" t="s">
        <v>183</v>
      </c>
      <c r="F440" s="623"/>
      <c r="G440" s="195" t="s">
        <v>164</v>
      </c>
      <c r="H440" s="196" t="s">
        <v>165</v>
      </c>
      <c r="I440" s="626" t="s">
        <v>166</v>
      </c>
      <c r="J440" s="195" t="s">
        <v>164</v>
      </c>
      <c r="K440" s="196" t="s">
        <v>165</v>
      </c>
      <c r="L440" s="626" t="s">
        <v>166</v>
      </c>
      <c r="M440" s="195" t="s">
        <v>164</v>
      </c>
      <c r="N440" s="196" t="s">
        <v>165</v>
      </c>
      <c r="O440" s="626" t="s">
        <v>166</v>
      </c>
      <c r="P440" s="195" t="s">
        <v>164</v>
      </c>
      <c r="Q440" s="196" t="s">
        <v>165</v>
      </c>
      <c r="R440" s="626" t="s">
        <v>166</v>
      </c>
      <c r="S440" s="195" t="s">
        <v>164</v>
      </c>
      <c r="T440" s="196" t="s">
        <v>165</v>
      </c>
      <c r="U440" s="626" t="s">
        <v>166</v>
      </c>
      <c r="V440" s="195" t="s">
        <v>164</v>
      </c>
      <c r="W440" s="196" t="s">
        <v>165</v>
      </c>
      <c r="X440" s="626" t="s">
        <v>166</v>
      </c>
      <c r="Y440" s="623"/>
      <c r="Z440" s="623"/>
    </row>
    <row r="441" spans="1:26" ht="22.5" customHeight="1" outlineLevel="1" x14ac:dyDescent="0.2">
      <c r="A441" s="413"/>
      <c r="B441" s="38"/>
      <c r="C441" s="625"/>
      <c r="D441" s="625"/>
      <c r="E441" s="625"/>
      <c r="F441" s="661"/>
      <c r="G441" s="289" t="s">
        <v>167</v>
      </c>
      <c r="H441" s="289" t="s">
        <v>167</v>
      </c>
      <c r="I441" s="623"/>
      <c r="J441" s="289" t="s">
        <v>167</v>
      </c>
      <c r="K441" s="289" t="str">
        <f>IF(INDEX('Reference Data'!$G$5:$G$18,MATCH('Reference Data'!$C$4,'Reference Data'!$F$5:$F$21,0),1)&gt;=K$22,"Actual","Forecast")</f>
        <v>Actual</v>
      </c>
      <c r="L441" s="623"/>
      <c r="M441" s="289" t="str">
        <f>IF(INDEX('Reference Data'!$G$5:$G$18,MATCH('Reference Data'!$C$4,'Reference Data'!$F$5:$F$21,0),1)&gt;=M$22,"Actual","Forecast")</f>
        <v>Actual</v>
      </c>
      <c r="N441" s="289" t="str">
        <f>IF(INDEX('Reference Data'!$G$5:$G$18,MATCH('Reference Data'!$C$4,'Reference Data'!$F$5:$F$21,0),1)&gt;=N$22,"Actual","Forecast")</f>
        <v>Actual</v>
      </c>
      <c r="O441" s="623"/>
      <c r="P441" s="289" t="str">
        <f>IF(INDEX('Reference Data'!$G$5:$G$18,MATCH('Reference Data'!$C$4,'Reference Data'!$F$5:$F$21,0),1)&gt;=P$22,"Actual","Forecast")</f>
        <v>Actual</v>
      </c>
      <c r="Q441" s="289" t="str">
        <f>IF(INDEX('Reference Data'!$G$5:$G$18,MATCH('Reference Data'!$C$4,'Reference Data'!$F$5:$F$21,0),1)&gt;=Q$22,"Actual","Forecast")</f>
        <v>Actual</v>
      </c>
      <c r="R441" s="623"/>
      <c r="S441" s="289" t="str">
        <f>IF(INDEX('Reference Data'!$G$5:$G$18,MATCH('Reference Data'!$C$4,'Reference Data'!$F$5:$F$21,0),1)&gt;=S$22,"Actual","Forecast")</f>
        <v>Actual</v>
      </c>
      <c r="T441" s="289" t="str">
        <f>IF(INDEX('Reference Data'!$G$5:$G$18,MATCH('Reference Data'!$C$4,'Reference Data'!$F$5:$F$21,0),1)&gt;=T$22,"Actual","Forecast")</f>
        <v>Forecast</v>
      </c>
      <c r="U441" s="623"/>
      <c r="V441" s="289" t="str">
        <f>IF(INDEX('Reference Data'!$G$5:$G$18,MATCH('Reference Data'!$C$4,'Reference Data'!$F$5:$F$21,0),1)&gt;=V$22,"Actual","Forecast")</f>
        <v>Forecast</v>
      </c>
      <c r="W441" s="289" t="str">
        <f>IF(INDEX('Reference Data'!$G$5:$G$18,MATCH('Reference Data'!$C$4,'Reference Data'!$F$5:$F$21,0),1)&gt;=W$22,"Actual","Forecast")</f>
        <v>Forecast</v>
      </c>
      <c r="X441" s="623"/>
      <c r="Y441" s="623"/>
      <c r="Z441" s="623"/>
    </row>
    <row r="442" spans="1:26" ht="16" outlineLevel="1" x14ac:dyDescent="0.2">
      <c r="A442" s="413"/>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5">
        <f>SUM(O442,L442,I442,F442,R442,U442,X442,Y442)</f>
        <v>0</v>
      </c>
    </row>
    <row r="443" spans="1:26" ht="16" outlineLevel="1" x14ac:dyDescent="0.2">
      <c r="A443" s="413"/>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6" outlineLevel="1" x14ac:dyDescent="0.2">
      <c r="A444" s="413"/>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6" outlineLevel="1" x14ac:dyDescent="0.2">
      <c r="A445" s="413"/>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7" outlineLevel="1" thickBot="1" x14ac:dyDescent="0.25">
      <c r="A446" s="413"/>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6">
        <f>SUM(O446,L446,I446,F446,R446,U446,X446,Y446)</f>
        <v>0</v>
      </c>
    </row>
    <row r="447" spans="1:26" ht="17" outlineLevel="1" thickBot="1" x14ac:dyDescent="0.25">
      <c r="A447" s="413"/>
      <c r="B447" s="46"/>
      <c r="C447" s="627" t="s">
        <v>184</v>
      </c>
      <c r="D447" s="628"/>
      <c r="E447" s="629"/>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5" outlineLevel="1" thickBot="1" x14ac:dyDescent="0.25"/>
    <row r="449" spans="1:26" ht="31.25" customHeight="1" outlineLevel="1" x14ac:dyDescent="0.2">
      <c r="B449" s="80">
        <f>COUNTIF(E442:E446,"Yes")</f>
        <v>0</v>
      </c>
      <c r="C449" s="630" t="s">
        <v>185</v>
      </c>
      <c r="D449" s="631"/>
      <c r="E449" s="632"/>
      <c r="G449" s="215"/>
      <c r="H449" s="215"/>
      <c r="I449" s="215"/>
      <c r="J449" s="215"/>
      <c r="K449" s="215"/>
      <c r="L449" s="215"/>
    </row>
    <row r="450" spans="1:26" ht="86.25" customHeight="1" outlineLevel="1" x14ac:dyDescent="0.2">
      <c r="B450" s="46"/>
      <c r="C450" s="633" t="s">
        <v>186</v>
      </c>
      <c r="D450" s="634"/>
      <c r="E450" s="635"/>
      <c r="G450" s="258"/>
      <c r="H450" s="258"/>
      <c r="I450" s="258"/>
      <c r="J450" s="258"/>
      <c r="K450" s="258"/>
      <c r="L450" s="258"/>
    </row>
    <row r="451" spans="1:26" ht="76.5" customHeight="1" outlineLevel="1" thickBot="1" x14ac:dyDescent="0.25">
      <c r="B451" s="59"/>
      <c r="C451" s="636"/>
      <c r="D451" s="637"/>
      <c r="E451" s="638"/>
      <c r="G451" s="259"/>
      <c r="H451" s="259"/>
      <c r="I451" s="259"/>
      <c r="J451" s="259"/>
      <c r="K451" s="259"/>
      <c r="L451" s="259"/>
    </row>
    <row r="453" spans="1:26" customFormat="1" ht="85" customHeight="1" x14ac:dyDescent="0.2">
      <c r="A453" s="413" t="s">
        <v>187</v>
      </c>
      <c r="B453" s="60"/>
      <c r="C453" s="672" t="str">
        <f>CONCATENATE("Project 16: ",'2 - Project Admin'!E42)</f>
        <v xml:space="preserve">Project 16: </v>
      </c>
      <c r="D453" s="673"/>
      <c r="E453" s="673"/>
      <c r="F453" s="673"/>
      <c r="G453" s="673"/>
      <c r="H453" s="673"/>
      <c r="I453" s="673"/>
      <c r="J453" s="673"/>
      <c r="K453" s="673"/>
      <c r="L453" s="673"/>
      <c r="M453" s="673"/>
      <c r="N453" s="673"/>
      <c r="O453" s="673"/>
      <c r="P453" s="673"/>
      <c r="Q453" s="673"/>
      <c r="R453" s="673"/>
      <c r="S453" s="673"/>
      <c r="T453" s="673"/>
      <c r="U453" s="673"/>
      <c r="V453" s="673"/>
      <c r="W453" s="673"/>
      <c r="X453" s="673"/>
      <c r="Y453" s="673"/>
      <c r="Z453" s="674"/>
    </row>
    <row r="454" spans="1:26" customFormat="1" ht="15" customHeight="1" thickBot="1" x14ac:dyDescent="0.25">
      <c r="A454" s="18"/>
      <c r="B454" s="1"/>
      <c r="C454" s="6"/>
      <c r="D454" s="7"/>
      <c r="E454" s="8"/>
      <c r="F454" s="8"/>
      <c r="G454" s="8"/>
      <c r="S454" s="18"/>
    </row>
    <row r="455" spans="1:26" s="24" customFormat="1" ht="21" customHeight="1" outlineLevel="1" x14ac:dyDescent="0.2">
      <c r="A455" s="413"/>
      <c r="B455" s="46"/>
      <c r="C455" s="666" t="s">
        <v>171</v>
      </c>
      <c r="D455" s="667"/>
      <c r="E455" s="668"/>
      <c r="F455" s="622" t="s">
        <v>155</v>
      </c>
      <c r="G455" s="662" t="s">
        <v>156</v>
      </c>
      <c r="H455" s="663"/>
      <c r="I455" s="664"/>
      <c r="J455" s="662" t="s">
        <v>157</v>
      </c>
      <c r="K455" s="663"/>
      <c r="L455" s="664"/>
      <c r="M455" s="662" t="s">
        <v>158</v>
      </c>
      <c r="N455" s="663"/>
      <c r="O455" s="664"/>
      <c r="P455" s="662" t="s">
        <v>159</v>
      </c>
      <c r="Q455" s="663"/>
      <c r="R455" s="664"/>
      <c r="S455" s="662" t="s">
        <v>160</v>
      </c>
      <c r="T455" s="663"/>
      <c r="U455" s="664"/>
      <c r="V455" s="662" t="s">
        <v>161</v>
      </c>
      <c r="W455" s="663"/>
      <c r="X455" s="664"/>
      <c r="Y455" s="622" t="s">
        <v>172</v>
      </c>
      <c r="Z455" s="622" t="s">
        <v>163</v>
      </c>
    </row>
    <row r="456" spans="1:26" s="24" customFormat="1" ht="22.5" customHeight="1" outlineLevel="1" thickBot="1" x14ac:dyDescent="0.25">
      <c r="A456" s="413"/>
      <c r="B456" s="46"/>
      <c r="C456" s="669"/>
      <c r="D456" s="670"/>
      <c r="E456" s="671"/>
      <c r="F456" s="623"/>
      <c r="G456" s="195" t="s">
        <v>164</v>
      </c>
      <c r="H456" s="196" t="s">
        <v>165</v>
      </c>
      <c r="I456" s="626" t="s">
        <v>166</v>
      </c>
      <c r="J456" s="195" t="s">
        <v>164</v>
      </c>
      <c r="K456" s="196" t="s">
        <v>165</v>
      </c>
      <c r="L456" s="626" t="s">
        <v>166</v>
      </c>
      <c r="M456" s="195" t="s">
        <v>164</v>
      </c>
      <c r="N456" s="196" t="s">
        <v>165</v>
      </c>
      <c r="O456" s="626" t="s">
        <v>166</v>
      </c>
      <c r="P456" s="195" t="s">
        <v>164</v>
      </c>
      <c r="Q456" s="196" t="s">
        <v>165</v>
      </c>
      <c r="R456" s="626" t="s">
        <v>166</v>
      </c>
      <c r="S456" s="195" t="s">
        <v>164</v>
      </c>
      <c r="T456" s="196" t="s">
        <v>165</v>
      </c>
      <c r="U456" s="626" t="s">
        <v>166</v>
      </c>
      <c r="V456" s="195" t="s">
        <v>164</v>
      </c>
      <c r="W456" s="196" t="s">
        <v>165</v>
      </c>
      <c r="X456" s="626" t="s">
        <v>166</v>
      </c>
      <c r="Y456" s="623"/>
      <c r="Z456" s="623"/>
    </row>
    <row r="457" spans="1:26" s="24" customFormat="1" ht="20.25" customHeight="1" outlineLevel="1" thickBot="1" x14ac:dyDescent="0.25">
      <c r="A457" s="413"/>
      <c r="B457" s="46"/>
      <c r="C457" s="669"/>
      <c r="D457" s="670"/>
      <c r="E457" s="671"/>
      <c r="F457" s="661"/>
      <c r="G457" s="289" t="s">
        <v>167</v>
      </c>
      <c r="H457" s="289" t="s">
        <v>167</v>
      </c>
      <c r="I457" s="623"/>
      <c r="J457" s="289" t="s">
        <v>167</v>
      </c>
      <c r="K457" s="289" t="str">
        <f>IF(INDEX('Reference Data'!$G$5:$G$18,MATCH('Reference Data'!$C$4,'Reference Data'!$F$5:$F$21,0),1)&gt;=K$22,"Actual","Forecast")</f>
        <v>Actual</v>
      </c>
      <c r="L457" s="623"/>
      <c r="M457" s="289" t="str">
        <f>IF(INDEX('Reference Data'!$G$5:$G$18,MATCH('Reference Data'!$C$4,'Reference Data'!$F$5:$F$21,0),1)&gt;=M$22,"Actual","Forecast")</f>
        <v>Actual</v>
      </c>
      <c r="N457" s="289" t="str">
        <f>IF(INDEX('Reference Data'!$G$5:$G$18,MATCH('Reference Data'!$C$4,'Reference Data'!$F$5:$F$21,0),1)&gt;=N$22,"Actual","Forecast")</f>
        <v>Actual</v>
      </c>
      <c r="O457" s="623"/>
      <c r="P457" s="289" t="str">
        <f>IF(INDEX('Reference Data'!$G$5:$G$18,MATCH('Reference Data'!$C$4,'Reference Data'!$F$5:$F$21,0),1)&gt;=P$22,"Actual","Forecast")</f>
        <v>Actual</v>
      </c>
      <c r="Q457" s="289" t="str">
        <f>IF(INDEX('Reference Data'!$G$5:$G$18,MATCH('Reference Data'!$C$4,'Reference Data'!$F$5:$F$21,0),1)&gt;=Q$22,"Actual","Forecast")</f>
        <v>Actual</v>
      </c>
      <c r="R457" s="623"/>
      <c r="S457" s="289" t="str">
        <f>IF(INDEX('Reference Data'!$G$5:$G$18,MATCH('Reference Data'!$C$4,'Reference Data'!$F$5:$F$21,0),1)&gt;=S$22,"Actual","Forecast")</f>
        <v>Actual</v>
      </c>
      <c r="T457" s="289" t="str">
        <f>IF(INDEX('Reference Data'!$G$5:$G$18,MATCH('Reference Data'!$C$4,'Reference Data'!$F$5:$F$21,0),1)&gt;=T$22,"Actual","Forecast")</f>
        <v>Forecast</v>
      </c>
      <c r="U457" s="623"/>
      <c r="V457" s="289" t="str">
        <f>IF(INDEX('Reference Data'!$G$5:$G$18,MATCH('Reference Data'!$C$4,'Reference Data'!$F$5:$F$21,0),1)&gt;=V$22,"Actual","Forecast")</f>
        <v>Forecast</v>
      </c>
      <c r="W457" s="289" t="str">
        <f>IF(INDEX('Reference Data'!$G$5:$G$18,MATCH('Reference Data'!$C$4,'Reference Data'!$F$5:$F$21,0),1)&gt;=W$22,"Actual","Forecast")</f>
        <v>Forecast</v>
      </c>
      <c r="X457" s="623"/>
      <c r="Y457" s="623"/>
      <c r="Z457" s="623"/>
    </row>
    <row r="458" spans="1:26" ht="14.75" customHeight="1" outlineLevel="1" x14ac:dyDescent="0.2">
      <c r="A458" s="413"/>
      <c r="B458" s="77"/>
      <c r="C458" s="639" t="s">
        <v>173</v>
      </c>
      <c r="D458" s="640"/>
      <c r="E458" s="641"/>
      <c r="F458" s="419"/>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19"/>
      <c r="Z458" s="414">
        <f>SUM(O458,L458,I458,F458)+R458+U458+X458+Y458</f>
        <v>0</v>
      </c>
    </row>
    <row r="459" spans="1:26" ht="15.75" customHeight="1" outlineLevel="1" x14ac:dyDescent="0.2">
      <c r="A459" s="413"/>
      <c r="B459" s="77"/>
      <c r="C459" s="642" t="s">
        <v>174</v>
      </c>
      <c r="D459" s="643"/>
      <c r="E459" s="644"/>
      <c r="F459" s="421"/>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1"/>
      <c r="Z459" s="377">
        <f>SUM(O459,L459,I459,F459)+R459+U459+X459+Y459</f>
        <v>0</v>
      </c>
    </row>
    <row r="460" spans="1:26" ht="15.75" customHeight="1" outlineLevel="1" x14ac:dyDescent="0.2">
      <c r="A460" s="413"/>
      <c r="B460" s="46"/>
      <c r="C460" s="645" t="s">
        <v>175</v>
      </c>
      <c r="D460" s="646"/>
      <c r="E460" s="647"/>
      <c r="F460" s="421"/>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1"/>
      <c r="Z460" s="377">
        <f>SUM(O460,L460,I460,F460)+R460+U460+X460+Y460</f>
        <v>0</v>
      </c>
    </row>
    <row r="461" spans="1:26" ht="15.75" customHeight="1" outlineLevel="1" x14ac:dyDescent="0.2">
      <c r="A461" s="413"/>
      <c r="B461" s="46"/>
      <c r="C461" s="648" t="s">
        <v>176</v>
      </c>
      <c r="D461" s="649"/>
      <c r="E461" s="650"/>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2">
      <c r="A462" s="413"/>
      <c r="B462" s="46"/>
      <c r="C462" s="651" t="s">
        <v>177</v>
      </c>
      <c r="D462" s="652"/>
      <c r="E462" s="653"/>
      <c r="F462" s="421"/>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1"/>
      <c r="Z462" s="377">
        <f>SUM(O462,L462,I462,F462)+R462+U462+X462+Y462</f>
        <v>0</v>
      </c>
    </row>
    <row r="463" spans="1:26" ht="15.75" customHeight="1" outlineLevel="1" x14ac:dyDescent="0.2">
      <c r="A463" s="413"/>
      <c r="B463" s="46"/>
      <c r="C463" s="645" t="s">
        <v>178</v>
      </c>
      <c r="D463" s="646"/>
      <c r="E463" s="647"/>
      <c r="F463" s="421"/>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1"/>
      <c r="Z463" s="377">
        <f>SUM(O463,L463,I463,F463)+R463+U463+X463+Y463</f>
        <v>0</v>
      </c>
    </row>
    <row r="464" spans="1:26" ht="15.75" customHeight="1" outlineLevel="1" thickBot="1" x14ac:dyDescent="0.25">
      <c r="A464" s="413"/>
      <c r="B464" s="46"/>
      <c r="C464" s="654" t="s">
        <v>179</v>
      </c>
      <c r="D464" s="655"/>
      <c r="E464" s="656"/>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7" outlineLevel="1" thickBot="1" x14ac:dyDescent="0.25">
      <c r="A465" s="413"/>
      <c r="B465" s="46"/>
      <c r="C465" s="627" t="s">
        <v>163</v>
      </c>
      <c r="D465" s="628"/>
      <c r="E465" s="657"/>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25">
      <c r="C466" s="21"/>
      <c r="D466" s="21"/>
      <c r="E466" s="21"/>
      <c r="F466" s="23"/>
      <c r="G466" s="22"/>
      <c r="H466" s="22"/>
      <c r="I466" s="26"/>
      <c r="J466" s="22"/>
      <c r="K466" s="22"/>
      <c r="L466" s="23"/>
      <c r="M466" s="22"/>
      <c r="N466" s="22"/>
    </row>
    <row r="467" spans="1:26" ht="21.5" customHeight="1" outlineLevel="1" x14ac:dyDescent="0.2">
      <c r="A467" s="413"/>
      <c r="B467" s="38"/>
      <c r="C467" s="658" t="s">
        <v>180</v>
      </c>
      <c r="D467" s="659"/>
      <c r="E467" s="660"/>
      <c r="F467" s="622" t="s">
        <v>155</v>
      </c>
      <c r="G467" s="662" t="str">
        <f>G455</f>
        <v>Financial Year 2020/21 (£s)</v>
      </c>
      <c r="H467" s="663"/>
      <c r="I467" s="664"/>
      <c r="J467" s="662" t="str">
        <f>J455</f>
        <v>Financial Year 2021/22 (£s)</v>
      </c>
      <c r="K467" s="663"/>
      <c r="L467" s="664"/>
      <c r="M467" s="662" t="str">
        <f>M455</f>
        <v>Financial Year 2022/23 (£s)</v>
      </c>
      <c r="N467" s="663"/>
      <c r="O467" s="664"/>
      <c r="P467" s="662" t="str">
        <f>P455</f>
        <v>Financial Year 2023/24 (£s)</v>
      </c>
      <c r="Q467" s="663"/>
      <c r="R467" s="664"/>
      <c r="S467" s="662" t="str">
        <f>S455</f>
        <v>Financial Year 2024/25 (£s)</v>
      </c>
      <c r="T467" s="663"/>
      <c r="U467" s="665"/>
      <c r="V467" s="662" t="str">
        <f>V455</f>
        <v>Financial Year 2025/26 (£s)</v>
      </c>
      <c r="W467" s="663"/>
      <c r="X467" s="664"/>
      <c r="Y467" s="622" t="s">
        <v>172</v>
      </c>
      <c r="Z467" s="622" t="s">
        <v>163</v>
      </c>
    </row>
    <row r="468" spans="1:26" ht="22.5" customHeight="1" outlineLevel="1" x14ac:dyDescent="0.2">
      <c r="A468" s="413"/>
      <c r="B468" s="38"/>
      <c r="C468" s="624" t="s">
        <v>181</v>
      </c>
      <c r="D468" s="624" t="s">
        <v>188</v>
      </c>
      <c r="E468" s="624" t="s">
        <v>183</v>
      </c>
      <c r="F468" s="623"/>
      <c r="G468" s="195" t="s">
        <v>164</v>
      </c>
      <c r="H468" s="196" t="s">
        <v>165</v>
      </c>
      <c r="I468" s="626" t="s">
        <v>166</v>
      </c>
      <c r="J468" s="195" t="s">
        <v>164</v>
      </c>
      <c r="K468" s="196" t="s">
        <v>165</v>
      </c>
      <c r="L468" s="626" t="s">
        <v>166</v>
      </c>
      <c r="M468" s="195" t="s">
        <v>164</v>
      </c>
      <c r="N468" s="196" t="s">
        <v>165</v>
      </c>
      <c r="O468" s="626" t="s">
        <v>166</v>
      </c>
      <c r="P468" s="195" t="s">
        <v>164</v>
      </c>
      <c r="Q468" s="196" t="s">
        <v>165</v>
      </c>
      <c r="R468" s="626" t="s">
        <v>166</v>
      </c>
      <c r="S468" s="195" t="s">
        <v>164</v>
      </c>
      <c r="T468" s="196" t="s">
        <v>165</v>
      </c>
      <c r="U468" s="626" t="s">
        <v>166</v>
      </c>
      <c r="V468" s="195" t="s">
        <v>164</v>
      </c>
      <c r="W468" s="196" t="s">
        <v>165</v>
      </c>
      <c r="X468" s="626" t="s">
        <v>166</v>
      </c>
      <c r="Y468" s="623"/>
      <c r="Z468" s="623"/>
    </row>
    <row r="469" spans="1:26" ht="22.5" customHeight="1" outlineLevel="1" x14ac:dyDescent="0.2">
      <c r="A469" s="413"/>
      <c r="B469" s="38"/>
      <c r="C469" s="625"/>
      <c r="D469" s="625"/>
      <c r="E469" s="625"/>
      <c r="F469" s="661"/>
      <c r="G469" s="289" t="s">
        <v>167</v>
      </c>
      <c r="H469" s="289" t="s">
        <v>167</v>
      </c>
      <c r="I469" s="623"/>
      <c r="J469" s="289" t="s">
        <v>167</v>
      </c>
      <c r="K469" s="289" t="str">
        <f>IF(INDEX('Reference Data'!$G$5:$G$18,MATCH('Reference Data'!$C$4,'Reference Data'!$F$5:$F$21,0),1)&gt;=K$22,"Actual","Forecast")</f>
        <v>Actual</v>
      </c>
      <c r="L469" s="623"/>
      <c r="M469" s="289" t="str">
        <f>IF(INDEX('Reference Data'!$G$5:$G$18,MATCH('Reference Data'!$C$4,'Reference Data'!$F$5:$F$21,0),1)&gt;=M$22,"Actual","Forecast")</f>
        <v>Actual</v>
      </c>
      <c r="N469" s="289" t="str">
        <f>IF(INDEX('Reference Data'!$G$5:$G$18,MATCH('Reference Data'!$C$4,'Reference Data'!$F$5:$F$21,0),1)&gt;=N$22,"Actual","Forecast")</f>
        <v>Actual</v>
      </c>
      <c r="O469" s="623"/>
      <c r="P469" s="289" t="str">
        <f>IF(INDEX('Reference Data'!$G$5:$G$18,MATCH('Reference Data'!$C$4,'Reference Data'!$F$5:$F$21,0),1)&gt;=P$22,"Actual","Forecast")</f>
        <v>Actual</v>
      </c>
      <c r="Q469" s="289" t="str">
        <f>IF(INDEX('Reference Data'!$G$5:$G$18,MATCH('Reference Data'!$C$4,'Reference Data'!$F$5:$F$21,0),1)&gt;=Q$22,"Actual","Forecast")</f>
        <v>Actual</v>
      </c>
      <c r="R469" s="623"/>
      <c r="S469" s="289" t="str">
        <f>IF(INDEX('Reference Data'!$G$5:$G$18,MATCH('Reference Data'!$C$4,'Reference Data'!$F$5:$F$21,0),1)&gt;=S$22,"Actual","Forecast")</f>
        <v>Actual</v>
      </c>
      <c r="T469" s="289" t="str">
        <f>IF(INDEX('Reference Data'!$G$5:$G$18,MATCH('Reference Data'!$C$4,'Reference Data'!$F$5:$F$21,0),1)&gt;=T$22,"Actual","Forecast")</f>
        <v>Forecast</v>
      </c>
      <c r="U469" s="623"/>
      <c r="V469" s="289" t="str">
        <f>IF(INDEX('Reference Data'!$G$5:$G$18,MATCH('Reference Data'!$C$4,'Reference Data'!$F$5:$F$21,0),1)&gt;=V$22,"Actual","Forecast")</f>
        <v>Forecast</v>
      </c>
      <c r="W469" s="289" t="str">
        <f>IF(INDEX('Reference Data'!$G$5:$G$18,MATCH('Reference Data'!$C$4,'Reference Data'!$F$5:$F$21,0),1)&gt;=W$22,"Actual","Forecast")</f>
        <v>Forecast</v>
      </c>
      <c r="X469" s="623"/>
      <c r="Y469" s="623"/>
      <c r="Z469" s="623"/>
    </row>
    <row r="470" spans="1:26" ht="16" outlineLevel="1" x14ac:dyDescent="0.2">
      <c r="A470" s="413"/>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5">
        <f>SUM(O470,L470,I470,F470,R470,U470,X470,Y470)</f>
        <v>0</v>
      </c>
    </row>
    <row r="471" spans="1:26" ht="16" outlineLevel="1" x14ac:dyDescent="0.2">
      <c r="A471" s="413"/>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6" outlineLevel="1" x14ac:dyDescent="0.2">
      <c r="A472" s="413"/>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6" outlineLevel="1" x14ac:dyDescent="0.2">
      <c r="A473" s="413"/>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7" outlineLevel="1" thickBot="1" x14ac:dyDescent="0.25">
      <c r="A474" s="413"/>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6">
        <f>SUM(O474,L474,I474,F474,R474,U474,X474,Y474)</f>
        <v>0</v>
      </c>
    </row>
    <row r="475" spans="1:26" ht="17" outlineLevel="1" thickBot="1" x14ac:dyDescent="0.25">
      <c r="A475" s="413"/>
      <c r="B475" s="46"/>
      <c r="C475" s="627" t="s">
        <v>184</v>
      </c>
      <c r="D475" s="628"/>
      <c r="E475" s="629"/>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5" outlineLevel="1" thickBot="1" x14ac:dyDescent="0.25"/>
    <row r="477" spans="1:26" ht="31.25" customHeight="1" outlineLevel="1" x14ac:dyDescent="0.2">
      <c r="B477" s="80">
        <f>COUNTIF(E470:E474,"Yes")</f>
        <v>0</v>
      </c>
      <c r="C477" s="630" t="s">
        <v>185</v>
      </c>
      <c r="D477" s="631"/>
      <c r="E477" s="632"/>
      <c r="G477" s="215"/>
      <c r="H477" s="215"/>
      <c r="I477" s="215"/>
      <c r="J477" s="215"/>
      <c r="K477" s="215"/>
      <c r="L477" s="215"/>
    </row>
    <row r="478" spans="1:26" ht="86.25" customHeight="1" outlineLevel="1" x14ac:dyDescent="0.2">
      <c r="B478" s="46"/>
      <c r="C478" s="633" t="s">
        <v>186</v>
      </c>
      <c r="D478" s="634"/>
      <c r="E478" s="635"/>
      <c r="G478" s="258"/>
      <c r="H478" s="258"/>
      <c r="I478" s="258"/>
      <c r="J478" s="258"/>
      <c r="K478" s="258"/>
      <c r="L478" s="258"/>
    </row>
    <row r="479" spans="1:26" ht="76.5" customHeight="1" outlineLevel="1" thickBot="1" x14ac:dyDescent="0.25">
      <c r="B479" s="59"/>
      <c r="C479" s="636"/>
      <c r="D479" s="637"/>
      <c r="E479" s="638"/>
      <c r="G479" s="259"/>
      <c r="H479" s="259"/>
      <c r="I479" s="259"/>
      <c r="J479" s="259"/>
      <c r="K479" s="259"/>
      <c r="L479" s="259"/>
    </row>
    <row r="481" spans="1:26" customFormat="1" ht="85" customHeight="1" x14ac:dyDescent="0.2">
      <c r="A481" s="413" t="s">
        <v>187</v>
      </c>
      <c r="B481" s="60"/>
      <c r="C481" s="672" t="str">
        <f>CONCATENATE("Project 17: ",'2 - Project Admin'!E43)</f>
        <v xml:space="preserve">Project 17: </v>
      </c>
      <c r="D481" s="673"/>
      <c r="E481" s="673"/>
      <c r="F481" s="673"/>
      <c r="G481" s="673"/>
      <c r="H481" s="673"/>
      <c r="I481" s="673"/>
      <c r="J481" s="673"/>
      <c r="K481" s="673"/>
      <c r="L481" s="673"/>
      <c r="M481" s="673"/>
      <c r="N481" s="673"/>
      <c r="O481" s="673"/>
      <c r="P481" s="673"/>
      <c r="Q481" s="673"/>
      <c r="R481" s="673"/>
      <c r="S481" s="673"/>
      <c r="T481" s="673"/>
      <c r="U481" s="673"/>
      <c r="V481" s="673"/>
      <c r="W481" s="673"/>
      <c r="X481" s="673"/>
      <c r="Y481" s="673"/>
      <c r="Z481" s="674"/>
    </row>
    <row r="482" spans="1:26" customFormat="1" ht="15" customHeight="1" thickBot="1" x14ac:dyDescent="0.25">
      <c r="A482" s="18"/>
      <c r="B482" s="1"/>
      <c r="C482" s="6"/>
      <c r="D482" s="7"/>
      <c r="E482" s="8"/>
      <c r="F482" s="8"/>
      <c r="G482" s="8"/>
      <c r="S482" s="18"/>
    </row>
    <row r="483" spans="1:26" s="24" customFormat="1" ht="21" customHeight="1" outlineLevel="1" x14ac:dyDescent="0.2">
      <c r="A483" s="413"/>
      <c r="B483" s="46"/>
      <c r="C483" s="666" t="s">
        <v>171</v>
      </c>
      <c r="D483" s="667"/>
      <c r="E483" s="668"/>
      <c r="F483" s="622" t="s">
        <v>155</v>
      </c>
      <c r="G483" s="662" t="s">
        <v>156</v>
      </c>
      <c r="H483" s="663"/>
      <c r="I483" s="664"/>
      <c r="J483" s="662" t="s">
        <v>157</v>
      </c>
      <c r="K483" s="663"/>
      <c r="L483" s="664"/>
      <c r="M483" s="662" t="s">
        <v>158</v>
      </c>
      <c r="N483" s="663"/>
      <c r="O483" s="664"/>
      <c r="P483" s="662" t="s">
        <v>159</v>
      </c>
      <c r="Q483" s="663"/>
      <c r="R483" s="664"/>
      <c r="S483" s="662" t="s">
        <v>160</v>
      </c>
      <c r="T483" s="663"/>
      <c r="U483" s="664"/>
      <c r="V483" s="662" t="s">
        <v>161</v>
      </c>
      <c r="W483" s="663"/>
      <c r="X483" s="664"/>
      <c r="Y483" s="622" t="s">
        <v>172</v>
      </c>
      <c r="Z483" s="622" t="s">
        <v>163</v>
      </c>
    </row>
    <row r="484" spans="1:26" s="24" customFormat="1" ht="22.5" customHeight="1" outlineLevel="1" thickBot="1" x14ac:dyDescent="0.25">
      <c r="A484" s="413"/>
      <c r="B484" s="46"/>
      <c r="C484" s="669"/>
      <c r="D484" s="670"/>
      <c r="E484" s="671"/>
      <c r="F484" s="623"/>
      <c r="G484" s="195" t="s">
        <v>164</v>
      </c>
      <c r="H484" s="196" t="s">
        <v>165</v>
      </c>
      <c r="I484" s="626" t="s">
        <v>166</v>
      </c>
      <c r="J484" s="195" t="s">
        <v>164</v>
      </c>
      <c r="K484" s="196" t="s">
        <v>165</v>
      </c>
      <c r="L484" s="626" t="s">
        <v>166</v>
      </c>
      <c r="M484" s="195" t="s">
        <v>164</v>
      </c>
      <c r="N484" s="196" t="s">
        <v>165</v>
      </c>
      <c r="O484" s="626" t="s">
        <v>166</v>
      </c>
      <c r="P484" s="195" t="s">
        <v>164</v>
      </c>
      <c r="Q484" s="196" t="s">
        <v>165</v>
      </c>
      <c r="R484" s="626" t="s">
        <v>166</v>
      </c>
      <c r="S484" s="195" t="s">
        <v>164</v>
      </c>
      <c r="T484" s="196" t="s">
        <v>165</v>
      </c>
      <c r="U484" s="626" t="s">
        <v>166</v>
      </c>
      <c r="V484" s="195" t="s">
        <v>164</v>
      </c>
      <c r="W484" s="196" t="s">
        <v>165</v>
      </c>
      <c r="X484" s="626" t="s">
        <v>166</v>
      </c>
      <c r="Y484" s="623"/>
      <c r="Z484" s="623"/>
    </row>
    <row r="485" spans="1:26" s="24" customFormat="1" ht="20.25" customHeight="1" outlineLevel="1" thickBot="1" x14ac:dyDescent="0.25">
      <c r="A485" s="413"/>
      <c r="B485" s="46"/>
      <c r="C485" s="669"/>
      <c r="D485" s="670"/>
      <c r="E485" s="671"/>
      <c r="F485" s="661"/>
      <c r="G485" s="289" t="s">
        <v>167</v>
      </c>
      <c r="H485" s="289" t="s">
        <v>167</v>
      </c>
      <c r="I485" s="623"/>
      <c r="J485" s="289" t="s">
        <v>167</v>
      </c>
      <c r="K485" s="289" t="str">
        <f>IF(INDEX('Reference Data'!$G$5:$G$18,MATCH('Reference Data'!$C$4,'Reference Data'!$F$5:$F$21,0),1)&gt;=K$22,"Actual","Forecast")</f>
        <v>Actual</v>
      </c>
      <c r="L485" s="623"/>
      <c r="M485" s="289" t="str">
        <f>IF(INDEX('Reference Data'!$G$5:$G$18,MATCH('Reference Data'!$C$4,'Reference Data'!$F$5:$F$21,0),1)&gt;=M$22,"Actual","Forecast")</f>
        <v>Actual</v>
      </c>
      <c r="N485" s="289" t="str">
        <f>IF(INDEX('Reference Data'!$G$5:$G$18,MATCH('Reference Data'!$C$4,'Reference Data'!$F$5:$F$21,0),1)&gt;=N$22,"Actual","Forecast")</f>
        <v>Actual</v>
      </c>
      <c r="O485" s="623"/>
      <c r="P485" s="289" t="str">
        <f>IF(INDEX('Reference Data'!$G$5:$G$18,MATCH('Reference Data'!$C$4,'Reference Data'!$F$5:$F$21,0),1)&gt;=P$22,"Actual","Forecast")</f>
        <v>Actual</v>
      </c>
      <c r="Q485" s="289" t="str">
        <f>IF(INDEX('Reference Data'!$G$5:$G$18,MATCH('Reference Data'!$C$4,'Reference Data'!$F$5:$F$21,0),1)&gt;=Q$22,"Actual","Forecast")</f>
        <v>Actual</v>
      </c>
      <c r="R485" s="623"/>
      <c r="S485" s="289" t="str">
        <f>IF(INDEX('Reference Data'!$G$5:$G$18,MATCH('Reference Data'!$C$4,'Reference Data'!$F$5:$F$21,0),1)&gt;=S$22,"Actual","Forecast")</f>
        <v>Actual</v>
      </c>
      <c r="T485" s="289" t="str">
        <f>IF(INDEX('Reference Data'!$G$5:$G$18,MATCH('Reference Data'!$C$4,'Reference Data'!$F$5:$F$21,0),1)&gt;=T$22,"Actual","Forecast")</f>
        <v>Forecast</v>
      </c>
      <c r="U485" s="623"/>
      <c r="V485" s="289" t="str">
        <f>IF(INDEX('Reference Data'!$G$5:$G$18,MATCH('Reference Data'!$C$4,'Reference Data'!$F$5:$F$21,0),1)&gt;=V$22,"Actual","Forecast")</f>
        <v>Forecast</v>
      </c>
      <c r="W485" s="289" t="str">
        <f>IF(INDEX('Reference Data'!$G$5:$G$18,MATCH('Reference Data'!$C$4,'Reference Data'!$F$5:$F$21,0),1)&gt;=W$22,"Actual","Forecast")</f>
        <v>Forecast</v>
      </c>
      <c r="X485" s="623"/>
      <c r="Y485" s="623"/>
      <c r="Z485" s="623"/>
    </row>
    <row r="486" spans="1:26" ht="14.75" customHeight="1" outlineLevel="1" x14ac:dyDescent="0.2">
      <c r="A486" s="413"/>
      <c r="B486" s="77"/>
      <c r="C486" s="639" t="s">
        <v>173</v>
      </c>
      <c r="D486" s="640"/>
      <c r="E486" s="641"/>
      <c r="F486" s="419"/>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19"/>
      <c r="Z486" s="414">
        <f>SUM(O486,L486,I486,F486)+R486+U486+X486+Y486</f>
        <v>0</v>
      </c>
    </row>
    <row r="487" spans="1:26" ht="15.75" customHeight="1" outlineLevel="1" x14ac:dyDescent="0.2">
      <c r="A487" s="413"/>
      <c r="B487" s="77"/>
      <c r="C487" s="642" t="s">
        <v>174</v>
      </c>
      <c r="D487" s="643"/>
      <c r="E487" s="644"/>
      <c r="F487" s="421"/>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1"/>
      <c r="Z487" s="377">
        <f>SUM(O487,L487,I487,F487)+R487+U487+X487+Y487</f>
        <v>0</v>
      </c>
    </row>
    <row r="488" spans="1:26" ht="15.75" customHeight="1" outlineLevel="1" x14ac:dyDescent="0.2">
      <c r="A488" s="413"/>
      <c r="B488" s="46"/>
      <c r="C488" s="645" t="s">
        <v>175</v>
      </c>
      <c r="D488" s="646"/>
      <c r="E488" s="647"/>
      <c r="F488" s="421"/>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1"/>
      <c r="Z488" s="377">
        <f>SUM(O488,L488,I488,F488)+R488+U488+X488+Y488</f>
        <v>0</v>
      </c>
    </row>
    <row r="489" spans="1:26" ht="15.75" customHeight="1" outlineLevel="1" x14ac:dyDescent="0.2">
      <c r="A489" s="413"/>
      <c r="B489" s="46"/>
      <c r="C489" s="648" t="s">
        <v>176</v>
      </c>
      <c r="D489" s="649"/>
      <c r="E489" s="650"/>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2">
      <c r="A490" s="413"/>
      <c r="B490" s="46"/>
      <c r="C490" s="651" t="s">
        <v>177</v>
      </c>
      <c r="D490" s="652"/>
      <c r="E490" s="653"/>
      <c r="F490" s="421"/>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1"/>
      <c r="Z490" s="377">
        <f>SUM(O490,L490,I490,F490)+R490+U490+X490+Y490</f>
        <v>0</v>
      </c>
    </row>
    <row r="491" spans="1:26" ht="15.75" customHeight="1" outlineLevel="1" x14ac:dyDescent="0.2">
      <c r="A491" s="413"/>
      <c r="B491" s="46"/>
      <c r="C491" s="645" t="s">
        <v>178</v>
      </c>
      <c r="D491" s="646"/>
      <c r="E491" s="647"/>
      <c r="F491" s="421"/>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1"/>
      <c r="Z491" s="377">
        <f>SUM(O491,L491,I491,F491)+R491+U491+X491+Y491</f>
        <v>0</v>
      </c>
    </row>
    <row r="492" spans="1:26" ht="15.75" customHeight="1" outlineLevel="1" thickBot="1" x14ac:dyDescent="0.25">
      <c r="A492" s="413"/>
      <c r="B492" s="46"/>
      <c r="C492" s="654" t="s">
        <v>179</v>
      </c>
      <c r="D492" s="655"/>
      <c r="E492" s="656"/>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7" outlineLevel="1" thickBot="1" x14ac:dyDescent="0.25">
      <c r="A493" s="413"/>
      <c r="B493" s="46"/>
      <c r="C493" s="627" t="s">
        <v>163</v>
      </c>
      <c r="D493" s="628"/>
      <c r="E493" s="657"/>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25">
      <c r="C494" s="21"/>
      <c r="D494" s="21"/>
      <c r="E494" s="21"/>
      <c r="F494" s="23"/>
      <c r="G494" s="22"/>
      <c r="H494" s="22"/>
      <c r="I494" s="26"/>
      <c r="J494" s="22"/>
      <c r="K494" s="22"/>
      <c r="L494" s="23"/>
      <c r="M494" s="22"/>
      <c r="N494" s="22"/>
    </row>
    <row r="495" spans="1:26" ht="21.5" customHeight="1" outlineLevel="1" x14ac:dyDescent="0.2">
      <c r="A495" s="413"/>
      <c r="B495" s="38"/>
      <c r="C495" s="658" t="s">
        <v>180</v>
      </c>
      <c r="D495" s="659"/>
      <c r="E495" s="660"/>
      <c r="F495" s="622" t="s">
        <v>155</v>
      </c>
      <c r="G495" s="662" t="str">
        <f>G483</f>
        <v>Financial Year 2020/21 (£s)</v>
      </c>
      <c r="H495" s="663"/>
      <c r="I495" s="664"/>
      <c r="J495" s="662" t="str">
        <f>J483</f>
        <v>Financial Year 2021/22 (£s)</v>
      </c>
      <c r="K495" s="663"/>
      <c r="L495" s="664"/>
      <c r="M495" s="662" t="str">
        <f>M483</f>
        <v>Financial Year 2022/23 (£s)</v>
      </c>
      <c r="N495" s="663"/>
      <c r="O495" s="664"/>
      <c r="P495" s="662" t="str">
        <f>P483</f>
        <v>Financial Year 2023/24 (£s)</v>
      </c>
      <c r="Q495" s="663"/>
      <c r="R495" s="664"/>
      <c r="S495" s="662" t="str">
        <f>S483</f>
        <v>Financial Year 2024/25 (£s)</v>
      </c>
      <c r="T495" s="663"/>
      <c r="U495" s="665"/>
      <c r="V495" s="662" t="str">
        <f>V483</f>
        <v>Financial Year 2025/26 (£s)</v>
      </c>
      <c r="W495" s="663"/>
      <c r="X495" s="664"/>
      <c r="Y495" s="622" t="s">
        <v>172</v>
      </c>
      <c r="Z495" s="622" t="s">
        <v>163</v>
      </c>
    </row>
    <row r="496" spans="1:26" ht="22.5" customHeight="1" outlineLevel="1" x14ac:dyDescent="0.2">
      <c r="A496" s="413"/>
      <c r="B496" s="38"/>
      <c r="C496" s="624" t="s">
        <v>181</v>
      </c>
      <c r="D496" s="624" t="s">
        <v>188</v>
      </c>
      <c r="E496" s="624" t="s">
        <v>183</v>
      </c>
      <c r="F496" s="623"/>
      <c r="G496" s="195" t="s">
        <v>164</v>
      </c>
      <c r="H496" s="196" t="s">
        <v>165</v>
      </c>
      <c r="I496" s="626" t="s">
        <v>166</v>
      </c>
      <c r="J496" s="195" t="s">
        <v>164</v>
      </c>
      <c r="K496" s="196" t="s">
        <v>165</v>
      </c>
      <c r="L496" s="626" t="s">
        <v>166</v>
      </c>
      <c r="M496" s="195" t="s">
        <v>164</v>
      </c>
      <c r="N496" s="196" t="s">
        <v>165</v>
      </c>
      <c r="O496" s="626" t="s">
        <v>166</v>
      </c>
      <c r="P496" s="195" t="s">
        <v>164</v>
      </c>
      <c r="Q496" s="196" t="s">
        <v>165</v>
      </c>
      <c r="R496" s="626" t="s">
        <v>166</v>
      </c>
      <c r="S496" s="195" t="s">
        <v>164</v>
      </c>
      <c r="T496" s="196" t="s">
        <v>165</v>
      </c>
      <c r="U496" s="626" t="s">
        <v>166</v>
      </c>
      <c r="V496" s="195" t="s">
        <v>164</v>
      </c>
      <c r="W496" s="196" t="s">
        <v>165</v>
      </c>
      <c r="X496" s="626" t="s">
        <v>166</v>
      </c>
      <c r="Y496" s="623"/>
      <c r="Z496" s="623"/>
    </row>
    <row r="497" spans="1:26" ht="22.5" customHeight="1" outlineLevel="1" x14ac:dyDescent="0.2">
      <c r="A497" s="413"/>
      <c r="B497" s="38"/>
      <c r="C497" s="625"/>
      <c r="D497" s="625"/>
      <c r="E497" s="625"/>
      <c r="F497" s="661"/>
      <c r="G497" s="289" t="s">
        <v>167</v>
      </c>
      <c r="H497" s="289" t="s">
        <v>167</v>
      </c>
      <c r="I497" s="623"/>
      <c r="J497" s="289" t="s">
        <v>167</v>
      </c>
      <c r="K497" s="289" t="str">
        <f>IF(INDEX('Reference Data'!$G$5:$G$18,MATCH('Reference Data'!$C$4,'Reference Data'!$F$5:$F$21,0),1)&gt;=K$22,"Actual","Forecast")</f>
        <v>Actual</v>
      </c>
      <c r="L497" s="623"/>
      <c r="M497" s="289" t="str">
        <f>IF(INDEX('Reference Data'!$G$5:$G$18,MATCH('Reference Data'!$C$4,'Reference Data'!$F$5:$F$21,0),1)&gt;=M$22,"Actual","Forecast")</f>
        <v>Actual</v>
      </c>
      <c r="N497" s="289" t="str">
        <f>IF(INDEX('Reference Data'!$G$5:$G$18,MATCH('Reference Data'!$C$4,'Reference Data'!$F$5:$F$21,0),1)&gt;=N$22,"Actual","Forecast")</f>
        <v>Actual</v>
      </c>
      <c r="O497" s="623"/>
      <c r="P497" s="289" t="str">
        <f>IF(INDEX('Reference Data'!$G$5:$G$18,MATCH('Reference Data'!$C$4,'Reference Data'!$F$5:$F$21,0),1)&gt;=P$22,"Actual","Forecast")</f>
        <v>Actual</v>
      </c>
      <c r="Q497" s="289" t="str">
        <f>IF(INDEX('Reference Data'!$G$5:$G$18,MATCH('Reference Data'!$C$4,'Reference Data'!$F$5:$F$21,0),1)&gt;=Q$22,"Actual","Forecast")</f>
        <v>Actual</v>
      </c>
      <c r="R497" s="623"/>
      <c r="S497" s="289" t="str">
        <f>IF(INDEX('Reference Data'!$G$5:$G$18,MATCH('Reference Data'!$C$4,'Reference Data'!$F$5:$F$21,0),1)&gt;=S$22,"Actual","Forecast")</f>
        <v>Actual</v>
      </c>
      <c r="T497" s="289" t="str">
        <f>IF(INDEX('Reference Data'!$G$5:$G$18,MATCH('Reference Data'!$C$4,'Reference Data'!$F$5:$F$21,0),1)&gt;=T$22,"Actual","Forecast")</f>
        <v>Forecast</v>
      </c>
      <c r="U497" s="623"/>
      <c r="V497" s="289" t="str">
        <f>IF(INDEX('Reference Data'!$G$5:$G$18,MATCH('Reference Data'!$C$4,'Reference Data'!$F$5:$F$21,0),1)&gt;=V$22,"Actual","Forecast")</f>
        <v>Forecast</v>
      </c>
      <c r="W497" s="289" t="str">
        <f>IF(INDEX('Reference Data'!$G$5:$G$18,MATCH('Reference Data'!$C$4,'Reference Data'!$F$5:$F$21,0),1)&gt;=W$22,"Actual","Forecast")</f>
        <v>Forecast</v>
      </c>
      <c r="X497" s="623"/>
      <c r="Y497" s="623"/>
      <c r="Z497" s="623"/>
    </row>
    <row r="498" spans="1:26" ht="16" outlineLevel="1" x14ac:dyDescent="0.2">
      <c r="A498" s="413"/>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5">
        <f>SUM(O498,L498,I498,F498,R498,U498,X498,Y498)</f>
        <v>0</v>
      </c>
    </row>
    <row r="499" spans="1:26" ht="16" outlineLevel="1" x14ac:dyDescent="0.2">
      <c r="A499" s="413"/>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6" outlineLevel="1" x14ac:dyDescent="0.2">
      <c r="A500" s="413"/>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6" outlineLevel="1" x14ac:dyDescent="0.2">
      <c r="A501" s="413"/>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7" outlineLevel="1" thickBot="1" x14ac:dyDescent="0.25">
      <c r="A502" s="413"/>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6">
        <f>SUM(O502,L502,I502,F502,R502,U502,X502,Y502)</f>
        <v>0</v>
      </c>
    </row>
    <row r="503" spans="1:26" ht="17" outlineLevel="1" thickBot="1" x14ac:dyDescent="0.25">
      <c r="A503" s="413"/>
      <c r="B503" s="46"/>
      <c r="C503" s="627" t="s">
        <v>184</v>
      </c>
      <c r="D503" s="628"/>
      <c r="E503" s="629"/>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5" outlineLevel="1" thickBot="1" x14ac:dyDescent="0.25"/>
    <row r="505" spans="1:26" ht="31.25" customHeight="1" outlineLevel="1" x14ac:dyDescent="0.2">
      <c r="B505" s="80">
        <f>COUNTIF(E498:E502,"Yes")</f>
        <v>0</v>
      </c>
      <c r="C505" s="630" t="s">
        <v>185</v>
      </c>
      <c r="D505" s="631"/>
      <c r="E505" s="632"/>
      <c r="G505" s="215"/>
      <c r="H505" s="215"/>
      <c r="I505" s="215"/>
      <c r="J505" s="215"/>
      <c r="K505" s="215"/>
      <c r="L505" s="215"/>
    </row>
    <row r="506" spans="1:26" ht="86.25" customHeight="1" outlineLevel="1" x14ac:dyDescent="0.2">
      <c r="B506" s="46"/>
      <c r="C506" s="633" t="s">
        <v>186</v>
      </c>
      <c r="D506" s="634"/>
      <c r="E506" s="635"/>
      <c r="G506" s="258"/>
      <c r="H506" s="258"/>
      <c r="I506" s="258"/>
      <c r="J506" s="258"/>
      <c r="K506" s="258"/>
      <c r="L506" s="258"/>
    </row>
    <row r="507" spans="1:26" ht="76.5" customHeight="1" outlineLevel="1" thickBot="1" x14ac:dyDescent="0.25">
      <c r="B507" s="59"/>
      <c r="C507" s="636"/>
      <c r="D507" s="637"/>
      <c r="E507" s="638"/>
      <c r="G507" s="259"/>
      <c r="H507" s="259"/>
      <c r="I507" s="259"/>
      <c r="J507" s="259"/>
      <c r="K507" s="259"/>
      <c r="L507" s="259"/>
    </row>
    <row r="509" spans="1:26" customFormat="1" ht="85" customHeight="1" x14ac:dyDescent="0.2">
      <c r="A509" s="413" t="s">
        <v>187</v>
      </c>
      <c r="B509" s="60"/>
      <c r="C509" s="672" t="str">
        <f>CONCATENATE("Project 18: ",'2 - Project Admin'!E44)</f>
        <v xml:space="preserve">Project 18: </v>
      </c>
      <c r="D509" s="673"/>
      <c r="E509" s="673"/>
      <c r="F509" s="673"/>
      <c r="G509" s="673"/>
      <c r="H509" s="673"/>
      <c r="I509" s="673"/>
      <c r="J509" s="673"/>
      <c r="K509" s="673"/>
      <c r="L509" s="673"/>
      <c r="M509" s="673"/>
      <c r="N509" s="673"/>
      <c r="O509" s="673"/>
      <c r="P509" s="673"/>
      <c r="Q509" s="673"/>
      <c r="R509" s="673"/>
      <c r="S509" s="673"/>
      <c r="T509" s="673"/>
      <c r="U509" s="673"/>
      <c r="V509" s="673"/>
      <c r="W509" s="673"/>
      <c r="X509" s="673"/>
      <c r="Y509" s="673"/>
      <c r="Z509" s="674"/>
    </row>
    <row r="510" spans="1:26" customFormat="1" ht="15" customHeight="1" thickBot="1" x14ac:dyDescent="0.25">
      <c r="A510" s="18"/>
      <c r="B510" s="1"/>
      <c r="C510" s="6"/>
      <c r="D510" s="7"/>
      <c r="E510" s="8"/>
      <c r="F510" s="8"/>
      <c r="G510" s="8"/>
      <c r="S510" s="18"/>
    </row>
    <row r="511" spans="1:26" s="24" customFormat="1" ht="21" customHeight="1" outlineLevel="1" x14ac:dyDescent="0.2">
      <c r="A511" s="413"/>
      <c r="B511" s="46"/>
      <c r="C511" s="666" t="s">
        <v>171</v>
      </c>
      <c r="D511" s="667"/>
      <c r="E511" s="668"/>
      <c r="F511" s="622" t="s">
        <v>155</v>
      </c>
      <c r="G511" s="662" t="s">
        <v>156</v>
      </c>
      <c r="H511" s="663"/>
      <c r="I511" s="664"/>
      <c r="J511" s="662" t="s">
        <v>157</v>
      </c>
      <c r="K511" s="663"/>
      <c r="L511" s="664"/>
      <c r="M511" s="662" t="s">
        <v>158</v>
      </c>
      <c r="N511" s="663"/>
      <c r="O511" s="664"/>
      <c r="P511" s="662" t="s">
        <v>159</v>
      </c>
      <c r="Q511" s="663"/>
      <c r="R511" s="664"/>
      <c r="S511" s="662" t="s">
        <v>160</v>
      </c>
      <c r="T511" s="663"/>
      <c r="U511" s="664"/>
      <c r="V511" s="662" t="s">
        <v>161</v>
      </c>
      <c r="W511" s="663"/>
      <c r="X511" s="664"/>
      <c r="Y511" s="622" t="s">
        <v>172</v>
      </c>
      <c r="Z511" s="622" t="s">
        <v>163</v>
      </c>
    </row>
    <row r="512" spans="1:26" s="24" customFormat="1" ht="22.5" customHeight="1" outlineLevel="1" thickBot="1" x14ac:dyDescent="0.25">
      <c r="A512" s="413"/>
      <c r="B512" s="46"/>
      <c r="C512" s="669"/>
      <c r="D512" s="670"/>
      <c r="E512" s="671"/>
      <c r="F512" s="623"/>
      <c r="G512" s="195" t="s">
        <v>164</v>
      </c>
      <c r="H512" s="196" t="s">
        <v>165</v>
      </c>
      <c r="I512" s="626" t="s">
        <v>166</v>
      </c>
      <c r="J512" s="195" t="s">
        <v>164</v>
      </c>
      <c r="K512" s="196" t="s">
        <v>165</v>
      </c>
      <c r="L512" s="626" t="s">
        <v>166</v>
      </c>
      <c r="M512" s="195" t="s">
        <v>164</v>
      </c>
      <c r="N512" s="196" t="s">
        <v>165</v>
      </c>
      <c r="O512" s="626" t="s">
        <v>166</v>
      </c>
      <c r="P512" s="195" t="s">
        <v>164</v>
      </c>
      <c r="Q512" s="196" t="s">
        <v>165</v>
      </c>
      <c r="R512" s="626" t="s">
        <v>166</v>
      </c>
      <c r="S512" s="195" t="s">
        <v>164</v>
      </c>
      <c r="T512" s="196" t="s">
        <v>165</v>
      </c>
      <c r="U512" s="626" t="s">
        <v>166</v>
      </c>
      <c r="V512" s="195" t="s">
        <v>164</v>
      </c>
      <c r="W512" s="196" t="s">
        <v>165</v>
      </c>
      <c r="X512" s="626" t="s">
        <v>166</v>
      </c>
      <c r="Y512" s="623"/>
      <c r="Z512" s="623"/>
    </row>
    <row r="513" spans="1:26" s="24" customFormat="1" ht="20.25" customHeight="1" outlineLevel="1" thickBot="1" x14ac:dyDescent="0.25">
      <c r="A513" s="413"/>
      <c r="B513" s="46"/>
      <c r="C513" s="669"/>
      <c r="D513" s="670"/>
      <c r="E513" s="671"/>
      <c r="F513" s="661"/>
      <c r="G513" s="289" t="s">
        <v>167</v>
      </c>
      <c r="H513" s="289" t="s">
        <v>167</v>
      </c>
      <c r="I513" s="623"/>
      <c r="J513" s="289" t="s">
        <v>167</v>
      </c>
      <c r="K513" s="289" t="str">
        <f>IF(INDEX('Reference Data'!$G$5:$G$18,MATCH('Reference Data'!$C$4,'Reference Data'!$F$5:$F$21,0),1)&gt;=K$22,"Actual","Forecast")</f>
        <v>Actual</v>
      </c>
      <c r="L513" s="623"/>
      <c r="M513" s="289" t="str">
        <f>IF(INDEX('Reference Data'!$G$5:$G$18,MATCH('Reference Data'!$C$4,'Reference Data'!$F$5:$F$21,0),1)&gt;=M$22,"Actual","Forecast")</f>
        <v>Actual</v>
      </c>
      <c r="N513" s="289" t="str">
        <f>IF(INDEX('Reference Data'!$G$5:$G$18,MATCH('Reference Data'!$C$4,'Reference Data'!$F$5:$F$21,0),1)&gt;=N$22,"Actual","Forecast")</f>
        <v>Actual</v>
      </c>
      <c r="O513" s="623"/>
      <c r="P513" s="289" t="str">
        <f>IF(INDEX('Reference Data'!$G$5:$G$18,MATCH('Reference Data'!$C$4,'Reference Data'!$F$5:$F$21,0),1)&gt;=P$22,"Actual","Forecast")</f>
        <v>Actual</v>
      </c>
      <c r="Q513" s="289" t="str">
        <f>IF(INDEX('Reference Data'!$G$5:$G$18,MATCH('Reference Data'!$C$4,'Reference Data'!$F$5:$F$21,0),1)&gt;=Q$22,"Actual","Forecast")</f>
        <v>Actual</v>
      </c>
      <c r="R513" s="623"/>
      <c r="S513" s="289" t="str">
        <f>IF(INDEX('Reference Data'!$G$5:$G$18,MATCH('Reference Data'!$C$4,'Reference Data'!$F$5:$F$21,0),1)&gt;=S$22,"Actual","Forecast")</f>
        <v>Actual</v>
      </c>
      <c r="T513" s="289" t="str">
        <f>IF(INDEX('Reference Data'!$G$5:$G$18,MATCH('Reference Data'!$C$4,'Reference Data'!$F$5:$F$21,0),1)&gt;=T$22,"Actual","Forecast")</f>
        <v>Forecast</v>
      </c>
      <c r="U513" s="623"/>
      <c r="V513" s="289" t="str">
        <f>IF(INDEX('Reference Data'!$G$5:$G$18,MATCH('Reference Data'!$C$4,'Reference Data'!$F$5:$F$21,0),1)&gt;=V$22,"Actual","Forecast")</f>
        <v>Forecast</v>
      </c>
      <c r="W513" s="289" t="str">
        <f>IF(INDEX('Reference Data'!$G$5:$G$18,MATCH('Reference Data'!$C$4,'Reference Data'!$F$5:$F$21,0),1)&gt;=W$22,"Actual","Forecast")</f>
        <v>Forecast</v>
      </c>
      <c r="X513" s="623"/>
      <c r="Y513" s="623"/>
      <c r="Z513" s="623"/>
    </row>
    <row r="514" spans="1:26" ht="14.75" customHeight="1" outlineLevel="1" x14ac:dyDescent="0.2">
      <c r="A514" s="413"/>
      <c r="B514" s="77"/>
      <c r="C514" s="639" t="s">
        <v>173</v>
      </c>
      <c r="D514" s="640"/>
      <c r="E514" s="641"/>
      <c r="F514" s="419"/>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19"/>
      <c r="Z514" s="414">
        <f>SUM(O514,L514,I514,F514)+R514+U514+X514+Y514</f>
        <v>0</v>
      </c>
    </row>
    <row r="515" spans="1:26" ht="15.75" customHeight="1" outlineLevel="1" x14ac:dyDescent="0.2">
      <c r="A515" s="413"/>
      <c r="B515" s="77"/>
      <c r="C515" s="642" t="s">
        <v>174</v>
      </c>
      <c r="D515" s="643"/>
      <c r="E515" s="644"/>
      <c r="F515" s="421"/>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1"/>
      <c r="Z515" s="377">
        <f>SUM(O515,L515,I515,F515)+R515+U515+X515+Y515</f>
        <v>0</v>
      </c>
    </row>
    <row r="516" spans="1:26" ht="15.75" customHeight="1" outlineLevel="1" x14ac:dyDescent="0.2">
      <c r="A516" s="413"/>
      <c r="B516" s="46"/>
      <c r="C516" s="645" t="s">
        <v>175</v>
      </c>
      <c r="D516" s="646"/>
      <c r="E516" s="647"/>
      <c r="F516" s="421"/>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1"/>
      <c r="Z516" s="377">
        <f>SUM(O516,L516,I516,F516)+R516+U516+X516+Y516</f>
        <v>0</v>
      </c>
    </row>
    <row r="517" spans="1:26" ht="15.75" customHeight="1" outlineLevel="1" x14ac:dyDescent="0.2">
      <c r="A517" s="413"/>
      <c r="B517" s="46"/>
      <c r="C517" s="648" t="s">
        <v>176</v>
      </c>
      <c r="D517" s="649"/>
      <c r="E517" s="650"/>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2">
      <c r="A518" s="413"/>
      <c r="B518" s="46"/>
      <c r="C518" s="651" t="s">
        <v>177</v>
      </c>
      <c r="D518" s="652"/>
      <c r="E518" s="653"/>
      <c r="F518" s="421"/>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1"/>
      <c r="Z518" s="377">
        <f>SUM(O518,L518,I518,F518)+R518+U518+X518+Y518</f>
        <v>0</v>
      </c>
    </row>
    <row r="519" spans="1:26" ht="15.75" customHeight="1" outlineLevel="1" x14ac:dyDescent="0.2">
      <c r="A519" s="413"/>
      <c r="B519" s="46"/>
      <c r="C519" s="645" t="s">
        <v>178</v>
      </c>
      <c r="D519" s="646"/>
      <c r="E519" s="647"/>
      <c r="F519" s="421"/>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1"/>
      <c r="Z519" s="377">
        <f>SUM(O519,L519,I519,F519)+R519+U519+X519+Y519</f>
        <v>0</v>
      </c>
    </row>
    <row r="520" spans="1:26" ht="15.75" customHeight="1" outlineLevel="1" thickBot="1" x14ac:dyDescent="0.25">
      <c r="A520" s="413"/>
      <c r="B520" s="46"/>
      <c r="C520" s="654" t="s">
        <v>179</v>
      </c>
      <c r="D520" s="655"/>
      <c r="E520" s="656"/>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7" outlineLevel="1" thickBot="1" x14ac:dyDescent="0.25">
      <c r="A521" s="413"/>
      <c r="B521" s="46"/>
      <c r="C521" s="627" t="s">
        <v>163</v>
      </c>
      <c r="D521" s="628"/>
      <c r="E521" s="657"/>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25">
      <c r="C522" s="21"/>
      <c r="D522" s="21"/>
      <c r="E522" s="21"/>
      <c r="F522" s="23"/>
      <c r="G522" s="22"/>
      <c r="H522" s="22"/>
      <c r="I522" s="26"/>
      <c r="J522" s="22"/>
      <c r="K522" s="22"/>
      <c r="L522" s="23"/>
      <c r="M522" s="22"/>
      <c r="N522" s="22"/>
    </row>
    <row r="523" spans="1:26" ht="21.5" customHeight="1" outlineLevel="1" x14ac:dyDescent="0.2">
      <c r="A523" s="413"/>
      <c r="B523" s="38"/>
      <c r="C523" s="658" t="s">
        <v>180</v>
      </c>
      <c r="D523" s="659"/>
      <c r="E523" s="660"/>
      <c r="F523" s="622" t="s">
        <v>155</v>
      </c>
      <c r="G523" s="662" t="str">
        <f>G511</f>
        <v>Financial Year 2020/21 (£s)</v>
      </c>
      <c r="H523" s="663"/>
      <c r="I523" s="664"/>
      <c r="J523" s="662" t="str">
        <f>J511</f>
        <v>Financial Year 2021/22 (£s)</v>
      </c>
      <c r="K523" s="663"/>
      <c r="L523" s="664"/>
      <c r="M523" s="662" t="str">
        <f>M511</f>
        <v>Financial Year 2022/23 (£s)</v>
      </c>
      <c r="N523" s="663"/>
      <c r="O523" s="664"/>
      <c r="P523" s="662" t="str">
        <f>P511</f>
        <v>Financial Year 2023/24 (£s)</v>
      </c>
      <c r="Q523" s="663"/>
      <c r="R523" s="664"/>
      <c r="S523" s="662" t="str">
        <f>S511</f>
        <v>Financial Year 2024/25 (£s)</v>
      </c>
      <c r="T523" s="663"/>
      <c r="U523" s="665"/>
      <c r="V523" s="662" t="str">
        <f>V511</f>
        <v>Financial Year 2025/26 (£s)</v>
      </c>
      <c r="W523" s="663"/>
      <c r="X523" s="664"/>
      <c r="Y523" s="622" t="s">
        <v>172</v>
      </c>
      <c r="Z523" s="622" t="s">
        <v>163</v>
      </c>
    </row>
    <row r="524" spans="1:26" ht="22.5" customHeight="1" outlineLevel="1" x14ac:dyDescent="0.2">
      <c r="A524" s="413"/>
      <c r="B524" s="38"/>
      <c r="C524" s="624" t="s">
        <v>181</v>
      </c>
      <c r="D524" s="624" t="s">
        <v>188</v>
      </c>
      <c r="E524" s="624" t="s">
        <v>183</v>
      </c>
      <c r="F524" s="623"/>
      <c r="G524" s="195" t="s">
        <v>164</v>
      </c>
      <c r="H524" s="196" t="s">
        <v>165</v>
      </c>
      <c r="I524" s="626" t="s">
        <v>166</v>
      </c>
      <c r="J524" s="195" t="s">
        <v>164</v>
      </c>
      <c r="K524" s="196" t="s">
        <v>165</v>
      </c>
      <c r="L524" s="626" t="s">
        <v>166</v>
      </c>
      <c r="M524" s="195" t="s">
        <v>164</v>
      </c>
      <c r="N524" s="196" t="s">
        <v>165</v>
      </c>
      <c r="O524" s="626" t="s">
        <v>166</v>
      </c>
      <c r="P524" s="195" t="s">
        <v>164</v>
      </c>
      <c r="Q524" s="196" t="s">
        <v>165</v>
      </c>
      <c r="R524" s="626" t="s">
        <v>166</v>
      </c>
      <c r="S524" s="195" t="s">
        <v>164</v>
      </c>
      <c r="T524" s="196" t="s">
        <v>165</v>
      </c>
      <c r="U524" s="626" t="s">
        <v>166</v>
      </c>
      <c r="V524" s="195" t="s">
        <v>164</v>
      </c>
      <c r="W524" s="196" t="s">
        <v>165</v>
      </c>
      <c r="X524" s="626" t="s">
        <v>166</v>
      </c>
      <c r="Y524" s="623"/>
      <c r="Z524" s="623"/>
    </row>
    <row r="525" spans="1:26" ht="22.5" customHeight="1" outlineLevel="1" x14ac:dyDescent="0.2">
      <c r="A525" s="413"/>
      <c r="B525" s="38"/>
      <c r="C525" s="625"/>
      <c r="D525" s="625"/>
      <c r="E525" s="625"/>
      <c r="F525" s="661"/>
      <c r="G525" s="289" t="s">
        <v>167</v>
      </c>
      <c r="H525" s="289" t="s">
        <v>167</v>
      </c>
      <c r="I525" s="623"/>
      <c r="J525" s="289" t="s">
        <v>167</v>
      </c>
      <c r="K525" s="289" t="str">
        <f>IF(INDEX('Reference Data'!$G$5:$G$18,MATCH('Reference Data'!$C$4,'Reference Data'!$F$5:$F$21,0),1)&gt;=K$22,"Actual","Forecast")</f>
        <v>Actual</v>
      </c>
      <c r="L525" s="623"/>
      <c r="M525" s="289" t="str">
        <f>IF(INDEX('Reference Data'!$G$5:$G$18,MATCH('Reference Data'!$C$4,'Reference Data'!$F$5:$F$21,0),1)&gt;=M$22,"Actual","Forecast")</f>
        <v>Actual</v>
      </c>
      <c r="N525" s="289" t="str">
        <f>IF(INDEX('Reference Data'!$G$5:$G$18,MATCH('Reference Data'!$C$4,'Reference Data'!$F$5:$F$21,0),1)&gt;=N$22,"Actual","Forecast")</f>
        <v>Actual</v>
      </c>
      <c r="O525" s="623"/>
      <c r="P525" s="289" t="str">
        <f>IF(INDEX('Reference Data'!$G$5:$G$18,MATCH('Reference Data'!$C$4,'Reference Data'!$F$5:$F$21,0),1)&gt;=P$22,"Actual","Forecast")</f>
        <v>Actual</v>
      </c>
      <c r="Q525" s="289" t="str">
        <f>IF(INDEX('Reference Data'!$G$5:$G$18,MATCH('Reference Data'!$C$4,'Reference Data'!$F$5:$F$21,0),1)&gt;=Q$22,"Actual","Forecast")</f>
        <v>Actual</v>
      </c>
      <c r="R525" s="623"/>
      <c r="S525" s="289" t="str">
        <f>IF(INDEX('Reference Data'!$G$5:$G$18,MATCH('Reference Data'!$C$4,'Reference Data'!$F$5:$F$21,0),1)&gt;=S$22,"Actual","Forecast")</f>
        <v>Actual</v>
      </c>
      <c r="T525" s="289" t="str">
        <f>IF(INDEX('Reference Data'!$G$5:$G$18,MATCH('Reference Data'!$C$4,'Reference Data'!$F$5:$F$21,0),1)&gt;=T$22,"Actual","Forecast")</f>
        <v>Forecast</v>
      </c>
      <c r="U525" s="623"/>
      <c r="V525" s="289" t="str">
        <f>IF(INDEX('Reference Data'!$G$5:$G$18,MATCH('Reference Data'!$C$4,'Reference Data'!$F$5:$F$21,0),1)&gt;=V$22,"Actual","Forecast")</f>
        <v>Forecast</v>
      </c>
      <c r="W525" s="289" t="str">
        <f>IF(INDEX('Reference Data'!$G$5:$G$18,MATCH('Reference Data'!$C$4,'Reference Data'!$F$5:$F$21,0),1)&gt;=W$22,"Actual","Forecast")</f>
        <v>Forecast</v>
      </c>
      <c r="X525" s="623"/>
      <c r="Y525" s="623"/>
      <c r="Z525" s="623"/>
    </row>
    <row r="526" spans="1:26" ht="16" outlineLevel="1" x14ac:dyDescent="0.2">
      <c r="A526" s="413"/>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5">
        <f>SUM(O526,L526,I526,F526,R526,U526,X526,Y526)</f>
        <v>0</v>
      </c>
    </row>
    <row r="527" spans="1:26" ht="16" outlineLevel="1" x14ac:dyDescent="0.2">
      <c r="A527" s="413"/>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6" outlineLevel="1" x14ac:dyDescent="0.2">
      <c r="A528" s="413"/>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6" outlineLevel="1" x14ac:dyDescent="0.2">
      <c r="A529" s="413"/>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7" outlineLevel="1" thickBot="1" x14ac:dyDescent="0.25">
      <c r="A530" s="413"/>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6">
        <f>SUM(O530,L530,I530,F530,R530,U530,X530,Y530)</f>
        <v>0</v>
      </c>
    </row>
    <row r="531" spans="1:26" ht="17" outlineLevel="1" thickBot="1" x14ac:dyDescent="0.25">
      <c r="A531" s="413"/>
      <c r="B531" s="46"/>
      <c r="C531" s="627" t="s">
        <v>184</v>
      </c>
      <c r="D531" s="628"/>
      <c r="E531" s="629"/>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5" outlineLevel="1" thickBot="1" x14ac:dyDescent="0.25"/>
    <row r="533" spans="1:26" ht="31.25" customHeight="1" outlineLevel="1" x14ac:dyDescent="0.2">
      <c r="B533" s="80">
        <f>COUNTIF(E526:E530,"Yes")</f>
        <v>0</v>
      </c>
      <c r="C533" s="630" t="s">
        <v>185</v>
      </c>
      <c r="D533" s="631"/>
      <c r="E533" s="632"/>
      <c r="G533" s="215"/>
      <c r="H533" s="215"/>
      <c r="I533" s="215"/>
      <c r="J533" s="215"/>
      <c r="K533" s="215"/>
      <c r="L533" s="215"/>
    </row>
    <row r="534" spans="1:26" ht="86.25" customHeight="1" outlineLevel="1" x14ac:dyDescent="0.2">
      <c r="B534" s="46"/>
      <c r="C534" s="633" t="s">
        <v>186</v>
      </c>
      <c r="D534" s="634"/>
      <c r="E534" s="635"/>
      <c r="G534" s="258"/>
      <c r="H534" s="258"/>
      <c r="I534" s="258"/>
      <c r="J534" s="258"/>
      <c r="K534" s="258"/>
      <c r="L534" s="258"/>
    </row>
    <row r="535" spans="1:26" ht="76.5" customHeight="1" outlineLevel="1" thickBot="1" x14ac:dyDescent="0.25">
      <c r="B535" s="59"/>
      <c r="C535" s="636"/>
      <c r="D535" s="637"/>
      <c r="E535" s="638"/>
      <c r="G535" s="259"/>
      <c r="H535" s="259"/>
      <c r="I535" s="259"/>
      <c r="J535" s="259"/>
      <c r="K535" s="259"/>
      <c r="L535" s="259"/>
    </row>
    <row r="537" spans="1:26" customFormat="1" ht="85" customHeight="1" x14ac:dyDescent="0.2">
      <c r="A537" s="413" t="s">
        <v>187</v>
      </c>
      <c r="B537" s="60"/>
      <c r="C537" s="672" t="str">
        <f>CONCATENATE("Project 19: ",'2 - Project Admin'!E45)</f>
        <v xml:space="preserve">Project 19: </v>
      </c>
      <c r="D537" s="673"/>
      <c r="E537" s="673"/>
      <c r="F537" s="673"/>
      <c r="G537" s="673"/>
      <c r="H537" s="673"/>
      <c r="I537" s="673"/>
      <c r="J537" s="673"/>
      <c r="K537" s="673"/>
      <c r="L537" s="673"/>
      <c r="M537" s="673"/>
      <c r="N537" s="673"/>
      <c r="O537" s="673"/>
      <c r="P537" s="673"/>
      <c r="Q537" s="673"/>
      <c r="R537" s="673"/>
      <c r="S537" s="673"/>
      <c r="T537" s="673"/>
      <c r="U537" s="673"/>
      <c r="V537" s="673"/>
      <c r="W537" s="673"/>
      <c r="X537" s="673"/>
      <c r="Y537" s="673"/>
      <c r="Z537" s="674"/>
    </row>
    <row r="538" spans="1:26" customFormat="1" ht="15" customHeight="1" thickBot="1" x14ac:dyDescent="0.25">
      <c r="A538" s="18"/>
      <c r="B538" s="1"/>
      <c r="C538" s="6"/>
      <c r="D538" s="7"/>
      <c r="E538" s="8"/>
      <c r="F538" s="8"/>
      <c r="G538" s="8"/>
      <c r="S538" s="18"/>
    </row>
    <row r="539" spans="1:26" s="24" customFormat="1" ht="21" customHeight="1" outlineLevel="1" x14ac:dyDescent="0.2">
      <c r="A539" s="413"/>
      <c r="B539" s="46"/>
      <c r="C539" s="666" t="s">
        <v>171</v>
      </c>
      <c r="D539" s="667"/>
      <c r="E539" s="668"/>
      <c r="F539" s="622" t="s">
        <v>155</v>
      </c>
      <c r="G539" s="662" t="s">
        <v>156</v>
      </c>
      <c r="H539" s="663"/>
      <c r="I539" s="664"/>
      <c r="J539" s="662" t="s">
        <v>157</v>
      </c>
      <c r="K539" s="663"/>
      <c r="L539" s="664"/>
      <c r="M539" s="662" t="s">
        <v>158</v>
      </c>
      <c r="N539" s="663"/>
      <c r="O539" s="664"/>
      <c r="P539" s="662" t="s">
        <v>159</v>
      </c>
      <c r="Q539" s="663"/>
      <c r="R539" s="664"/>
      <c r="S539" s="662" t="s">
        <v>160</v>
      </c>
      <c r="T539" s="663"/>
      <c r="U539" s="664"/>
      <c r="V539" s="662" t="s">
        <v>161</v>
      </c>
      <c r="W539" s="663"/>
      <c r="X539" s="664"/>
      <c r="Y539" s="622" t="s">
        <v>172</v>
      </c>
      <c r="Z539" s="622" t="s">
        <v>163</v>
      </c>
    </row>
    <row r="540" spans="1:26" s="24" customFormat="1" ht="22.5" customHeight="1" outlineLevel="1" thickBot="1" x14ac:dyDescent="0.25">
      <c r="A540" s="413"/>
      <c r="B540" s="46"/>
      <c r="C540" s="669"/>
      <c r="D540" s="670"/>
      <c r="E540" s="671"/>
      <c r="F540" s="623"/>
      <c r="G540" s="195" t="s">
        <v>164</v>
      </c>
      <c r="H540" s="196" t="s">
        <v>165</v>
      </c>
      <c r="I540" s="626" t="s">
        <v>166</v>
      </c>
      <c r="J540" s="195" t="s">
        <v>164</v>
      </c>
      <c r="K540" s="196" t="s">
        <v>165</v>
      </c>
      <c r="L540" s="626" t="s">
        <v>166</v>
      </c>
      <c r="M540" s="195" t="s">
        <v>164</v>
      </c>
      <c r="N540" s="196" t="s">
        <v>165</v>
      </c>
      <c r="O540" s="626" t="s">
        <v>166</v>
      </c>
      <c r="P540" s="195" t="s">
        <v>164</v>
      </c>
      <c r="Q540" s="196" t="s">
        <v>165</v>
      </c>
      <c r="R540" s="626" t="s">
        <v>166</v>
      </c>
      <c r="S540" s="195" t="s">
        <v>164</v>
      </c>
      <c r="T540" s="196" t="s">
        <v>165</v>
      </c>
      <c r="U540" s="626" t="s">
        <v>166</v>
      </c>
      <c r="V540" s="195" t="s">
        <v>164</v>
      </c>
      <c r="W540" s="196" t="s">
        <v>165</v>
      </c>
      <c r="X540" s="626" t="s">
        <v>166</v>
      </c>
      <c r="Y540" s="623"/>
      <c r="Z540" s="623"/>
    </row>
    <row r="541" spans="1:26" s="24" customFormat="1" ht="20.25" customHeight="1" outlineLevel="1" thickBot="1" x14ac:dyDescent="0.25">
      <c r="A541" s="413"/>
      <c r="B541" s="46"/>
      <c r="C541" s="669"/>
      <c r="D541" s="670"/>
      <c r="E541" s="671"/>
      <c r="F541" s="661"/>
      <c r="G541" s="289" t="s">
        <v>167</v>
      </c>
      <c r="H541" s="289" t="s">
        <v>167</v>
      </c>
      <c r="I541" s="623"/>
      <c r="J541" s="289" t="s">
        <v>167</v>
      </c>
      <c r="K541" s="289" t="str">
        <f>IF(INDEX('Reference Data'!$G$5:$G$18,MATCH('Reference Data'!$C$4,'Reference Data'!$F$5:$F$21,0),1)&gt;=K$22,"Actual","Forecast")</f>
        <v>Actual</v>
      </c>
      <c r="L541" s="623"/>
      <c r="M541" s="289" t="str">
        <f>IF(INDEX('Reference Data'!$G$5:$G$18,MATCH('Reference Data'!$C$4,'Reference Data'!$F$5:$F$21,0),1)&gt;=M$22,"Actual","Forecast")</f>
        <v>Actual</v>
      </c>
      <c r="N541" s="289" t="str">
        <f>IF(INDEX('Reference Data'!$G$5:$G$18,MATCH('Reference Data'!$C$4,'Reference Data'!$F$5:$F$21,0),1)&gt;=N$22,"Actual","Forecast")</f>
        <v>Actual</v>
      </c>
      <c r="O541" s="623"/>
      <c r="P541" s="289" t="str">
        <f>IF(INDEX('Reference Data'!$G$5:$G$18,MATCH('Reference Data'!$C$4,'Reference Data'!$F$5:$F$21,0),1)&gt;=P$22,"Actual","Forecast")</f>
        <v>Actual</v>
      </c>
      <c r="Q541" s="289" t="str">
        <f>IF(INDEX('Reference Data'!$G$5:$G$18,MATCH('Reference Data'!$C$4,'Reference Data'!$F$5:$F$21,0),1)&gt;=Q$22,"Actual","Forecast")</f>
        <v>Actual</v>
      </c>
      <c r="R541" s="623"/>
      <c r="S541" s="289" t="str">
        <f>IF(INDEX('Reference Data'!$G$5:$G$18,MATCH('Reference Data'!$C$4,'Reference Data'!$F$5:$F$21,0),1)&gt;=S$22,"Actual","Forecast")</f>
        <v>Actual</v>
      </c>
      <c r="T541" s="289" t="str">
        <f>IF(INDEX('Reference Data'!$G$5:$G$18,MATCH('Reference Data'!$C$4,'Reference Data'!$F$5:$F$21,0),1)&gt;=T$22,"Actual","Forecast")</f>
        <v>Forecast</v>
      </c>
      <c r="U541" s="623"/>
      <c r="V541" s="289" t="str">
        <f>IF(INDEX('Reference Data'!$G$5:$G$18,MATCH('Reference Data'!$C$4,'Reference Data'!$F$5:$F$21,0),1)&gt;=V$22,"Actual","Forecast")</f>
        <v>Forecast</v>
      </c>
      <c r="W541" s="289" t="str">
        <f>IF(INDEX('Reference Data'!$G$5:$G$18,MATCH('Reference Data'!$C$4,'Reference Data'!$F$5:$F$21,0),1)&gt;=W$22,"Actual","Forecast")</f>
        <v>Forecast</v>
      </c>
      <c r="X541" s="623"/>
      <c r="Y541" s="623"/>
      <c r="Z541" s="623"/>
    </row>
    <row r="542" spans="1:26" ht="14.75" customHeight="1" outlineLevel="1" x14ac:dyDescent="0.2">
      <c r="A542" s="413"/>
      <c r="B542" s="77"/>
      <c r="C542" s="639" t="s">
        <v>173</v>
      </c>
      <c r="D542" s="640"/>
      <c r="E542" s="641"/>
      <c r="F542" s="419"/>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19"/>
      <c r="Z542" s="414">
        <f>SUM(O542,L542,I542,F542)+R542+U542+X542+Y542</f>
        <v>0</v>
      </c>
    </row>
    <row r="543" spans="1:26" ht="15.75" customHeight="1" outlineLevel="1" x14ac:dyDescent="0.2">
      <c r="A543" s="413"/>
      <c r="B543" s="77"/>
      <c r="C543" s="642" t="s">
        <v>174</v>
      </c>
      <c r="D543" s="643"/>
      <c r="E543" s="644"/>
      <c r="F543" s="421"/>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1"/>
      <c r="Z543" s="377">
        <f>SUM(O543,L543,I543,F543)+R543+U543+X543+Y543</f>
        <v>0</v>
      </c>
    </row>
    <row r="544" spans="1:26" ht="15.75" customHeight="1" outlineLevel="1" x14ac:dyDescent="0.2">
      <c r="A544" s="413"/>
      <c r="B544" s="46"/>
      <c r="C544" s="645" t="s">
        <v>175</v>
      </c>
      <c r="D544" s="646"/>
      <c r="E544" s="647"/>
      <c r="F544" s="421"/>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1"/>
      <c r="Z544" s="377">
        <f>SUM(O544,L544,I544,F544)+R544+U544+X544+Y544</f>
        <v>0</v>
      </c>
    </row>
    <row r="545" spans="1:26" ht="15.75" customHeight="1" outlineLevel="1" x14ac:dyDescent="0.2">
      <c r="A545" s="413"/>
      <c r="B545" s="46"/>
      <c r="C545" s="648" t="s">
        <v>176</v>
      </c>
      <c r="D545" s="649"/>
      <c r="E545" s="650"/>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2">
      <c r="A546" s="413"/>
      <c r="B546" s="46"/>
      <c r="C546" s="651" t="s">
        <v>177</v>
      </c>
      <c r="D546" s="652"/>
      <c r="E546" s="653"/>
      <c r="F546" s="421"/>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1"/>
      <c r="Z546" s="377">
        <f>SUM(O546,L546,I546,F546)+R546+U546+X546+Y546</f>
        <v>0</v>
      </c>
    </row>
    <row r="547" spans="1:26" ht="15.75" customHeight="1" outlineLevel="1" x14ac:dyDescent="0.2">
      <c r="A547" s="413"/>
      <c r="B547" s="46"/>
      <c r="C547" s="645" t="s">
        <v>178</v>
      </c>
      <c r="D547" s="646"/>
      <c r="E547" s="647"/>
      <c r="F547" s="421"/>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1"/>
      <c r="Z547" s="377">
        <f>SUM(O547,L547,I547,F547)+R547+U547+X547+Y547</f>
        <v>0</v>
      </c>
    </row>
    <row r="548" spans="1:26" ht="15.75" customHeight="1" outlineLevel="1" thickBot="1" x14ac:dyDescent="0.25">
      <c r="A548" s="413"/>
      <c r="B548" s="46"/>
      <c r="C548" s="654" t="s">
        <v>179</v>
      </c>
      <c r="D548" s="655"/>
      <c r="E548" s="656"/>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7" outlineLevel="1" thickBot="1" x14ac:dyDescent="0.25">
      <c r="A549" s="413"/>
      <c r="B549" s="46"/>
      <c r="C549" s="627" t="s">
        <v>163</v>
      </c>
      <c r="D549" s="628"/>
      <c r="E549" s="657"/>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25">
      <c r="C550" s="21"/>
      <c r="D550" s="21"/>
      <c r="E550" s="21"/>
      <c r="F550" s="23"/>
      <c r="G550" s="22"/>
      <c r="H550" s="22"/>
      <c r="I550" s="26"/>
      <c r="J550" s="22"/>
      <c r="K550" s="22"/>
      <c r="L550" s="23"/>
      <c r="M550" s="22"/>
      <c r="N550" s="22"/>
    </row>
    <row r="551" spans="1:26" ht="21.5" customHeight="1" outlineLevel="1" x14ac:dyDescent="0.2">
      <c r="A551" s="413"/>
      <c r="B551" s="38"/>
      <c r="C551" s="658" t="s">
        <v>180</v>
      </c>
      <c r="D551" s="659"/>
      <c r="E551" s="660"/>
      <c r="F551" s="622" t="s">
        <v>155</v>
      </c>
      <c r="G551" s="662" t="str">
        <f>G539</f>
        <v>Financial Year 2020/21 (£s)</v>
      </c>
      <c r="H551" s="663"/>
      <c r="I551" s="664"/>
      <c r="J551" s="662" t="str">
        <f>J539</f>
        <v>Financial Year 2021/22 (£s)</v>
      </c>
      <c r="K551" s="663"/>
      <c r="L551" s="664"/>
      <c r="M551" s="662" t="str">
        <f>M539</f>
        <v>Financial Year 2022/23 (£s)</v>
      </c>
      <c r="N551" s="663"/>
      <c r="O551" s="664"/>
      <c r="P551" s="662" t="str">
        <f>P539</f>
        <v>Financial Year 2023/24 (£s)</v>
      </c>
      <c r="Q551" s="663"/>
      <c r="R551" s="664"/>
      <c r="S551" s="662" t="str">
        <f>S539</f>
        <v>Financial Year 2024/25 (£s)</v>
      </c>
      <c r="T551" s="663"/>
      <c r="U551" s="665"/>
      <c r="V551" s="662" t="str">
        <f>V539</f>
        <v>Financial Year 2025/26 (£s)</v>
      </c>
      <c r="W551" s="663"/>
      <c r="X551" s="664"/>
      <c r="Y551" s="622" t="s">
        <v>172</v>
      </c>
      <c r="Z551" s="622" t="s">
        <v>163</v>
      </c>
    </row>
    <row r="552" spans="1:26" ht="22.5" customHeight="1" outlineLevel="1" x14ac:dyDescent="0.2">
      <c r="A552" s="413"/>
      <c r="B552" s="38"/>
      <c r="C552" s="624" t="s">
        <v>181</v>
      </c>
      <c r="D552" s="624" t="s">
        <v>188</v>
      </c>
      <c r="E552" s="624" t="s">
        <v>183</v>
      </c>
      <c r="F552" s="623"/>
      <c r="G552" s="195" t="s">
        <v>164</v>
      </c>
      <c r="H552" s="196" t="s">
        <v>165</v>
      </c>
      <c r="I552" s="626" t="s">
        <v>166</v>
      </c>
      <c r="J552" s="195" t="s">
        <v>164</v>
      </c>
      <c r="K552" s="196" t="s">
        <v>165</v>
      </c>
      <c r="L552" s="626" t="s">
        <v>166</v>
      </c>
      <c r="M552" s="195" t="s">
        <v>164</v>
      </c>
      <c r="N552" s="196" t="s">
        <v>165</v>
      </c>
      <c r="O552" s="626" t="s">
        <v>166</v>
      </c>
      <c r="P552" s="195" t="s">
        <v>164</v>
      </c>
      <c r="Q552" s="196" t="s">
        <v>165</v>
      </c>
      <c r="R552" s="626" t="s">
        <v>166</v>
      </c>
      <c r="S552" s="195" t="s">
        <v>164</v>
      </c>
      <c r="T552" s="196" t="s">
        <v>165</v>
      </c>
      <c r="U552" s="626" t="s">
        <v>166</v>
      </c>
      <c r="V552" s="195" t="s">
        <v>164</v>
      </c>
      <c r="W552" s="196" t="s">
        <v>165</v>
      </c>
      <c r="X552" s="626" t="s">
        <v>166</v>
      </c>
      <c r="Y552" s="623"/>
      <c r="Z552" s="623"/>
    </row>
    <row r="553" spans="1:26" ht="22.5" customHeight="1" outlineLevel="1" x14ac:dyDescent="0.2">
      <c r="A553" s="413"/>
      <c r="B553" s="38"/>
      <c r="C553" s="625"/>
      <c r="D553" s="625"/>
      <c r="E553" s="625"/>
      <c r="F553" s="661"/>
      <c r="G553" s="289" t="s">
        <v>167</v>
      </c>
      <c r="H553" s="289" t="s">
        <v>167</v>
      </c>
      <c r="I553" s="623"/>
      <c r="J553" s="289" t="s">
        <v>167</v>
      </c>
      <c r="K553" s="289" t="str">
        <f>IF(INDEX('Reference Data'!$G$5:$G$18,MATCH('Reference Data'!$C$4,'Reference Data'!$F$5:$F$21,0),1)&gt;=K$22,"Actual","Forecast")</f>
        <v>Actual</v>
      </c>
      <c r="L553" s="623"/>
      <c r="M553" s="289" t="str">
        <f>IF(INDEX('Reference Data'!$G$5:$G$18,MATCH('Reference Data'!$C$4,'Reference Data'!$F$5:$F$21,0),1)&gt;=M$22,"Actual","Forecast")</f>
        <v>Actual</v>
      </c>
      <c r="N553" s="289" t="str">
        <f>IF(INDEX('Reference Data'!$G$5:$G$18,MATCH('Reference Data'!$C$4,'Reference Data'!$F$5:$F$21,0),1)&gt;=N$22,"Actual","Forecast")</f>
        <v>Actual</v>
      </c>
      <c r="O553" s="623"/>
      <c r="P553" s="289" t="str">
        <f>IF(INDEX('Reference Data'!$G$5:$G$18,MATCH('Reference Data'!$C$4,'Reference Data'!$F$5:$F$21,0),1)&gt;=P$22,"Actual","Forecast")</f>
        <v>Actual</v>
      </c>
      <c r="Q553" s="289" t="str">
        <f>IF(INDEX('Reference Data'!$G$5:$G$18,MATCH('Reference Data'!$C$4,'Reference Data'!$F$5:$F$21,0),1)&gt;=Q$22,"Actual","Forecast")</f>
        <v>Actual</v>
      </c>
      <c r="R553" s="623"/>
      <c r="S553" s="289" t="str">
        <f>IF(INDEX('Reference Data'!$G$5:$G$18,MATCH('Reference Data'!$C$4,'Reference Data'!$F$5:$F$21,0),1)&gt;=S$22,"Actual","Forecast")</f>
        <v>Actual</v>
      </c>
      <c r="T553" s="289" t="str">
        <f>IF(INDEX('Reference Data'!$G$5:$G$18,MATCH('Reference Data'!$C$4,'Reference Data'!$F$5:$F$21,0),1)&gt;=T$22,"Actual","Forecast")</f>
        <v>Forecast</v>
      </c>
      <c r="U553" s="623"/>
      <c r="V553" s="289" t="str">
        <f>IF(INDEX('Reference Data'!$G$5:$G$18,MATCH('Reference Data'!$C$4,'Reference Data'!$F$5:$F$21,0),1)&gt;=V$22,"Actual","Forecast")</f>
        <v>Forecast</v>
      </c>
      <c r="W553" s="289" t="str">
        <f>IF(INDEX('Reference Data'!$G$5:$G$18,MATCH('Reference Data'!$C$4,'Reference Data'!$F$5:$F$21,0),1)&gt;=W$22,"Actual","Forecast")</f>
        <v>Forecast</v>
      </c>
      <c r="X553" s="623"/>
      <c r="Y553" s="623"/>
      <c r="Z553" s="623"/>
    </row>
    <row r="554" spans="1:26" ht="16" outlineLevel="1" x14ac:dyDescent="0.2">
      <c r="A554" s="413"/>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5">
        <f>SUM(O554,L554,I554,F554,R554,U554,X554,Y554)</f>
        <v>0</v>
      </c>
    </row>
    <row r="555" spans="1:26" ht="16" outlineLevel="1" x14ac:dyDescent="0.2">
      <c r="A555" s="413"/>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6" outlineLevel="1" x14ac:dyDescent="0.2">
      <c r="A556" s="413"/>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6" outlineLevel="1" x14ac:dyDescent="0.2">
      <c r="A557" s="413"/>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7" outlineLevel="1" thickBot="1" x14ac:dyDescent="0.25">
      <c r="A558" s="413"/>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6">
        <f>SUM(O558,L558,I558,F558,R558,U558,X558,Y558)</f>
        <v>0</v>
      </c>
    </row>
    <row r="559" spans="1:26" ht="17" outlineLevel="1" thickBot="1" x14ac:dyDescent="0.25">
      <c r="A559" s="413"/>
      <c r="B559" s="46"/>
      <c r="C559" s="627" t="s">
        <v>184</v>
      </c>
      <c r="D559" s="628"/>
      <c r="E559" s="629"/>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5" outlineLevel="1" thickBot="1" x14ac:dyDescent="0.25"/>
    <row r="561" spans="1:26" ht="31.25" customHeight="1" outlineLevel="1" x14ac:dyDescent="0.2">
      <c r="B561" s="80">
        <f>COUNTIF(E554:E558,"Yes")</f>
        <v>0</v>
      </c>
      <c r="C561" s="630" t="s">
        <v>185</v>
      </c>
      <c r="D561" s="631"/>
      <c r="E561" s="632"/>
      <c r="G561" s="215"/>
      <c r="H561" s="215"/>
      <c r="I561" s="215"/>
      <c r="J561" s="215"/>
      <c r="K561" s="215"/>
      <c r="L561" s="215"/>
    </row>
    <row r="562" spans="1:26" ht="86.25" customHeight="1" outlineLevel="1" x14ac:dyDescent="0.2">
      <c r="B562" s="46"/>
      <c r="C562" s="633" t="s">
        <v>186</v>
      </c>
      <c r="D562" s="634"/>
      <c r="E562" s="635"/>
      <c r="G562" s="258"/>
      <c r="H562" s="258"/>
      <c r="I562" s="258"/>
      <c r="J562" s="258"/>
      <c r="K562" s="258"/>
      <c r="L562" s="258"/>
    </row>
    <row r="563" spans="1:26" ht="76.5" customHeight="1" outlineLevel="1" thickBot="1" x14ac:dyDescent="0.25">
      <c r="B563" s="59"/>
      <c r="C563" s="636"/>
      <c r="D563" s="637"/>
      <c r="E563" s="638"/>
      <c r="G563" s="259"/>
      <c r="H563" s="259"/>
      <c r="I563" s="259"/>
      <c r="J563" s="259"/>
      <c r="K563" s="259"/>
      <c r="L563" s="259"/>
    </row>
    <row r="565" spans="1:26" customFormat="1" ht="85" customHeight="1" x14ac:dyDescent="0.2">
      <c r="A565" s="413" t="s">
        <v>187</v>
      </c>
      <c r="B565" s="60"/>
      <c r="C565" s="672" t="str">
        <f>CONCATENATE("Project 20: ",'2 - Project Admin'!E46)</f>
        <v xml:space="preserve">Project 20: </v>
      </c>
      <c r="D565" s="673"/>
      <c r="E565" s="673"/>
      <c r="F565" s="673"/>
      <c r="G565" s="673"/>
      <c r="H565" s="673"/>
      <c r="I565" s="673"/>
      <c r="J565" s="673"/>
      <c r="K565" s="673"/>
      <c r="L565" s="673"/>
      <c r="M565" s="673"/>
      <c r="N565" s="673"/>
      <c r="O565" s="673"/>
      <c r="P565" s="673"/>
      <c r="Q565" s="673"/>
      <c r="R565" s="673"/>
      <c r="S565" s="673"/>
      <c r="T565" s="673"/>
      <c r="U565" s="673"/>
      <c r="V565" s="673"/>
      <c r="W565" s="673"/>
      <c r="X565" s="673"/>
      <c r="Y565" s="673"/>
      <c r="Z565" s="674"/>
    </row>
    <row r="566" spans="1:26" customFormat="1" ht="15" customHeight="1" thickBot="1" x14ac:dyDescent="0.25">
      <c r="A566" s="18"/>
      <c r="B566" s="1"/>
      <c r="C566" s="6"/>
      <c r="D566" s="7"/>
      <c r="E566" s="8"/>
      <c r="F566" s="8"/>
      <c r="G566" s="8"/>
      <c r="S566" s="18"/>
    </row>
    <row r="567" spans="1:26" s="24" customFormat="1" ht="21" customHeight="1" outlineLevel="1" x14ac:dyDescent="0.2">
      <c r="A567" s="413"/>
      <c r="B567" s="46"/>
      <c r="C567" s="666" t="s">
        <v>171</v>
      </c>
      <c r="D567" s="667"/>
      <c r="E567" s="668"/>
      <c r="F567" s="622" t="s">
        <v>155</v>
      </c>
      <c r="G567" s="662" t="s">
        <v>156</v>
      </c>
      <c r="H567" s="663"/>
      <c r="I567" s="664"/>
      <c r="J567" s="662" t="s">
        <v>157</v>
      </c>
      <c r="K567" s="663"/>
      <c r="L567" s="664"/>
      <c r="M567" s="662" t="s">
        <v>158</v>
      </c>
      <c r="N567" s="663"/>
      <c r="O567" s="664"/>
      <c r="P567" s="662" t="s">
        <v>159</v>
      </c>
      <c r="Q567" s="663"/>
      <c r="R567" s="664"/>
      <c r="S567" s="662" t="s">
        <v>160</v>
      </c>
      <c r="T567" s="663"/>
      <c r="U567" s="664"/>
      <c r="V567" s="662" t="s">
        <v>161</v>
      </c>
      <c r="W567" s="663"/>
      <c r="X567" s="664"/>
      <c r="Y567" s="622" t="s">
        <v>172</v>
      </c>
      <c r="Z567" s="622" t="s">
        <v>163</v>
      </c>
    </row>
    <row r="568" spans="1:26" s="24" customFormat="1" ht="22.5" customHeight="1" outlineLevel="1" thickBot="1" x14ac:dyDescent="0.25">
      <c r="A568" s="413"/>
      <c r="B568" s="46"/>
      <c r="C568" s="669"/>
      <c r="D568" s="670"/>
      <c r="E568" s="671"/>
      <c r="F568" s="623"/>
      <c r="G568" s="195" t="s">
        <v>164</v>
      </c>
      <c r="H568" s="196" t="s">
        <v>165</v>
      </c>
      <c r="I568" s="626" t="s">
        <v>166</v>
      </c>
      <c r="J568" s="195" t="s">
        <v>164</v>
      </c>
      <c r="K568" s="196" t="s">
        <v>165</v>
      </c>
      <c r="L568" s="626" t="s">
        <v>166</v>
      </c>
      <c r="M568" s="195" t="s">
        <v>164</v>
      </c>
      <c r="N568" s="196" t="s">
        <v>165</v>
      </c>
      <c r="O568" s="626" t="s">
        <v>166</v>
      </c>
      <c r="P568" s="195" t="s">
        <v>164</v>
      </c>
      <c r="Q568" s="196" t="s">
        <v>165</v>
      </c>
      <c r="R568" s="626" t="s">
        <v>166</v>
      </c>
      <c r="S568" s="195" t="s">
        <v>164</v>
      </c>
      <c r="T568" s="196" t="s">
        <v>165</v>
      </c>
      <c r="U568" s="626" t="s">
        <v>166</v>
      </c>
      <c r="V568" s="195" t="s">
        <v>164</v>
      </c>
      <c r="W568" s="196" t="s">
        <v>165</v>
      </c>
      <c r="X568" s="626" t="s">
        <v>166</v>
      </c>
      <c r="Y568" s="623"/>
      <c r="Z568" s="623"/>
    </row>
    <row r="569" spans="1:26" s="24" customFormat="1" ht="20.25" customHeight="1" outlineLevel="1" thickBot="1" x14ac:dyDescent="0.25">
      <c r="A569" s="413"/>
      <c r="B569" s="46"/>
      <c r="C569" s="669"/>
      <c r="D569" s="670"/>
      <c r="E569" s="671"/>
      <c r="F569" s="661"/>
      <c r="G569" s="289" t="s">
        <v>167</v>
      </c>
      <c r="H569" s="289" t="s">
        <v>167</v>
      </c>
      <c r="I569" s="623"/>
      <c r="J569" s="289" t="s">
        <v>167</v>
      </c>
      <c r="K569" s="289" t="str">
        <f>IF(INDEX('Reference Data'!$G$5:$G$18,MATCH('Reference Data'!$C$4,'Reference Data'!$F$5:$F$21,0),1)&gt;=K$22,"Actual","Forecast")</f>
        <v>Actual</v>
      </c>
      <c r="L569" s="623"/>
      <c r="M569" s="289" t="str">
        <f>IF(INDEX('Reference Data'!$G$5:$G$18,MATCH('Reference Data'!$C$4,'Reference Data'!$F$5:$F$21,0),1)&gt;=M$22,"Actual","Forecast")</f>
        <v>Actual</v>
      </c>
      <c r="N569" s="289" t="str">
        <f>IF(INDEX('Reference Data'!$G$5:$G$18,MATCH('Reference Data'!$C$4,'Reference Data'!$F$5:$F$21,0),1)&gt;=N$22,"Actual","Forecast")</f>
        <v>Actual</v>
      </c>
      <c r="O569" s="623"/>
      <c r="P569" s="289" t="str">
        <f>IF(INDEX('Reference Data'!$G$5:$G$18,MATCH('Reference Data'!$C$4,'Reference Data'!$F$5:$F$21,0),1)&gt;=P$22,"Actual","Forecast")</f>
        <v>Actual</v>
      </c>
      <c r="Q569" s="289" t="str">
        <f>IF(INDEX('Reference Data'!$G$5:$G$18,MATCH('Reference Data'!$C$4,'Reference Data'!$F$5:$F$21,0),1)&gt;=Q$22,"Actual","Forecast")</f>
        <v>Actual</v>
      </c>
      <c r="R569" s="623"/>
      <c r="S569" s="289" t="str">
        <f>IF(INDEX('Reference Data'!$G$5:$G$18,MATCH('Reference Data'!$C$4,'Reference Data'!$F$5:$F$21,0),1)&gt;=S$22,"Actual","Forecast")</f>
        <v>Actual</v>
      </c>
      <c r="T569" s="289" t="str">
        <f>IF(INDEX('Reference Data'!$G$5:$G$18,MATCH('Reference Data'!$C$4,'Reference Data'!$F$5:$F$21,0),1)&gt;=T$22,"Actual","Forecast")</f>
        <v>Forecast</v>
      </c>
      <c r="U569" s="623"/>
      <c r="V569" s="289" t="str">
        <f>IF(INDEX('Reference Data'!$G$5:$G$18,MATCH('Reference Data'!$C$4,'Reference Data'!$F$5:$F$21,0),1)&gt;=V$22,"Actual","Forecast")</f>
        <v>Forecast</v>
      </c>
      <c r="W569" s="289" t="str">
        <f>IF(INDEX('Reference Data'!$G$5:$G$18,MATCH('Reference Data'!$C$4,'Reference Data'!$F$5:$F$21,0),1)&gt;=W$22,"Actual","Forecast")</f>
        <v>Forecast</v>
      </c>
      <c r="X569" s="623"/>
      <c r="Y569" s="623"/>
      <c r="Z569" s="623"/>
    </row>
    <row r="570" spans="1:26" ht="14.75" customHeight="1" outlineLevel="1" x14ac:dyDescent="0.2">
      <c r="A570" s="413"/>
      <c r="B570" s="77"/>
      <c r="C570" s="639" t="s">
        <v>173</v>
      </c>
      <c r="D570" s="640"/>
      <c r="E570" s="641"/>
      <c r="F570" s="419"/>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19"/>
      <c r="Z570" s="414">
        <f>SUM(O570,L570,I570,F570)+R570+U570+X570+Y570</f>
        <v>0</v>
      </c>
    </row>
    <row r="571" spans="1:26" ht="15.75" customHeight="1" outlineLevel="1" x14ac:dyDescent="0.2">
      <c r="A571" s="413"/>
      <c r="B571" s="77"/>
      <c r="C571" s="642" t="s">
        <v>174</v>
      </c>
      <c r="D571" s="643"/>
      <c r="E571" s="644"/>
      <c r="F571" s="421"/>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1"/>
      <c r="Z571" s="377">
        <f>SUM(O571,L571,I571,F571)+R571+U571+X571+Y571</f>
        <v>0</v>
      </c>
    </row>
    <row r="572" spans="1:26" ht="15.75" customHeight="1" outlineLevel="1" x14ac:dyDescent="0.2">
      <c r="A572" s="413"/>
      <c r="B572" s="46"/>
      <c r="C572" s="645" t="s">
        <v>175</v>
      </c>
      <c r="D572" s="646"/>
      <c r="E572" s="647"/>
      <c r="F572" s="421"/>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1"/>
      <c r="Z572" s="377">
        <f>SUM(O572,L572,I572,F572)+R572+U572+X572+Y572</f>
        <v>0</v>
      </c>
    </row>
    <row r="573" spans="1:26" ht="15.75" customHeight="1" outlineLevel="1" x14ac:dyDescent="0.2">
      <c r="A573" s="413"/>
      <c r="B573" s="46"/>
      <c r="C573" s="648" t="s">
        <v>176</v>
      </c>
      <c r="D573" s="649"/>
      <c r="E573" s="650"/>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2">
      <c r="A574" s="413"/>
      <c r="B574" s="46"/>
      <c r="C574" s="651" t="s">
        <v>177</v>
      </c>
      <c r="D574" s="652"/>
      <c r="E574" s="653"/>
      <c r="F574" s="421"/>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1"/>
      <c r="Z574" s="377">
        <f>SUM(O574,L574,I574,F574)+R574+U574+X574+Y574</f>
        <v>0</v>
      </c>
    </row>
    <row r="575" spans="1:26" ht="15.75" customHeight="1" outlineLevel="1" x14ac:dyDescent="0.2">
      <c r="A575" s="413"/>
      <c r="B575" s="46"/>
      <c r="C575" s="645" t="s">
        <v>178</v>
      </c>
      <c r="D575" s="646"/>
      <c r="E575" s="647"/>
      <c r="F575" s="421"/>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1"/>
      <c r="Z575" s="377">
        <f>SUM(O575,L575,I575,F575)+R575+U575+X575+Y575</f>
        <v>0</v>
      </c>
    </row>
    <row r="576" spans="1:26" ht="15.75" customHeight="1" outlineLevel="1" thickBot="1" x14ac:dyDescent="0.25">
      <c r="A576" s="413"/>
      <c r="B576" s="46"/>
      <c r="C576" s="654" t="s">
        <v>179</v>
      </c>
      <c r="D576" s="655"/>
      <c r="E576" s="656"/>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7" outlineLevel="1" thickBot="1" x14ac:dyDescent="0.25">
      <c r="A577" s="413"/>
      <c r="B577" s="46"/>
      <c r="C577" s="627" t="s">
        <v>163</v>
      </c>
      <c r="D577" s="628"/>
      <c r="E577" s="657"/>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25">
      <c r="C578" s="21"/>
      <c r="D578" s="21"/>
      <c r="E578" s="21"/>
      <c r="F578" s="23"/>
      <c r="G578" s="22"/>
      <c r="H578" s="22"/>
      <c r="I578" s="26"/>
      <c r="J578" s="22"/>
      <c r="K578" s="22"/>
      <c r="L578" s="23"/>
      <c r="M578" s="22"/>
      <c r="N578" s="22"/>
    </row>
    <row r="579" spans="1:26" ht="21.5" customHeight="1" outlineLevel="1" x14ac:dyDescent="0.2">
      <c r="A579" s="413"/>
      <c r="B579" s="38"/>
      <c r="C579" s="658" t="s">
        <v>180</v>
      </c>
      <c r="D579" s="659"/>
      <c r="E579" s="660"/>
      <c r="F579" s="622" t="s">
        <v>155</v>
      </c>
      <c r="G579" s="662" t="str">
        <f>G567</f>
        <v>Financial Year 2020/21 (£s)</v>
      </c>
      <c r="H579" s="663"/>
      <c r="I579" s="664"/>
      <c r="J579" s="662" t="str">
        <f>J567</f>
        <v>Financial Year 2021/22 (£s)</v>
      </c>
      <c r="K579" s="663"/>
      <c r="L579" s="664"/>
      <c r="M579" s="662" t="str">
        <f>M567</f>
        <v>Financial Year 2022/23 (£s)</v>
      </c>
      <c r="N579" s="663"/>
      <c r="O579" s="664"/>
      <c r="P579" s="662" t="str">
        <f>P567</f>
        <v>Financial Year 2023/24 (£s)</v>
      </c>
      <c r="Q579" s="663"/>
      <c r="R579" s="664"/>
      <c r="S579" s="662" t="str">
        <f>S567</f>
        <v>Financial Year 2024/25 (£s)</v>
      </c>
      <c r="T579" s="663"/>
      <c r="U579" s="665"/>
      <c r="V579" s="662" t="str">
        <f>V567</f>
        <v>Financial Year 2025/26 (£s)</v>
      </c>
      <c r="W579" s="663"/>
      <c r="X579" s="664"/>
      <c r="Y579" s="622" t="s">
        <v>172</v>
      </c>
      <c r="Z579" s="622" t="s">
        <v>163</v>
      </c>
    </row>
    <row r="580" spans="1:26" ht="22.5" customHeight="1" outlineLevel="1" x14ac:dyDescent="0.2">
      <c r="A580" s="413"/>
      <c r="B580" s="38"/>
      <c r="C580" s="624" t="s">
        <v>181</v>
      </c>
      <c r="D580" s="624" t="s">
        <v>188</v>
      </c>
      <c r="E580" s="624" t="s">
        <v>183</v>
      </c>
      <c r="F580" s="623"/>
      <c r="G580" s="195" t="s">
        <v>164</v>
      </c>
      <c r="H580" s="196" t="s">
        <v>165</v>
      </c>
      <c r="I580" s="626" t="s">
        <v>166</v>
      </c>
      <c r="J580" s="195" t="s">
        <v>164</v>
      </c>
      <c r="K580" s="196" t="s">
        <v>165</v>
      </c>
      <c r="L580" s="626" t="s">
        <v>166</v>
      </c>
      <c r="M580" s="195" t="s">
        <v>164</v>
      </c>
      <c r="N580" s="196" t="s">
        <v>165</v>
      </c>
      <c r="O580" s="626" t="s">
        <v>166</v>
      </c>
      <c r="P580" s="195" t="s">
        <v>164</v>
      </c>
      <c r="Q580" s="196" t="s">
        <v>165</v>
      </c>
      <c r="R580" s="626" t="s">
        <v>166</v>
      </c>
      <c r="S580" s="195" t="s">
        <v>164</v>
      </c>
      <c r="T580" s="196" t="s">
        <v>165</v>
      </c>
      <c r="U580" s="626" t="s">
        <v>166</v>
      </c>
      <c r="V580" s="195" t="s">
        <v>164</v>
      </c>
      <c r="W580" s="196" t="s">
        <v>165</v>
      </c>
      <c r="X580" s="626" t="s">
        <v>166</v>
      </c>
      <c r="Y580" s="623"/>
      <c r="Z580" s="623"/>
    </row>
    <row r="581" spans="1:26" ht="22.5" customHeight="1" outlineLevel="1" x14ac:dyDescent="0.2">
      <c r="A581" s="413"/>
      <c r="B581" s="38"/>
      <c r="C581" s="625"/>
      <c r="D581" s="625"/>
      <c r="E581" s="625"/>
      <c r="F581" s="661"/>
      <c r="G581" s="289" t="s">
        <v>167</v>
      </c>
      <c r="H581" s="289" t="s">
        <v>167</v>
      </c>
      <c r="I581" s="623"/>
      <c r="J581" s="289" t="s">
        <v>167</v>
      </c>
      <c r="K581" s="289" t="str">
        <f>IF(INDEX('Reference Data'!$G$5:$G$18,MATCH('Reference Data'!$C$4,'Reference Data'!$F$5:$F$21,0),1)&gt;=K$22,"Actual","Forecast")</f>
        <v>Actual</v>
      </c>
      <c r="L581" s="623"/>
      <c r="M581" s="289" t="str">
        <f>IF(INDEX('Reference Data'!$G$5:$G$18,MATCH('Reference Data'!$C$4,'Reference Data'!$F$5:$F$21,0),1)&gt;=M$22,"Actual","Forecast")</f>
        <v>Actual</v>
      </c>
      <c r="N581" s="289" t="str">
        <f>IF(INDEX('Reference Data'!$G$5:$G$18,MATCH('Reference Data'!$C$4,'Reference Data'!$F$5:$F$21,0),1)&gt;=N$22,"Actual","Forecast")</f>
        <v>Actual</v>
      </c>
      <c r="O581" s="623"/>
      <c r="P581" s="289" t="str">
        <f>IF(INDEX('Reference Data'!$G$5:$G$18,MATCH('Reference Data'!$C$4,'Reference Data'!$F$5:$F$21,0),1)&gt;=P$22,"Actual","Forecast")</f>
        <v>Actual</v>
      </c>
      <c r="Q581" s="289" t="str">
        <f>IF(INDEX('Reference Data'!$G$5:$G$18,MATCH('Reference Data'!$C$4,'Reference Data'!$F$5:$F$21,0),1)&gt;=Q$22,"Actual","Forecast")</f>
        <v>Actual</v>
      </c>
      <c r="R581" s="623"/>
      <c r="S581" s="289" t="str">
        <f>IF(INDEX('Reference Data'!$G$5:$G$18,MATCH('Reference Data'!$C$4,'Reference Data'!$F$5:$F$21,0),1)&gt;=S$22,"Actual","Forecast")</f>
        <v>Actual</v>
      </c>
      <c r="T581" s="289" t="str">
        <f>IF(INDEX('Reference Data'!$G$5:$G$18,MATCH('Reference Data'!$C$4,'Reference Data'!$F$5:$F$21,0),1)&gt;=T$22,"Actual","Forecast")</f>
        <v>Forecast</v>
      </c>
      <c r="U581" s="623"/>
      <c r="V581" s="289" t="str">
        <f>IF(INDEX('Reference Data'!$G$5:$G$18,MATCH('Reference Data'!$C$4,'Reference Data'!$F$5:$F$21,0),1)&gt;=V$22,"Actual","Forecast")</f>
        <v>Forecast</v>
      </c>
      <c r="W581" s="289" t="str">
        <f>IF(INDEX('Reference Data'!$G$5:$G$18,MATCH('Reference Data'!$C$4,'Reference Data'!$F$5:$F$21,0),1)&gt;=W$22,"Actual","Forecast")</f>
        <v>Forecast</v>
      </c>
      <c r="X581" s="623"/>
      <c r="Y581" s="623"/>
      <c r="Z581" s="623"/>
    </row>
    <row r="582" spans="1:26" ht="16" outlineLevel="1" x14ac:dyDescent="0.2">
      <c r="A582" s="413"/>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5">
        <f>SUM(O582,L582,I582,F582,R582,U582,X582,Y582)</f>
        <v>0</v>
      </c>
    </row>
    <row r="583" spans="1:26" ht="16" outlineLevel="1" x14ac:dyDescent="0.2">
      <c r="A583" s="413"/>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6" outlineLevel="1" x14ac:dyDescent="0.2">
      <c r="A584" s="413"/>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6" outlineLevel="1" x14ac:dyDescent="0.2">
      <c r="A585" s="413"/>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7" outlineLevel="1" thickBot="1" x14ac:dyDescent="0.25">
      <c r="A586" s="413"/>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6">
        <f>SUM(O586,L586,I586,F586,R586,U586,X586,Y586)</f>
        <v>0</v>
      </c>
    </row>
    <row r="587" spans="1:26" ht="17" outlineLevel="1" thickBot="1" x14ac:dyDescent="0.25">
      <c r="A587" s="413"/>
      <c r="B587" s="46"/>
      <c r="C587" s="627" t="s">
        <v>184</v>
      </c>
      <c r="D587" s="628"/>
      <c r="E587" s="629"/>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5" outlineLevel="1" thickBot="1" x14ac:dyDescent="0.25"/>
    <row r="589" spans="1:26" ht="31.25" customHeight="1" outlineLevel="1" x14ac:dyDescent="0.2">
      <c r="B589" s="80">
        <f>COUNTIF(E582:E586,"Yes")</f>
        <v>0</v>
      </c>
      <c r="C589" s="630" t="s">
        <v>185</v>
      </c>
      <c r="D589" s="631"/>
      <c r="E589" s="632"/>
      <c r="G589" s="215"/>
      <c r="H589" s="215"/>
      <c r="I589" s="215"/>
      <c r="J589" s="215"/>
      <c r="K589" s="215"/>
      <c r="L589" s="215"/>
    </row>
    <row r="590" spans="1:26" ht="86.25" customHeight="1" outlineLevel="1" x14ac:dyDescent="0.2">
      <c r="B590" s="46"/>
      <c r="C590" s="633" t="s">
        <v>186</v>
      </c>
      <c r="D590" s="634"/>
      <c r="E590" s="635"/>
      <c r="G590" s="258"/>
      <c r="H590" s="258"/>
      <c r="I590" s="258"/>
      <c r="J590" s="258"/>
      <c r="K590" s="258"/>
      <c r="L590" s="258"/>
    </row>
    <row r="591" spans="1:26" ht="76.5" customHeight="1" outlineLevel="1" thickBot="1" x14ac:dyDescent="0.25">
      <c r="B591" s="59"/>
      <c r="C591" s="636"/>
      <c r="D591" s="637"/>
      <c r="E591" s="638"/>
      <c r="G591" s="259"/>
      <c r="H591" s="259"/>
      <c r="I591" s="259"/>
      <c r="J591" s="259"/>
      <c r="K591" s="259"/>
      <c r="L591" s="259"/>
    </row>
    <row r="594" spans="1:40" customFormat="1" ht="19" x14ac:dyDescent="0.2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2" hidden="1" thickBot="1" x14ac:dyDescent="0.3">
      <c r="E596" s="316" t="s">
        <v>189</v>
      </c>
    </row>
    <row r="597" spans="1:40" ht="15.75" hidden="1" customHeight="1" x14ac:dyDescent="0.2">
      <c r="E597" s="752" t="s">
        <v>190</v>
      </c>
      <c r="F597" s="622" t="s">
        <v>155</v>
      </c>
      <c r="G597" s="662" t="s">
        <v>156</v>
      </c>
      <c r="H597" s="663"/>
      <c r="I597" s="664"/>
      <c r="J597" s="662" t="s">
        <v>157</v>
      </c>
      <c r="K597" s="663"/>
      <c r="L597" s="664"/>
      <c r="M597" s="662" t="s">
        <v>158</v>
      </c>
      <c r="N597" s="663"/>
      <c r="O597" s="664"/>
      <c r="P597" s="662" t="s">
        <v>159</v>
      </c>
      <c r="Q597" s="663"/>
      <c r="R597" s="664"/>
      <c r="S597" s="662" t="s">
        <v>160</v>
      </c>
      <c r="T597" s="663"/>
      <c r="U597" s="664"/>
      <c r="V597" s="662" t="s">
        <v>161</v>
      </c>
      <c r="W597" s="663"/>
      <c r="X597" s="664"/>
      <c r="Y597" s="622" t="s">
        <v>172</v>
      </c>
      <c r="Z597" s="622" t="s">
        <v>163</v>
      </c>
    </row>
    <row r="598" spans="1:40" ht="18" hidden="1" thickBot="1" x14ac:dyDescent="0.25">
      <c r="E598" s="753"/>
      <c r="F598" s="623"/>
      <c r="G598" s="195" t="s">
        <v>164</v>
      </c>
      <c r="H598" s="196" t="s">
        <v>165</v>
      </c>
      <c r="I598" s="626" t="s">
        <v>166</v>
      </c>
      <c r="J598" s="195" t="s">
        <v>164</v>
      </c>
      <c r="K598" s="196" t="s">
        <v>165</v>
      </c>
      <c r="L598" s="626" t="s">
        <v>166</v>
      </c>
      <c r="M598" s="195" t="s">
        <v>164</v>
      </c>
      <c r="N598" s="196" t="s">
        <v>165</v>
      </c>
      <c r="O598" s="626" t="s">
        <v>166</v>
      </c>
      <c r="P598" s="195" t="s">
        <v>164</v>
      </c>
      <c r="Q598" s="196" t="s">
        <v>165</v>
      </c>
      <c r="R598" s="626" t="s">
        <v>166</v>
      </c>
      <c r="S598" s="195" t="s">
        <v>164</v>
      </c>
      <c r="T598" s="196" t="s">
        <v>165</v>
      </c>
      <c r="U598" s="626" t="s">
        <v>166</v>
      </c>
      <c r="V598" s="195" t="s">
        <v>164</v>
      </c>
      <c r="W598" s="196" t="s">
        <v>165</v>
      </c>
      <c r="X598" s="626" t="s">
        <v>166</v>
      </c>
      <c r="Y598" s="623"/>
      <c r="Z598" s="623"/>
    </row>
    <row r="599" spans="1:40" ht="16.5" hidden="1" customHeight="1" thickBot="1" x14ac:dyDescent="0.25">
      <c r="E599" s="754"/>
      <c r="F599" s="661"/>
      <c r="G599" s="289" t="s">
        <v>167</v>
      </c>
      <c r="H599" s="289" t="s">
        <v>167</v>
      </c>
      <c r="I599" s="623"/>
      <c r="J599" s="289" t="s">
        <v>167</v>
      </c>
      <c r="K599" s="289" t="str">
        <f>IF(INDEX('Reference Data'!$G$5:$G$18,MATCH('Reference Data'!$C$4,'Reference Data'!$F$5:$F$21,0),1)&gt;=K$22,"Actual","Forecast")</f>
        <v>Actual</v>
      </c>
      <c r="L599" s="623"/>
      <c r="M599" s="289" t="str">
        <f>IF(INDEX('Reference Data'!$G$5:$G$18,MATCH('Reference Data'!$C$4,'Reference Data'!$F$5:$F$21,0),1)&gt;=M$22,"Actual","Forecast")</f>
        <v>Actual</v>
      </c>
      <c r="N599" s="289" t="str">
        <f>IF(INDEX('Reference Data'!$G$5:$G$18,MATCH('Reference Data'!$C$4,'Reference Data'!$F$5:$F$21,0),1)&gt;=N$22,"Actual","Forecast")</f>
        <v>Actual</v>
      </c>
      <c r="O599" s="623"/>
      <c r="P599" s="289" t="str">
        <f>IF(INDEX('Reference Data'!$G$5:$G$18,MATCH('Reference Data'!$C$4,'Reference Data'!$F$5:$F$21,0),1)&gt;=P$22,"Actual","Forecast")</f>
        <v>Actual</v>
      </c>
      <c r="Q599" s="289" t="str">
        <f>IF(INDEX('Reference Data'!$G$5:$G$18,MATCH('Reference Data'!$C$4,'Reference Data'!$F$5:$F$21,0),1)&gt;=Q$22,"Actual","Forecast")</f>
        <v>Actual</v>
      </c>
      <c r="R599" s="623"/>
      <c r="S599" s="289" t="str">
        <f>IF(INDEX('Reference Data'!$G$5:$G$18,MATCH('Reference Data'!$C$4,'Reference Data'!$F$5:$F$21,0),1)&gt;=S$22,"Actual","Forecast")</f>
        <v>Actual</v>
      </c>
      <c r="T599" s="289" t="str">
        <f>IF(INDEX('Reference Data'!$G$5:$G$18,MATCH('Reference Data'!$C$4,'Reference Data'!$F$5:$F$21,0),1)&gt;=T$22,"Actual","Forecast")</f>
        <v>Forecast</v>
      </c>
      <c r="U599" s="623"/>
      <c r="V599" s="289" t="str">
        <f>IF(INDEX('Reference Data'!$G$5:$G$18,MATCH('Reference Data'!$C$4,'Reference Data'!$F$5:$F$21,0),1)&gt;=V$22,"Actual","Forecast")</f>
        <v>Forecast</v>
      </c>
      <c r="W599" s="289" t="str">
        <f>IF(INDEX('Reference Data'!$G$5:$G$18,MATCH('Reference Data'!$C$4,'Reference Data'!$F$5:$F$21,0),1)&gt;=W$22,"Actual","Forecast")</f>
        <v>Forecast</v>
      </c>
      <c r="X599" s="623"/>
      <c r="Y599" s="623"/>
      <c r="Z599" s="623"/>
    </row>
    <row r="600" spans="1:40" ht="34" hidden="1" x14ac:dyDescent="0.2">
      <c r="E600" s="317" t="s">
        <v>191</v>
      </c>
      <c r="F600" s="417">
        <f>SUM(F45,F73,F101,F129,F157,F185,F213,F241,F269,F297,F325,F353,F381,F409,F437,F465,F493,F521,F549,F577)</f>
        <v>0</v>
      </c>
      <c r="G600" s="417">
        <f t="shared" ref="G600:Z600" si="87">SUM(G45,G73,G101,G129,G157,G185,G213,G241,G269,G297,G325,G353,G381,G409,G437,G465,G493,G521,G549,G577)</f>
        <v>5</v>
      </c>
      <c r="H600" s="417">
        <f t="shared" si="87"/>
        <v>5</v>
      </c>
      <c r="I600" s="417">
        <f t="shared" si="87"/>
        <v>10</v>
      </c>
      <c r="J600" s="417">
        <f t="shared" si="87"/>
        <v>5</v>
      </c>
      <c r="K600" s="417">
        <f t="shared" si="87"/>
        <v>5</v>
      </c>
      <c r="L600" s="417">
        <f t="shared" si="87"/>
        <v>10</v>
      </c>
      <c r="M600" s="417">
        <f t="shared" si="87"/>
        <v>5</v>
      </c>
      <c r="N600" s="417">
        <f t="shared" si="87"/>
        <v>5</v>
      </c>
      <c r="O600" s="417">
        <f t="shared" si="87"/>
        <v>10</v>
      </c>
      <c r="P600" s="417">
        <f t="shared" si="87"/>
        <v>5</v>
      </c>
      <c r="Q600" s="417">
        <f t="shared" si="87"/>
        <v>5</v>
      </c>
      <c r="R600" s="417">
        <f t="shared" si="87"/>
        <v>10</v>
      </c>
      <c r="S600" s="417">
        <f t="shared" si="87"/>
        <v>33330</v>
      </c>
      <c r="T600" s="417">
        <f t="shared" si="87"/>
        <v>0</v>
      </c>
      <c r="U600" s="417">
        <f t="shared" si="87"/>
        <v>33330</v>
      </c>
      <c r="V600" s="417">
        <f t="shared" si="87"/>
        <v>0</v>
      </c>
      <c r="W600" s="417">
        <f t="shared" si="87"/>
        <v>0</v>
      </c>
      <c r="X600" s="417">
        <f t="shared" si="87"/>
        <v>0</v>
      </c>
      <c r="Y600" s="417">
        <f t="shared" si="87"/>
        <v>0</v>
      </c>
      <c r="Z600" s="417">
        <f t="shared" si="87"/>
        <v>33370</v>
      </c>
    </row>
    <row r="601" spans="1:40" ht="17" hidden="1" x14ac:dyDescent="0.2">
      <c r="E601" s="317" t="s">
        <v>192</v>
      </c>
      <c r="F601" s="417">
        <f>SUM(F55,F83,F111,F139,F167,F195,F223,F251,F279,F307,F335,F363,F391,F419,F447,F475,F503,F531,F559,F587)</f>
        <v>0</v>
      </c>
      <c r="G601" s="417">
        <f t="shared" ref="G601:Z601" si="88">SUM(G55,G83,G111,G139,G167,G195,G223,G251,G279,G307,G335,G363,G391,G419,G447,G475,G503,G531,G559,G587)</f>
        <v>0</v>
      </c>
      <c r="H601" s="417">
        <f t="shared" si="88"/>
        <v>0</v>
      </c>
      <c r="I601" s="417">
        <f t="shared" si="88"/>
        <v>0</v>
      </c>
      <c r="J601" s="417">
        <f t="shared" si="88"/>
        <v>0</v>
      </c>
      <c r="K601" s="417">
        <f t="shared" si="88"/>
        <v>0</v>
      </c>
      <c r="L601" s="417">
        <f t="shared" si="88"/>
        <v>0</v>
      </c>
      <c r="M601" s="417">
        <f t="shared" si="88"/>
        <v>0</v>
      </c>
      <c r="N601" s="417">
        <f t="shared" si="88"/>
        <v>0</v>
      </c>
      <c r="O601" s="417">
        <f t="shared" si="88"/>
        <v>0</v>
      </c>
      <c r="P601" s="417">
        <f t="shared" si="88"/>
        <v>0</v>
      </c>
      <c r="Q601" s="417">
        <f t="shared" si="88"/>
        <v>0</v>
      </c>
      <c r="R601" s="417">
        <f t="shared" si="88"/>
        <v>0</v>
      </c>
      <c r="S601" s="417">
        <f t="shared" si="88"/>
        <v>0</v>
      </c>
      <c r="T601" s="417">
        <f t="shared" si="88"/>
        <v>0</v>
      </c>
      <c r="U601" s="417">
        <f t="shared" si="88"/>
        <v>0</v>
      </c>
      <c r="V601" s="417">
        <f t="shared" si="88"/>
        <v>0</v>
      </c>
      <c r="W601" s="417">
        <f t="shared" si="88"/>
        <v>0</v>
      </c>
      <c r="X601" s="417">
        <f t="shared" si="88"/>
        <v>0</v>
      </c>
      <c r="Y601" s="417">
        <f t="shared" si="88"/>
        <v>0</v>
      </c>
      <c r="Z601" s="417">
        <f t="shared" si="88"/>
        <v>0</v>
      </c>
    </row>
    <row r="602" spans="1:40" ht="17" hidden="1" x14ac:dyDescent="0.2">
      <c r="E602" s="317" t="s">
        <v>193</v>
      </c>
      <c r="F602" s="417">
        <f>F600+F601</f>
        <v>0</v>
      </c>
      <c r="G602" s="417">
        <f t="shared" ref="G602:Z602" si="89">G600+G601</f>
        <v>5</v>
      </c>
      <c r="H602" s="417">
        <f t="shared" si="89"/>
        <v>5</v>
      </c>
      <c r="I602" s="417">
        <f t="shared" si="89"/>
        <v>10</v>
      </c>
      <c r="J602" s="417">
        <f t="shared" si="89"/>
        <v>5</v>
      </c>
      <c r="K602" s="417">
        <f t="shared" si="89"/>
        <v>5</v>
      </c>
      <c r="L602" s="417">
        <f t="shared" si="89"/>
        <v>10</v>
      </c>
      <c r="M602" s="417">
        <f t="shared" si="89"/>
        <v>5</v>
      </c>
      <c r="N602" s="417">
        <f t="shared" si="89"/>
        <v>5</v>
      </c>
      <c r="O602" s="417">
        <f t="shared" si="89"/>
        <v>10</v>
      </c>
      <c r="P602" s="417">
        <f t="shared" si="89"/>
        <v>5</v>
      </c>
      <c r="Q602" s="417">
        <f t="shared" si="89"/>
        <v>5</v>
      </c>
      <c r="R602" s="417">
        <f t="shared" si="89"/>
        <v>10</v>
      </c>
      <c r="S602" s="417">
        <f t="shared" si="89"/>
        <v>33330</v>
      </c>
      <c r="T602" s="417">
        <f t="shared" si="89"/>
        <v>0</v>
      </c>
      <c r="U602" s="417">
        <f t="shared" si="89"/>
        <v>33330</v>
      </c>
      <c r="V602" s="417">
        <f t="shared" si="89"/>
        <v>0</v>
      </c>
      <c r="W602" s="417">
        <f t="shared" si="89"/>
        <v>0</v>
      </c>
      <c r="X602" s="417">
        <f t="shared" si="89"/>
        <v>0</v>
      </c>
      <c r="Y602" s="417">
        <f t="shared" si="89"/>
        <v>0</v>
      </c>
      <c r="Z602" s="417">
        <f t="shared" si="89"/>
        <v>33370</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19">
      <iconSet showValue="0" reverse="1">
        <cfvo type="percent" val="0"/>
        <cfvo type="num" val="1"/>
        <cfvo type="num" val="4"/>
      </iconSet>
    </cfRule>
  </conditionalFormatting>
  <conditionalFormatting sqref="C57">
    <cfRule type="containsText" dxfId="1988" priority="1818" operator="containsText" text="Unsecured Funding: Please Complete the Table Below">
      <formula>NOT(ISERROR(SEARCH("Unsecured Funding: Please Complete the Table Below",C57)))</formula>
    </cfRule>
  </conditionalFormatting>
  <conditionalFormatting sqref="C85">
    <cfRule type="containsText" dxfId="1987" priority="556" operator="containsText" text="Unsecured Funding: Please Complete the Table Below">
      <formula>NOT(ISERROR(SEARCH("Unsecured Funding: Please Complete the Table Below",C85)))</formula>
    </cfRule>
  </conditionalFormatting>
  <conditionalFormatting sqref="C113">
    <cfRule type="containsText" dxfId="1986" priority="530" operator="containsText" text="Unsecured Funding: Please Complete the Table Below">
      <formula>NOT(ISERROR(SEARCH("Unsecured Funding: Please Complete the Table Below",C113)))</formula>
    </cfRule>
  </conditionalFormatting>
  <conditionalFormatting sqref="C141">
    <cfRule type="containsText" dxfId="1985" priority="504" operator="containsText" text="Unsecured Funding: Please Complete the Table Below">
      <formula>NOT(ISERROR(SEARCH("Unsecured Funding: Please Complete the Table Below",C141)))</formula>
    </cfRule>
  </conditionalFormatting>
  <conditionalFormatting sqref="C169">
    <cfRule type="containsText" dxfId="1984" priority="478" operator="containsText" text="Unsecured Funding: Please Complete the Table Below">
      <formula>NOT(ISERROR(SEARCH("Unsecured Funding: Please Complete the Table Below",C169)))</formula>
    </cfRule>
  </conditionalFormatting>
  <conditionalFormatting sqref="C197">
    <cfRule type="containsText" dxfId="1983" priority="452" operator="containsText" text="Unsecured Funding: Please Complete the Table Below">
      <formula>NOT(ISERROR(SEARCH("Unsecured Funding: Please Complete the Table Below",C197)))</formula>
    </cfRule>
  </conditionalFormatting>
  <conditionalFormatting sqref="C225">
    <cfRule type="containsText" dxfId="1982" priority="426" operator="containsText" text="Unsecured Funding: Please Complete the Table Below">
      <formula>NOT(ISERROR(SEARCH("Unsecured Funding: Please Complete the Table Below",C225)))</formula>
    </cfRule>
  </conditionalFormatting>
  <conditionalFormatting sqref="C253">
    <cfRule type="containsText" dxfId="1981" priority="400" operator="containsText" text="Unsecured Funding: Please Complete the Table Below">
      <formula>NOT(ISERROR(SEARCH("Unsecured Funding: Please Complete the Table Below",C253)))</formula>
    </cfRule>
  </conditionalFormatting>
  <conditionalFormatting sqref="C281">
    <cfRule type="containsText" dxfId="1980" priority="374" operator="containsText" text="Unsecured Funding: Please Complete the Table Below">
      <formula>NOT(ISERROR(SEARCH("Unsecured Funding: Please Complete the Table Below",C281)))</formula>
    </cfRule>
  </conditionalFormatting>
  <conditionalFormatting sqref="C309">
    <cfRule type="containsText" dxfId="1979" priority="348" operator="containsText" text="Unsecured Funding: Please Complete the Table Below">
      <formula>NOT(ISERROR(SEARCH("Unsecured Funding: Please Complete the Table Below",C309)))</formula>
    </cfRule>
  </conditionalFormatting>
  <conditionalFormatting sqref="C337">
    <cfRule type="containsText" dxfId="1978" priority="322" operator="containsText" text="Unsecured Funding: Please Complete the Table Below">
      <formula>NOT(ISERROR(SEARCH("Unsecured Funding: Please Complete the Table Below",C337)))</formula>
    </cfRule>
  </conditionalFormatting>
  <conditionalFormatting sqref="C365">
    <cfRule type="containsText" dxfId="1977" priority="296" operator="containsText" text="Unsecured Funding: Please Complete the Table Below">
      <formula>NOT(ISERROR(SEARCH("Unsecured Funding: Please Complete the Table Below",C365)))</formula>
    </cfRule>
  </conditionalFormatting>
  <conditionalFormatting sqref="C393">
    <cfRule type="containsText" dxfId="1976" priority="270" operator="containsText" text="Unsecured Funding: Please Complete the Table Below">
      <formula>NOT(ISERROR(SEARCH("Unsecured Funding: Please Complete the Table Below",C393)))</formula>
    </cfRule>
  </conditionalFormatting>
  <conditionalFormatting sqref="C421">
    <cfRule type="containsText" dxfId="1975" priority="244" operator="containsText" text="Unsecured Funding: Please Complete the Table Below">
      <formula>NOT(ISERROR(SEARCH("Unsecured Funding: Please Complete the Table Below",C421)))</formula>
    </cfRule>
  </conditionalFormatting>
  <conditionalFormatting sqref="C449">
    <cfRule type="containsText" dxfId="1974" priority="218" operator="containsText" text="Unsecured Funding: Please Complete the Table Below">
      <formula>NOT(ISERROR(SEARCH("Unsecured Funding: Please Complete the Table Below",C449)))</formula>
    </cfRule>
  </conditionalFormatting>
  <conditionalFormatting sqref="C477">
    <cfRule type="containsText" dxfId="1973" priority="192" operator="containsText" text="Unsecured Funding: Please Complete the Table Below">
      <formula>NOT(ISERROR(SEARCH("Unsecured Funding: Please Complete the Table Below",C477)))</formula>
    </cfRule>
  </conditionalFormatting>
  <conditionalFormatting sqref="C505">
    <cfRule type="containsText" dxfId="1972" priority="166" operator="containsText" text="Unsecured Funding: Please Complete the Table Below">
      <formula>NOT(ISERROR(SEARCH("Unsecured Funding: Please Complete the Table Below",C505)))</formula>
    </cfRule>
  </conditionalFormatting>
  <conditionalFormatting sqref="C533">
    <cfRule type="containsText" dxfId="1971" priority="140" operator="containsText" text="Unsecured Funding: Please Complete the Table Below">
      <formula>NOT(ISERROR(SEARCH("Unsecured Funding: Please Complete the Table Below",C533)))</formula>
    </cfRule>
  </conditionalFormatting>
  <conditionalFormatting sqref="C561">
    <cfRule type="containsText" dxfId="1970" priority="114" operator="containsText" text="Unsecured Funding: Please Complete the Table Below">
      <formula>NOT(ISERROR(SEARCH("Unsecured Funding: Please Complete the Table Below",C561)))</formula>
    </cfRule>
  </conditionalFormatting>
  <conditionalFormatting sqref="C589">
    <cfRule type="containsText" dxfId="1969" priority="88" operator="containsText" text="Unsecured Funding: Please Complete the Table Below">
      <formula>NOT(ISERROR(SEARCH("Unsecured Funding: Please Complete the Table Below",C589)))</formula>
    </cfRule>
  </conditionalFormatting>
  <conditionalFormatting sqref="D50:E50 E51">
    <cfRule type="expression" dxfId="1966" priority="43">
      <formula>$C$31=""</formula>
    </cfRule>
  </conditionalFormatting>
  <conditionalFormatting sqref="D52:Y52">
    <cfRule type="expression" dxfId="1965" priority="1597">
      <formula>$C$33=""</formula>
    </cfRule>
  </conditionalFormatting>
  <conditionalFormatting sqref="D54:Y54">
    <cfRule type="expression" dxfId="1964" priority="1595">
      <formula>$C$35=""</formula>
    </cfRule>
  </conditionalFormatting>
  <conditionalFormatting sqref="D80:Y80">
    <cfRule type="expression" dxfId="1963" priority="552">
      <formula>$C$33=""</formula>
    </cfRule>
  </conditionalFormatting>
  <conditionalFormatting sqref="D82:Y82">
    <cfRule type="expression" dxfId="1962" priority="551">
      <formula>$C$35=""</formula>
    </cfRule>
  </conditionalFormatting>
  <conditionalFormatting sqref="D108:Y108">
    <cfRule type="expression" dxfId="1961" priority="526">
      <formula>$C$33=""</formula>
    </cfRule>
  </conditionalFormatting>
  <conditionalFormatting sqref="D110:Y110">
    <cfRule type="expression" dxfId="1960" priority="525">
      <formula>$C$35=""</formula>
    </cfRule>
  </conditionalFormatting>
  <conditionalFormatting sqref="D136:Y136">
    <cfRule type="expression" dxfId="1959" priority="500">
      <formula>$C$33=""</formula>
    </cfRule>
  </conditionalFormatting>
  <conditionalFormatting sqref="D138:Y138">
    <cfRule type="expression" dxfId="1958" priority="499">
      <formula>$C$35=""</formula>
    </cfRule>
  </conditionalFormatting>
  <conditionalFormatting sqref="D164:Y164">
    <cfRule type="expression" dxfId="1957" priority="474">
      <formula>$C$33=""</formula>
    </cfRule>
  </conditionalFormatting>
  <conditionalFormatting sqref="D166:Y166">
    <cfRule type="expression" dxfId="1956" priority="473">
      <formula>$C$35=""</formula>
    </cfRule>
  </conditionalFormatting>
  <conditionalFormatting sqref="D192:Y192">
    <cfRule type="expression" dxfId="1955" priority="448">
      <formula>$C$33=""</formula>
    </cfRule>
  </conditionalFormatting>
  <conditionalFormatting sqref="D194:Y194">
    <cfRule type="expression" dxfId="1954" priority="447">
      <formula>$C$35=""</formula>
    </cfRule>
  </conditionalFormatting>
  <conditionalFormatting sqref="D220:Y220">
    <cfRule type="expression" dxfId="1953" priority="422">
      <formula>$C$33=""</formula>
    </cfRule>
  </conditionalFormatting>
  <conditionalFormatting sqref="D222:Y222">
    <cfRule type="expression" dxfId="1952" priority="421">
      <formula>$C$35=""</formula>
    </cfRule>
  </conditionalFormatting>
  <conditionalFormatting sqref="D248:Y248">
    <cfRule type="expression" dxfId="1951" priority="396">
      <formula>$C$33=""</formula>
    </cfRule>
  </conditionalFormatting>
  <conditionalFormatting sqref="D250:Y250">
    <cfRule type="expression" dxfId="1950" priority="395">
      <formula>$C$35=""</formula>
    </cfRule>
  </conditionalFormatting>
  <conditionalFormatting sqref="D276:Y276">
    <cfRule type="expression" dxfId="1949" priority="370">
      <formula>$C$33=""</formula>
    </cfRule>
  </conditionalFormatting>
  <conditionalFormatting sqref="D278:Y278">
    <cfRule type="expression" dxfId="1948" priority="369">
      <formula>$C$35=""</formula>
    </cfRule>
  </conditionalFormatting>
  <conditionalFormatting sqref="D304:Y304">
    <cfRule type="expression" dxfId="1947" priority="344">
      <formula>$C$33=""</formula>
    </cfRule>
  </conditionalFormatting>
  <conditionalFormatting sqref="D306:Y306">
    <cfRule type="expression" dxfId="1946" priority="343">
      <formula>$C$35=""</formula>
    </cfRule>
  </conditionalFormatting>
  <conditionalFormatting sqref="D332:Y332">
    <cfRule type="expression" dxfId="1945" priority="318">
      <formula>$C$33=""</formula>
    </cfRule>
  </conditionalFormatting>
  <conditionalFormatting sqref="D334:Y334">
    <cfRule type="expression" dxfId="1944" priority="317">
      <formula>$C$35=""</formula>
    </cfRule>
  </conditionalFormatting>
  <conditionalFormatting sqref="D360:Y360">
    <cfRule type="expression" dxfId="1943" priority="292">
      <formula>$C$33=""</formula>
    </cfRule>
  </conditionalFormatting>
  <conditionalFormatting sqref="D362:Y362">
    <cfRule type="expression" dxfId="1942" priority="291">
      <formula>$C$35=""</formula>
    </cfRule>
  </conditionalFormatting>
  <conditionalFormatting sqref="D388:Y388">
    <cfRule type="expression" dxfId="1941" priority="266">
      <formula>$C$33=""</formula>
    </cfRule>
  </conditionalFormatting>
  <conditionalFormatting sqref="D390:Y390">
    <cfRule type="expression" dxfId="1940" priority="265">
      <formula>$C$35=""</formula>
    </cfRule>
  </conditionalFormatting>
  <conditionalFormatting sqref="D416:Y416">
    <cfRule type="expression" dxfId="1939" priority="240">
      <formula>$C$33=""</formula>
    </cfRule>
  </conditionalFormatting>
  <conditionalFormatting sqref="D418:Y418">
    <cfRule type="expression" dxfId="1938" priority="239">
      <formula>$C$35=""</formula>
    </cfRule>
  </conditionalFormatting>
  <conditionalFormatting sqref="D444:Y444">
    <cfRule type="expression" dxfId="1937" priority="214">
      <formula>$C$33=""</formula>
    </cfRule>
  </conditionalFormatting>
  <conditionalFormatting sqref="D446:Y446">
    <cfRule type="expression" dxfId="1936" priority="213">
      <formula>$C$35=""</formula>
    </cfRule>
  </conditionalFormatting>
  <conditionalFormatting sqref="D472:Y472">
    <cfRule type="expression" dxfId="1935" priority="188">
      <formula>$C$33=""</formula>
    </cfRule>
  </conditionalFormatting>
  <conditionalFormatting sqref="D474:Y474">
    <cfRule type="expression" dxfId="1934" priority="187">
      <formula>$C$35=""</formula>
    </cfRule>
  </conditionalFormatting>
  <conditionalFormatting sqref="D500:Y500">
    <cfRule type="expression" dxfId="1933" priority="162">
      <formula>$C$33=""</formula>
    </cfRule>
  </conditionalFormatting>
  <conditionalFormatting sqref="D502:Y502">
    <cfRule type="expression" dxfId="1932" priority="161">
      <formula>$C$35=""</formula>
    </cfRule>
  </conditionalFormatting>
  <conditionalFormatting sqref="D528:Y528">
    <cfRule type="expression" dxfId="1931" priority="136">
      <formula>$C$33=""</formula>
    </cfRule>
  </conditionalFormatting>
  <conditionalFormatting sqref="D530:Y530">
    <cfRule type="expression" dxfId="1930" priority="135">
      <formula>$C$35=""</formula>
    </cfRule>
  </conditionalFormatting>
  <conditionalFormatting sqref="D556:Y556">
    <cfRule type="expression" dxfId="1929" priority="110">
      <formula>$C$33=""</formula>
    </cfRule>
  </conditionalFormatting>
  <conditionalFormatting sqref="D558:Y558">
    <cfRule type="expression" dxfId="1928" priority="109">
      <formula>$C$35=""</formula>
    </cfRule>
  </conditionalFormatting>
  <conditionalFormatting sqref="D584:Y584">
    <cfRule type="expression" dxfId="1927" priority="84">
      <formula>$C$33=""</formula>
    </cfRule>
  </conditionalFormatting>
  <conditionalFormatting sqref="D586:Y586">
    <cfRule type="expression" dxfId="1926" priority="83">
      <formula>$C$35=""</formula>
    </cfRule>
  </conditionalFormatting>
  <conditionalFormatting sqref="D78:Z78 E79:Y79 Z79:Z82">
    <cfRule type="expression" dxfId="1925" priority="553">
      <formula>$C$31=""</formula>
    </cfRule>
  </conditionalFormatting>
  <conditionalFormatting sqref="D106:Z106 E107:Y107 Z107:Z110">
    <cfRule type="expression" dxfId="1924" priority="527">
      <formula>$C$31=""</formula>
    </cfRule>
  </conditionalFormatting>
  <conditionalFormatting sqref="D134:Z134 E135:Y135 Z135:Z138">
    <cfRule type="expression" dxfId="1923" priority="501">
      <formula>$C$31=""</formula>
    </cfRule>
  </conditionalFormatting>
  <conditionalFormatting sqref="D162:Z162 E163:Y163 Z163:Z166">
    <cfRule type="expression" dxfId="1922" priority="475">
      <formula>$C$31=""</formula>
    </cfRule>
  </conditionalFormatting>
  <conditionalFormatting sqref="D190:Z190 E191:Y191 Z191:Z194">
    <cfRule type="expression" dxfId="1921" priority="449">
      <formula>$C$31=""</formula>
    </cfRule>
  </conditionalFormatting>
  <conditionalFormatting sqref="D218:Z218 E219:Y219 Z219:Z222">
    <cfRule type="expression" dxfId="1920" priority="423">
      <formula>$C$31=""</formula>
    </cfRule>
  </conditionalFormatting>
  <conditionalFormatting sqref="D246:Z246 E247:Y247 Z247:Z250">
    <cfRule type="expression" dxfId="1919" priority="397">
      <formula>$C$31=""</formula>
    </cfRule>
  </conditionalFormatting>
  <conditionalFormatting sqref="D274:Z274 E275:Y275 Z275:Z278">
    <cfRule type="expression" dxfId="1918" priority="371">
      <formula>$C$31=""</formula>
    </cfRule>
  </conditionalFormatting>
  <conditionalFormatting sqref="D302:Z302 E303:Y303 Z303:Z306">
    <cfRule type="expression" dxfId="1917" priority="345">
      <formula>$C$31=""</formula>
    </cfRule>
  </conditionalFormatting>
  <conditionalFormatting sqref="D330:Z330 E331:Y331 Z331:Z334">
    <cfRule type="expression" dxfId="1916" priority="319">
      <formula>$C$31=""</formula>
    </cfRule>
  </conditionalFormatting>
  <conditionalFormatting sqref="D358:Z358 E359:Y359 Z359:Z362">
    <cfRule type="expression" dxfId="1915" priority="293">
      <formula>$C$31=""</formula>
    </cfRule>
  </conditionalFormatting>
  <conditionalFormatting sqref="D386:Z386 E387:Y387 Z387:Z390">
    <cfRule type="expression" dxfId="1914" priority="267">
      <formula>$C$31=""</formula>
    </cfRule>
  </conditionalFormatting>
  <conditionalFormatting sqref="D414:Z414 E415:Y415 Z415:Z418">
    <cfRule type="expression" dxfId="1913" priority="241">
      <formula>$C$31=""</formula>
    </cfRule>
  </conditionalFormatting>
  <conditionalFormatting sqref="D442:Z442 E443:Y443 Z443:Z446">
    <cfRule type="expression" dxfId="1912" priority="215">
      <formula>$C$31=""</formula>
    </cfRule>
  </conditionalFormatting>
  <conditionalFormatting sqref="D470:Z470 E471:Y471 Z471:Z474">
    <cfRule type="expression" dxfId="1911" priority="189">
      <formula>$C$31=""</formula>
    </cfRule>
  </conditionalFormatting>
  <conditionalFormatting sqref="D498:Z498 E499:Y499 Z499:Z502">
    <cfRule type="expression" dxfId="1910" priority="163">
      <formula>$C$31=""</formula>
    </cfRule>
  </conditionalFormatting>
  <conditionalFormatting sqref="D526:Z526 E527:Y527 Z527:Z530">
    <cfRule type="expression" dxfId="1909" priority="137">
      <formula>$C$31=""</formula>
    </cfRule>
  </conditionalFormatting>
  <conditionalFormatting sqref="D554:Z554 E555:Y555 Z555:Z558">
    <cfRule type="expression" dxfId="1908" priority="111">
      <formula>$C$31=""</formula>
    </cfRule>
  </conditionalFormatting>
  <conditionalFormatting sqref="D582:Z582 E583:Y583 Z583:Z586">
    <cfRule type="expression" dxfId="1907" priority="85">
      <formula>$C$31=""</formula>
    </cfRule>
  </conditionalFormatting>
  <conditionalFormatting sqref="F50:W51">
    <cfRule type="expression" dxfId="1904" priority="37">
      <formula>$C$31=""</formula>
    </cfRule>
  </conditionalFormatting>
  <conditionalFormatting sqref="G5:G11 G13 G21">
    <cfRule type="containsText" dxfId="1903" priority="1822"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902" priority="1571" operator="equal">
      <formula>"Actual"</formula>
    </cfRule>
    <cfRule type="cellIs" dxfId="1901" priority="1572" operator="equal">
      <formula>"Forecast"</formula>
    </cfRule>
  </conditionalFormatting>
  <conditionalFormatting sqref="G37:H37 M37:N37 P37:Q37 S37:T37 V37:W37">
    <cfRule type="cellIs" dxfId="1900" priority="1570" operator="equal">
      <formula>"Forecast"</formula>
    </cfRule>
    <cfRule type="cellIs" dxfId="1899" priority="1569" operator="equal">
      <formula>"Actual"</formula>
    </cfRule>
  </conditionalFormatting>
  <conditionalFormatting sqref="G40:H40">
    <cfRule type="expression" dxfId="1898" priority="1589">
      <formula>IF(G33="Actual",TRUE,FALSE)</formula>
    </cfRule>
  </conditionalFormatting>
  <conditionalFormatting sqref="G49:H49 J49:K49 M49:N49 P49:Q49 S49:T49 V49:W49">
    <cfRule type="cellIs" dxfId="1897" priority="1566" operator="equal">
      <formula>"Forecast"</formula>
    </cfRule>
    <cfRule type="cellIs" dxfId="1896" priority="1565" operator="equal">
      <formula>"Actual"</formula>
    </cfRule>
  </conditionalFormatting>
  <conditionalFormatting sqref="G65:H65 M65:N65 P65:Q65 S65:T65 V65:W65">
    <cfRule type="cellIs" dxfId="1895" priority="541" operator="equal">
      <formula>"Actual"</formula>
    </cfRule>
    <cfRule type="cellIs" dxfId="1894" priority="542" operator="equal">
      <formula>"Forecast"</formula>
    </cfRule>
  </conditionalFormatting>
  <conditionalFormatting sqref="G68:H68">
    <cfRule type="expression" dxfId="1893" priority="547">
      <formula>IF(G61="Actual",TRUE,FALSE)</formula>
    </cfRule>
  </conditionalFormatting>
  <conditionalFormatting sqref="G77:H77 J77:K77 M77:N77 P77:Q77 S77:T77 V77:W77">
    <cfRule type="cellIs" dxfId="1892" priority="538" operator="equal">
      <formula>"Forecast"</formula>
    </cfRule>
    <cfRule type="cellIs" dxfId="1891" priority="537" operator="equal">
      <formula>"Actual"</formula>
    </cfRule>
  </conditionalFormatting>
  <conditionalFormatting sqref="G93:H93 M93:N93 P93:Q93 S93:T93 V93:W93">
    <cfRule type="cellIs" dxfId="1890" priority="516" operator="equal">
      <formula>"Forecast"</formula>
    </cfRule>
    <cfRule type="cellIs" dxfId="1889" priority="515" operator="equal">
      <formula>"Actual"</formula>
    </cfRule>
  </conditionalFormatting>
  <conditionalFormatting sqref="G94:H94">
    <cfRule type="expression" dxfId="1888" priority="36">
      <formula>IF(G87="Actual",TRUE,FALSE)</formula>
    </cfRule>
  </conditionalFormatting>
  <conditionalFormatting sqref="G96:H96">
    <cfRule type="expression" dxfId="1887" priority="35">
      <formula>IF(G89="Actual",TRUE,FALSE)</formula>
    </cfRule>
  </conditionalFormatting>
  <conditionalFormatting sqref="G105:H105 J105:K105 M105:N105 P105:Q105 S105:T105 V105:W105">
    <cfRule type="cellIs" dxfId="1886" priority="512" operator="equal">
      <formula>"Forecast"</formula>
    </cfRule>
    <cfRule type="cellIs" dxfId="1885" priority="511" operator="equal">
      <formula>"Actual"</formula>
    </cfRule>
  </conditionalFormatting>
  <conditionalFormatting sqref="G121:H121 M121:N121 P121:Q121 S121:T121 V121:W121">
    <cfRule type="cellIs" dxfId="1884" priority="489" operator="equal">
      <formula>"Actual"</formula>
    </cfRule>
    <cfRule type="cellIs" dxfId="1883" priority="490" operator="equal">
      <formula>"Forecast"</formula>
    </cfRule>
  </conditionalFormatting>
  <conditionalFormatting sqref="G122:H122">
    <cfRule type="expression" dxfId="1882" priority="28">
      <formula>IF(G115="Actual",TRUE,FALSE)</formula>
    </cfRule>
  </conditionalFormatting>
  <conditionalFormatting sqref="G124:H124">
    <cfRule type="expression" dxfId="1881" priority="27">
      <formula>IF(G117="Actual",TRUE,FALSE)</formula>
    </cfRule>
  </conditionalFormatting>
  <conditionalFormatting sqref="G133:H133 J133:K133 M133:N133 P133:Q133 S133:T133 V133:W133">
    <cfRule type="cellIs" dxfId="1880" priority="486" operator="equal">
      <formula>"Forecast"</formula>
    </cfRule>
    <cfRule type="cellIs" dxfId="1879" priority="485" operator="equal">
      <formula>"Actual"</formula>
    </cfRule>
  </conditionalFormatting>
  <conditionalFormatting sqref="G149:H149 M149:N149 P149:Q149 S149:T149 V149:W149">
    <cfRule type="cellIs" dxfId="1878" priority="464" operator="equal">
      <formula>"Forecast"</formula>
    </cfRule>
    <cfRule type="cellIs" dxfId="1877" priority="463" operator="equal">
      <formula>"Actual"</formula>
    </cfRule>
  </conditionalFormatting>
  <conditionalFormatting sqref="G150:H150">
    <cfRule type="expression" dxfId="1876" priority="20">
      <formula>IF(G143="Actual",TRUE,FALSE)</formula>
    </cfRule>
  </conditionalFormatting>
  <conditionalFormatting sqref="G152:H152">
    <cfRule type="expression" dxfId="1875" priority="19">
      <formula>IF(G145="Actual",TRUE,FALSE)</formula>
    </cfRule>
  </conditionalFormatting>
  <conditionalFormatting sqref="G161:H161 J161:K161 M161:N161 P161:Q161 S161:T161 V161:W161">
    <cfRule type="cellIs" dxfId="1874" priority="459" operator="equal">
      <formula>"Actual"</formula>
    </cfRule>
    <cfRule type="cellIs" dxfId="1873" priority="460" operator="equal">
      <formula>"Forecast"</formula>
    </cfRule>
  </conditionalFormatting>
  <conditionalFormatting sqref="G177:H177 M177:N177 P177:Q177 S177:T177 V177:W177">
    <cfRule type="cellIs" dxfId="1872" priority="438" operator="equal">
      <formula>"Forecast"</formula>
    </cfRule>
    <cfRule type="cellIs" dxfId="1871" priority="437" operator="equal">
      <formula>"Actual"</formula>
    </cfRule>
  </conditionalFormatting>
  <conditionalFormatting sqref="G180:H180">
    <cfRule type="expression" dxfId="1870" priority="443">
      <formula>IF(G173="Actual",TRUE,FALSE)</formula>
    </cfRule>
  </conditionalFormatting>
  <conditionalFormatting sqref="G189:H189 J189:K189 M189:N189 P189:Q189 S189:T189 V189:W189">
    <cfRule type="cellIs" dxfId="1869" priority="434" operator="equal">
      <formula>"Forecast"</formula>
    </cfRule>
    <cfRule type="cellIs" dxfId="1868" priority="433" operator="equal">
      <formula>"Actual"</formula>
    </cfRule>
  </conditionalFormatting>
  <conditionalFormatting sqref="G205:H205 M205:N205 P205:Q205 S205:T205 V205:W205">
    <cfRule type="cellIs" dxfId="1867" priority="411" operator="equal">
      <formula>"Actual"</formula>
    </cfRule>
    <cfRule type="cellIs" dxfId="1866" priority="412" operator="equal">
      <formula>"Forecast"</formula>
    </cfRule>
  </conditionalFormatting>
  <conditionalFormatting sqref="G208:H208">
    <cfRule type="expression" dxfId="1865" priority="417">
      <formula>IF(G201="Actual",TRUE,FALSE)</formula>
    </cfRule>
  </conditionalFormatting>
  <conditionalFormatting sqref="G217:H217 J217:K217 M217:N217 P217:Q217 S217:T217 V217:W217">
    <cfRule type="cellIs" dxfId="1864" priority="407" operator="equal">
      <formula>"Actual"</formula>
    </cfRule>
    <cfRule type="cellIs" dxfId="1863" priority="408" operator="equal">
      <formula>"Forecast"</formula>
    </cfRule>
  </conditionalFormatting>
  <conditionalFormatting sqref="G233:H233 M233:N233 P233:Q233 S233:T233 V233:W233">
    <cfRule type="cellIs" dxfId="1862" priority="385" operator="equal">
      <formula>"Actual"</formula>
    </cfRule>
    <cfRule type="cellIs" dxfId="1861" priority="386" operator="equal">
      <formula>"Forecast"</formula>
    </cfRule>
  </conditionalFormatting>
  <conditionalFormatting sqref="G236:H236">
    <cfRule type="expression" dxfId="1860" priority="391">
      <formula>IF(G229="Actual",TRUE,FALSE)</formula>
    </cfRule>
  </conditionalFormatting>
  <conditionalFormatting sqref="G245:H245 J245:K245 M245:N245 P245:Q245 S245:T245 V245:W245">
    <cfRule type="cellIs" dxfId="1859" priority="382" operator="equal">
      <formula>"Forecast"</formula>
    </cfRule>
    <cfRule type="cellIs" dxfId="1858" priority="381" operator="equal">
      <formula>"Actual"</formula>
    </cfRule>
  </conditionalFormatting>
  <conditionalFormatting sqref="G261:H261 M261:N261 P261:Q261 S261:T261 V261:W261">
    <cfRule type="cellIs" dxfId="1857" priority="359" operator="equal">
      <formula>"Actual"</formula>
    </cfRule>
    <cfRule type="cellIs" dxfId="1856" priority="360" operator="equal">
      <formula>"Forecast"</formula>
    </cfRule>
  </conditionalFormatting>
  <conditionalFormatting sqref="G264:H264">
    <cfRule type="expression" dxfId="1855" priority="365">
      <formula>IF(G257="Actual",TRUE,FALSE)</formula>
    </cfRule>
  </conditionalFormatting>
  <conditionalFormatting sqref="G273:H273 J273:K273 M273:N273 P273:Q273 S273:T273 V273:W273">
    <cfRule type="cellIs" dxfId="1854" priority="356" operator="equal">
      <formula>"Forecast"</formula>
    </cfRule>
    <cfRule type="cellIs" dxfId="1853" priority="355" operator="equal">
      <formula>"Actual"</formula>
    </cfRule>
  </conditionalFormatting>
  <conditionalFormatting sqref="G289:H289 M289:N289 P289:Q289 S289:T289 V289:W289">
    <cfRule type="cellIs" dxfId="1852" priority="334" operator="equal">
      <formula>"Forecast"</formula>
    </cfRule>
    <cfRule type="cellIs" dxfId="1851" priority="333" operator="equal">
      <formula>"Actual"</formula>
    </cfRule>
  </conditionalFormatting>
  <conditionalFormatting sqref="G292:H292">
    <cfRule type="expression" dxfId="1850" priority="339">
      <formula>IF(G285="Actual",TRUE,FALSE)</formula>
    </cfRule>
  </conditionalFormatting>
  <conditionalFormatting sqref="G301:H301 J301:K301 M301:N301 P301:Q301 S301:T301 V301:W301">
    <cfRule type="cellIs" dxfId="1849" priority="330" operator="equal">
      <formula>"Forecast"</formula>
    </cfRule>
    <cfRule type="cellIs" dxfId="1848" priority="329" operator="equal">
      <formula>"Actual"</formula>
    </cfRule>
  </conditionalFormatting>
  <conditionalFormatting sqref="G317:H317 M317:N317 P317:Q317 S317:T317 V317:W317">
    <cfRule type="cellIs" dxfId="1847" priority="307" operator="equal">
      <formula>"Actual"</formula>
    </cfRule>
    <cfRule type="cellIs" dxfId="1846" priority="308" operator="equal">
      <formula>"Forecast"</formula>
    </cfRule>
  </conditionalFormatting>
  <conditionalFormatting sqref="G320:H320">
    <cfRule type="expression" dxfId="1845" priority="313">
      <formula>IF(G313="Actual",TRUE,FALSE)</formula>
    </cfRule>
  </conditionalFormatting>
  <conditionalFormatting sqref="G329:H329 J329:K329 M329:N329 P329:Q329 S329:T329 V329:W329">
    <cfRule type="cellIs" dxfId="1844" priority="303" operator="equal">
      <formula>"Actual"</formula>
    </cfRule>
    <cfRule type="cellIs" dxfId="1843" priority="304" operator="equal">
      <formula>"Forecast"</formula>
    </cfRule>
  </conditionalFormatting>
  <conditionalFormatting sqref="G345:H345 M345:N345 P345:Q345 S345:T345 V345:W345">
    <cfRule type="cellIs" dxfId="1842" priority="281" operator="equal">
      <formula>"Actual"</formula>
    </cfRule>
    <cfRule type="cellIs" dxfId="1841" priority="282" operator="equal">
      <formula>"Forecast"</formula>
    </cfRule>
  </conditionalFormatting>
  <conditionalFormatting sqref="G348:H348">
    <cfRule type="expression" dxfId="1840" priority="287">
      <formula>IF(G341="Actual",TRUE,FALSE)</formula>
    </cfRule>
  </conditionalFormatting>
  <conditionalFormatting sqref="G357:H357 J357:K357 M357:N357 P357:Q357 S357:T357 V357:W357">
    <cfRule type="cellIs" dxfId="1839" priority="278" operator="equal">
      <formula>"Forecast"</formula>
    </cfRule>
    <cfRule type="cellIs" dxfId="1838" priority="277" operator="equal">
      <formula>"Actual"</formula>
    </cfRule>
  </conditionalFormatting>
  <conditionalFormatting sqref="G373:H373 M373:N373 P373:Q373 S373:T373 V373:W373">
    <cfRule type="cellIs" dxfId="1837" priority="256" operator="equal">
      <formula>"Forecast"</formula>
    </cfRule>
    <cfRule type="cellIs" dxfId="1836" priority="255" operator="equal">
      <formula>"Actual"</formula>
    </cfRule>
  </conditionalFormatting>
  <conditionalFormatting sqref="G376:H376">
    <cfRule type="expression" dxfId="1835" priority="261">
      <formula>IF(G369="Actual",TRUE,FALSE)</formula>
    </cfRule>
  </conditionalFormatting>
  <conditionalFormatting sqref="G385:H385 J385:K385 M385:N385 P385:Q385 S385:T385 V385:W385">
    <cfRule type="cellIs" dxfId="1834" priority="251" operator="equal">
      <formula>"Actual"</formula>
    </cfRule>
    <cfRule type="cellIs" dxfId="1833" priority="252" operator="equal">
      <formula>"Forecast"</formula>
    </cfRule>
  </conditionalFormatting>
  <conditionalFormatting sqref="G401:H401 M401:N401 P401:Q401 S401:T401 V401:W401">
    <cfRule type="cellIs" dxfId="1832" priority="229" operator="equal">
      <formula>"Actual"</formula>
    </cfRule>
    <cfRule type="cellIs" dxfId="1831" priority="230" operator="equal">
      <formula>"Forecast"</formula>
    </cfRule>
  </conditionalFormatting>
  <conditionalFormatting sqref="G404:H404">
    <cfRule type="expression" dxfId="1830" priority="235">
      <formula>IF(G397="Actual",TRUE,FALSE)</formula>
    </cfRule>
  </conditionalFormatting>
  <conditionalFormatting sqref="G413:H413 J413:K413 M413:N413 P413:Q413 S413:T413 V413:W413">
    <cfRule type="cellIs" dxfId="1829" priority="225" operator="equal">
      <formula>"Actual"</formula>
    </cfRule>
    <cfRule type="cellIs" dxfId="1828" priority="226" operator="equal">
      <formula>"Forecast"</formula>
    </cfRule>
  </conditionalFormatting>
  <conditionalFormatting sqref="G429:H429 M429:N429 P429:Q429 S429:T429 V429:W429">
    <cfRule type="cellIs" dxfId="1827" priority="204" operator="equal">
      <formula>"Forecast"</formula>
    </cfRule>
    <cfRule type="cellIs" dxfId="1826" priority="203" operator="equal">
      <formula>"Actual"</formula>
    </cfRule>
  </conditionalFormatting>
  <conditionalFormatting sqref="G432:H432">
    <cfRule type="expression" dxfId="1825" priority="209">
      <formula>IF(G425="Actual",TRUE,FALSE)</formula>
    </cfRule>
  </conditionalFormatting>
  <conditionalFormatting sqref="G441:H441 J441:K441 M441:N441 P441:Q441 S441:T441 V441:W441">
    <cfRule type="cellIs" dxfId="1824" priority="200" operator="equal">
      <formula>"Forecast"</formula>
    </cfRule>
    <cfRule type="cellIs" dxfId="1823" priority="199" operator="equal">
      <formula>"Actual"</formula>
    </cfRule>
  </conditionalFormatting>
  <conditionalFormatting sqref="G457:H457 M457:N457 P457:Q457 S457:T457 V457:W457">
    <cfRule type="cellIs" dxfId="1822" priority="178" operator="equal">
      <formula>"Forecast"</formula>
    </cfRule>
    <cfRule type="cellIs" dxfId="1821" priority="177" operator="equal">
      <formula>"Actual"</formula>
    </cfRule>
  </conditionalFormatting>
  <conditionalFormatting sqref="G460:H460">
    <cfRule type="expression" dxfId="1820" priority="183">
      <formula>IF(G453="Actual",TRUE,FALSE)</formula>
    </cfRule>
  </conditionalFormatting>
  <conditionalFormatting sqref="G469:H469 J469:K469 M469:N469 P469:Q469 S469:T469 V469:W469">
    <cfRule type="cellIs" dxfId="1819" priority="174" operator="equal">
      <formula>"Forecast"</formula>
    </cfRule>
    <cfRule type="cellIs" dxfId="1818" priority="173" operator="equal">
      <formula>"Actual"</formula>
    </cfRule>
  </conditionalFormatting>
  <conditionalFormatting sqref="G485:H485 M485:N485 P485:Q485 S485:T485 V485:W485">
    <cfRule type="cellIs" dxfId="1817" priority="152" operator="equal">
      <formula>"Forecast"</formula>
    </cfRule>
    <cfRule type="cellIs" dxfId="1816" priority="151" operator="equal">
      <formula>"Actual"</formula>
    </cfRule>
  </conditionalFormatting>
  <conditionalFormatting sqref="G488:H488">
    <cfRule type="expression" dxfId="1815" priority="157">
      <formula>IF(G481="Actual",TRUE,FALSE)</formula>
    </cfRule>
  </conditionalFormatting>
  <conditionalFormatting sqref="G497:H497 J497:K497 M497:N497 P497:Q497 S497:T497 V497:W497">
    <cfRule type="cellIs" dxfId="1814" priority="148" operator="equal">
      <formula>"Forecast"</formula>
    </cfRule>
    <cfRule type="cellIs" dxfId="1813" priority="147" operator="equal">
      <formula>"Actual"</formula>
    </cfRule>
  </conditionalFormatting>
  <conditionalFormatting sqref="G513:H513 M513:N513 P513:Q513 S513:T513 V513:W513">
    <cfRule type="cellIs" dxfId="1812" priority="126" operator="equal">
      <formula>"Forecast"</formula>
    </cfRule>
    <cfRule type="cellIs" dxfId="1811" priority="125" operator="equal">
      <formula>"Actual"</formula>
    </cfRule>
  </conditionalFormatting>
  <conditionalFormatting sqref="G516:H516">
    <cfRule type="expression" dxfId="1810" priority="131">
      <formula>IF(G509="Actual",TRUE,FALSE)</formula>
    </cfRule>
  </conditionalFormatting>
  <conditionalFormatting sqref="G525:H525 J525:K525 M525:N525 P525:Q525 S525:T525 V525:W525">
    <cfRule type="cellIs" dxfId="1809" priority="122" operator="equal">
      <formula>"Forecast"</formula>
    </cfRule>
    <cfRule type="cellIs" dxfId="1808" priority="121" operator="equal">
      <formula>"Actual"</formula>
    </cfRule>
  </conditionalFormatting>
  <conditionalFormatting sqref="G541:H541 M541:N541 P541:Q541 S541:T541 V541:W541">
    <cfRule type="cellIs" dxfId="1807" priority="99" operator="equal">
      <formula>"Actual"</formula>
    </cfRule>
    <cfRule type="cellIs" dxfId="1806" priority="100" operator="equal">
      <formula>"Forecast"</formula>
    </cfRule>
  </conditionalFormatting>
  <conditionalFormatting sqref="G544:H544">
    <cfRule type="expression" dxfId="1805" priority="105">
      <formula>IF(G537="Actual",TRUE,FALSE)</formula>
    </cfRule>
  </conditionalFormatting>
  <conditionalFormatting sqref="G553:H553 J553:K553 M553:N553 P553:Q553 S553:T553 V553:W553">
    <cfRule type="cellIs" dxfId="1804" priority="95" operator="equal">
      <formula>"Actual"</formula>
    </cfRule>
    <cfRule type="cellIs" dxfId="1803" priority="96" operator="equal">
      <formula>"Forecast"</formula>
    </cfRule>
  </conditionalFormatting>
  <conditionalFormatting sqref="G569:H569 M569:N569 P569:Q569 S569:T569 V569:W569">
    <cfRule type="cellIs" dxfId="1802" priority="74" operator="equal">
      <formula>"Forecast"</formula>
    </cfRule>
    <cfRule type="cellIs" dxfId="1801" priority="73" operator="equal">
      <formula>"Actual"</formula>
    </cfRule>
  </conditionalFormatting>
  <conditionalFormatting sqref="G572:H572">
    <cfRule type="expression" dxfId="1800" priority="79">
      <formula>IF(G565="Actual",TRUE,FALSE)</formula>
    </cfRule>
  </conditionalFormatting>
  <conditionalFormatting sqref="G581:H581 J581:K581 M581:N581 P581:Q581 S581:T581 V581:W581">
    <cfRule type="cellIs" dxfId="1799" priority="70" operator="equal">
      <formula>"Forecast"</formula>
    </cfRule>
    <cfRule type="cellIs" dxfId="1798" priority="69" operator="equal">
      <formula>"Actual"</formula>
    </cfRule>
  </conditionalFormatting>
  <conditionalFormatting sqref="G599:H599 J599:K599 M599:N599 P599:Q599 S599:T599 V599:W599">
    <cfRule type="cellIs" dxfId="1797" priority="1525" operator="equal">
      <formula>"Forecast"</formula>
    </cfRule>
    <cfRule type="cellIs" dxfId="1796" priority="1524" operator="equal">
      <formula>"Actual"</formula>
    </cfRule>
  </conditionalFormatting>
  <conditionalFormatting sqref="J37:K37">
    <cfRule type="cellIs" dxfId="1793" priority="1568" operator="equal">
      <formula>"Forecast"</formula>
    </cfRule>
    <cfRule type="cellIs" dxfId="1792" priority="1567" operator="equal">
      <formula>"Actual"</formula>
    </cfRule>
  </conditionalFormatting>
  <conditionalFormatting sqref="J40:K40">
    <cfRule type="expression" dxfId="1791" priority="1587">
      <formula>IF(J33="Actual",TRUE,FALSE)</formula>
    </cfRule>
  </conditionalFormatting>
  <conditionalFormatting sqref="J65:K65">
    <cfRule type="cellIs" dxfId="1790" priority="539" operator="equal">
      <formula>"Actual"</formula>
    </cfRule>
    <cfRule type="cellIs" dxfId="1789" priority="540" operator="equal">
      <formula>"Forecast"</formula>
    </cfRule>
  </conditionalFormatting>
  <conditionalFormatting sqref="J93:K93">
    <cfRule type="cellIs" dxfId="1788" priority="514" operator="equal">
      <formula>"Forecast"</formula>
    </cfRule>
    <cfRule type="cellIs" dxfId="1787" priority="513" operator="equal">
      <formula>"Actual"</formula>
    </cfRule>
  </conditionalFormatting>
  <conditionalFormatting sqref="J94:K94">
    <cfRule type="expression" dxfId="1786" priority="33">
      <formula>IF(J87="Actual",TRUE,FALSE)</formula>
    </cfRule>
  </conditionalFormatting>
  <conditionalFormatting sqref="J96:K96">
    <cfRule type="expression" dxfId="1785" priority="34">
      <formula>IF(J89="Actual",TRUE,FALSE)</formula>
    </cfRule>
  </conditionalFormatting>
  <conditionalFormatting sqref="J121:K121">
    <cfRule type="cellIs" dxfId="1784" priority="487" operator="equal">
      <formula>"Actual"</formula>
    </cfRule>
    <cfRule type="cellIs" dxfId="1783" priority="488" operator="equal">
      <formula>"Forecast"</formula>
    </cfRule>
  </conditionalFormatting>
  <conditionalFormatting sqref="J122:K122">
    <cfRule type="expression" dxfId="1782" priority="26">
      <formula>IF(J115="Actual",TRUE,FALSE)</formula>
    </cfRule>
  </conditionalFormatting>
  <conditionalFormatting sqref="J124:K124">
    <cfRule type="expression" dxfId="1781" priority="25">
      <formula>IF(J117="Actual",TRUE,FALSE)</formula>
    </cfRule>
  </conditionalFormatting>
  <conditionalFormatting sqref="J149:K149">
    <cfRule type="cellIs" dxfId="1780" priority="462" operator="equal">
      <formula>"Forecast"</formula>
    </cfRule>
    <cfRule type="cellIs" dxfId="1779" priority="461" operator="equal">
      <formula>"Actual"</formula>
    </cfRule>
  </conditionalFormatting>
  <conditionalFormatting sqref="J150:K150">
    <cfRule type="expression" dxfId="1778" priority="18">
      <formula>IF(J143="Actual",TRUE,FALSE)</formula>
    </cfRule>
  </conditionalFormatting>
  <conditionalFormatting sqref="J152:K152">
    <cfRule type="expression" dxfId="1777" priority="17">
      <formula>IF(J145="Actual",TRUE,FALSE)</formula>
    </cfRule>
  </conditionalFormatting>
  <conditionalFormatting sqref="J177:K177">
    <cfRule type="cellIs" dxfId="1776" priority="435" operator="equal">
      <formula>"Actual"</formula>
    </cfRule>
    <cfRule type="cellIs" dxfId="1775" priority="436" operator="equal">
      <formula>"Forecast"</formula>
    </cfRule>
  </conditionalFormatting>
  <conditionalFormatting sqref="J180:K180">
    <cfRule type="expression" dxfId="1774" priority="441">
      <formula>IF(J173="Actual",TRUE,FALSE)</formula>
    </cfRule>
  </conditionalFormatting>
  <conditionalFormatting sqref="J205:K205">
    <cfRule type="cellIs" dxfId="1773" priority="410" operator="equal">
      <formula>"Forecast"</formula>
    </cfRule>
    <cfRule type="cellIs" dxfId="1772" priority="409" operator="equal">
      <formula>"Actual"</formula>
    </cfRule>
  </conditionalFormatting>
  <conditionalFormatting sqref="J208:K208">
    <cfRule type="expression" dxfId="1771" priority="415">
      <formula>IF(J201="Actual",TRUE,FALSE)</formula>
    </cfRule>
  </conditionalFormatting>
  <conditionalFormatting sqref="J233:K233">
    <cfRule type="cellIs" dxfId="1770" priority="384" operator="equal">
      <formula>"Forecast"</formula>
    </cfRule>
    <cfRule type="cellIs" dxfId="1769" priority="383" operator="equal">
      <formula>"Actual"</formula>
    </cfRule>
  </conditionalFormatting>
  <conditionalFormatting sqref="J236:K236">
    <cfRule type="expression" dxfId="1768" priority="389">
      <formula>IF(J229="Actual",TRUE,FALSE)</formula>
    </cfRule>
  </conditionalFormatting>
  <conditionalFormatting sqref="J261:K261">
    <cfRule type="cellIs" dxfId="1767" priority="358" operator="equal">
      <formula>"Forecast"</formula>
    </cfRule>
    <cfRule type="cellIs" dxfId="1766" priority="357" operator="equal">
      <formula>"Actual"</formula>
    </cfRule>
  </conditionalFormatting>
  <conditionalFormatting sqref="J264:K264">
    <cfRule type="expression" dxfId="1765" priority="363">
      <formula>IF(J257="Actual",TRUE,FALSE)</formula>
    </cfRule>
  </conditionalFormatting>
  <conditionalFormatting sqref="J289:K289">
    <cfRule type="cellIs" dxfId="1764" priority="332" operator="equal">
      <formula>"Forecast"</formula>
    </cfRule>
    <cfRule type="cellIs" dxfId="1763" priority="331" operator="equal">
      <formula>"Actual"</formula>
    </cfRule>
  </conditionalFormatting>
  <conditionalFormatting sqref="J292:K292">
    <cfRule type="expression" dxfId="1762" priority="337">
      <formula>IF(J285="Actual",TRUE,FALSE)</formula>
    </cfRule>
  </conditionalFormatting>
  <conditionalFormatting sqref="J317:K317">
    <cfRule type="cellIs" dxfId="1761" priority="306" operator="equal">
      <formula>"Forecast"</formula>
    </cfRule>
    <cfRule type="cellIs" dxfId="1760" priority="305" operator="equal">
      <formula>"Actual"</formula>
    </cfRule>
  </conditionalFormatting>
  <conditionalFormatting sqref="J320:K320">
    <cfRule type="expression" dxfId="1759" priority="311">
      <formula>IF(J313="Actual",TRUE,FALSE)</formula>
    </cfRule>
  </conditionalFormatting>
  <conditionalFormatting sqref="J345:K345">
    <cfRule type="cellIs" dxfId="1758" priority="280" operator="equal">
      <formula>"Forecast"</formula>
    </cfRule>
    <cfRule type="cellIs" dxfId="1757" priority="279" operator="equal">
      <formula>"Actual"</formula>
    </cfRule>
  </conditionalFormatting>
  <conditionalFormatting sqref="J348:K348">
    <cfRule type="expression" dxfId="1756" priority="285">
      <formula>IF(J341="Actual",TRUE,FALSE)</formula>
    </cfRule>
  </conditionalFormatting>
  <conditionalFormatting sqref="J373:K373">
    <cfRule type="cellIs" dxfId="1755" priority="253" operator="equal">
      <formula>"Actual"</formula>
    </cfRule>
    <cfRule type="cellIs" dxfId="1754" priority="254" operator="equal">
      <formula>"Forecast"</formula>
    </cfRule>
  </conditionalFormatting>
  <conditionalFormatting sqref="J376:K376">
    <cfRule type="expression" dxfId="1753" priority="259">
      <formula>IF(J369="Actual",TRUE,FALSE)</formula>
    </cfRule>
  </conditionalFormatting>
  <conditionalFormatting sqref="J401:K401">
    <cfRule type="cellIs" dxfId="1752" priority="227" operator="equal">
      <formula>"Actual"</formula>
    </cfRule>
    <cfRule type="cellIs" dxfId="1751" priority="228" operator="equal">
      <formula>"Forecast"</formula>
    </cfRule>
  </conditionalFormatting>
  <conditionalFormatting sqref="J404:K404">
    <cfRule type="expression" dxfId="1750" priority="233">
      <formula>IF(J397="Actual",TRUE,FALSE)</formula>
    </cfRule>
  </conditionalFormatting>
  <conditionalFormatting sqref="J429:K429">
    <cfRule type="cellIs" dxfId="1749" priority="202" operator="equal">
      <formula>"Forecast"</formula>
    </cfRule>
    <cfRule type="cellIs" dxfId="1748" priority="201" operator="equal">
      <formula>"Actual"</formula>
    </cfRule>
  </conditionalFormatting>
  <conditionalFormatting sqref="J432:K432">
    <cfRule type="expression" dxfId="1747" priority="207">
      <formula>IF(J425="Actual",TRUE,FALSE)</formula>
    </cfRule>
  </conditionalFormatting>
  <conditionalFormatting sqref="J457:K457">
    <cfRule type="cellIs" dxfId="1746" priority="175" operator="equal">
      <formula>"Actual"</formula>
    </cfRule>
    <cfRule type="cellIs" dxfId="1745" priority="176" operator="equal">
      <formula>"Forecast"</formula>
    </cfRule>
  </conditionalFormatting>
  <conditionalFormatting sqref="J460:K460">
    <cfRule type="expression" dxfId="1744" priority="181">
      <formula>IF(J453="Actual",TRUE,FALSE)</formula>
    </cfRule>
  </conditionalFormatting>
  <conditionalFormatting sqref="J485:K485">
    <cfRule type="cellIs" dxfId="1743" priority="149" operator="equal">
      <formula>"Actual"</formula>
    </cfRule>
    <cfRule type="cellIs" dxfId="1742" priority="150" operator="equal">
      <formula>"Forecast"</formula>
    </cfRule>
  </conditionalFormatting>
  <conditionalFormatting sqref="J488:K488">
    <cfRule type="expression" dxfId="1741" priority="155">
      <formula>IF(J481="Actual",TRUE,FALSE)</formula>
    </cfRule>
  </conditionalFormatting>
  <conditionalFormatting sqref="J513:K513">
    <cfRule type="cellIs" dxfId="1740" priority="124" operator="equal">
      <formula>"Forecast"</formula>
    </cfRule>
    <cfRule type="cellIs" dxfId="1739" priority="123" operator="equal">
      <formula>"Actual"</formula>
    </cfRule>
  </conditionalFormatting>
  <conditionalFormatting sqref="J516:K516">
    <cfRule type="expression" dxfId="1738" priority="129">
      <formula>IF(J509="Actual",TRUE,FALSE)</formula>
    </cfRule>
  </conditionalFormatting>
  <conditionalFormatting sqref="J541:K541">
    <cfRule type="cellIs" dxfId="1737" priority="97" operator="equal">
      <formula>"Actual"</formula>
    </cfRule>
    <cfRule type="cellIs" dxfId="1736" priority="98" operator="equal">
      <formula>"Forecast"</formula>
    </cfRule>
  </conditionalFormatting>
  <conditionalFormatting sqref="J544:K544">
    <cfRule type="expression" dxfId="1735" priority="103">
      <formula>IF(J537="Actual",TRUE,FALSE)</formula>
    </cfRule>
  </conditionalFormatting>
  <conditionalFormatting sqref="J569:K569">
    <cfRule type="cellIs" dxfId="1734" priority="72" operator="equal">
      <formula>"Forecast"</formula>
    </cfRule>
    <cfRule type="cellIs" dxfId="1733" priority="71" operator="equal">
      <formula>"Actual"</formula>
    </cfRule>
  </conditionalFormatting>
  <conditionalFormatting sqref="J572:K572">
    <cfRule type="expression" dxfId="1732" priority="77">
      <formula>IF(J565="Actual",TRUE,FALSE)</formula>
    </cfRule>
  </conditionalFormatting>
  <conditionalFormatting sqref="M40:N40">
    <cfRule type="expression" dxfId="1731" priority="1585">
      <formula>IF(M33="Actual",TRUE,FALSE)</formula>
    </cfRule>
  </conditionalFormatting>
  <conditionalFormatting sqref="M94:N94">
    <cfRule type="expression" dxfId="1730" priority="32">
      <formula>IF(M87="Actual",TRUE,FALSE)</formula>
    </cfRule>
  </conditionalFormatting>
  <conditionalFormatting sqref="M96:N96">
    <cfRule type="expression" dxfId="1729" priority="31">
      <formula>IF(M89="Actual",TRUE,FALSE)</formula>
    </cfRule>
  </conditionalFormatting>
  <conditionalFormatting sqref="M122:N122">
    <cfRule type="expression" dxfId="1728" priority="24">
      <formula>IF(M115="Actual",TRUE,FALSE)</formula>
    </cfRule>
  </conditionalFormatting>
  <conditionalFormatting sqref="M124:N124">
    <cfRule type="expression" dxfId="1727" priority="23">
      <formula>IF(M117="Actual",TRUE,FALSE)</formula>
    </cfRule>
  </conditionalFormatting>
  <conditionalFormatting sqref="M150:N150">
    <cfRule type="expression" dxfId="1726" priority="16">
      <formula>IF(M143="Actual",TRUE,FALSE)</formula>
    </cfRule>
  </conditionalFormatting>
  <conditionalFormatting sqref="M152:N152">
    <cfRule type="expression" dxfId="1725" priority="15">
      <formula>IF(M145="Actual",TRUE,FALSE)</formula>
    </cfRule>
  </conditionalFormatting>
  <conditionalFormatting sqref="M180:N180">
    <cfRule type="expression" dxfId="1724" priority="439">
      <formula>IF(M173="Actual",TRUE,FALSE)</formula>
    </cfRule>
  </conditionalFormatting>
  <conditionalFormatting sqref="M208:N208">
    <cfRule type="expression" dxfId="1723" priority="413">
      <formula>IF(M201="Actual",TRUE,FALSE)</formula>
    </cfRule>
  </conditionalFormatting>
  <conditionalFormatting sqref="M236:N236">
    <cfRule type="expression" dxfId="1722" priority="387">
      <formula>IF(M229="Actual",TRUE,FALSE)</formula>
    </cfRule>
  </conditionalFormatting>
  <conditionalFormatting sqref="M264:N264">
    <cfRule type="expression" dxfId="1721" priority="361">
      <formula>IF(M257="Actual",TRUE,FALSE)</formula>
    </cfRule>
  </conditionalFormatting>
  <conditionalFormatting sqref="M292:N292">
    <cfRule type="expression" dxfId="1720" priority="335">
      <formula>IF(M285="Actual",TRUE,FALSE)</formula>
    </cfRule>
  </conditionalFormatting>
  <conditionalFormatting sqref="M320:N320">
    <cfRule type="expression" dxfId="1719" priority="309">
      <formula>IF(M313="Actual",TRUE,FALSE)</formula>
    </cfRule>
  </conditionalFormatting>
  <conditionalFormatting sqref="M348:N348">
    <cfRule type="expression" dxfId="1718" priority="283">
      <formula>IF(M341="Actual",TRUE,FALSE)</formula>
    </cfRule>
  </conditionalFormatting>
  <conditionalFormatting sqref="M376:N376">
    <cfRule type="expression" dxfId="1717" priority="257">
      <formula>IF(M369="Actual",TRUE,FALSE)</formula>
    </cfRule>
  </conditionalFormatting>
  <conditionalFormatting sqref="M404:N404">
    <cfRule type="expression" dxfId="1716" priority="231">
      <formula>IF(M397="Actual",TRUE,FALSE)</formula>
    </cfRule>
  </conditionalFormatting>
  <conditionalFormatting sqref="M432:N432">
    <cfRule type="expression" dxfId="1715" priority="205">
      <formula>IF(M425="Actual",TRUE,FALSE)</formula>
    </cfRule>
  </conditionalFormatting>
  <conditionalFormatting sqref="M460:N460">
    <cfRule type="expression" dxfId="1714" priority="179">
      <formula>IF(M453="Actual",TRUE,FALSE)</formula>
    </cfRule>
  </conditionalFormatting>
  <conditionalFormatting sqref="M488:N488">
    <cfRule type="expression" dxfId="1713" priority="153">
      <formula>IF(M481="Actual",TRUE,FALSE)</formula>
    </cfRule>
  </conditionalFormatting>
  <conditionalFormatting sqref="M516:N516">
    <cfRule type="expression" dxfId="1712" priority="127">
      <formula>IF(M509="Actual",TRUE,FALSE)</formula>
    </cfRule>
  </conditionalFormatting>
  <conditionalFormatting sqref="M544:N544">
    <cfRule type="expression" dxfId="1711" priority="101">
      <formula>IF(M537="Actual",TRUE,FALSE)</formula>
    </cfRule>
  </conditionalFormatting>
  <conditionalFormatting sqref="M572:N572">
    <cfRule type="expression" dxfId="1710" priority="75">
      <formula>IF(M565="Actual",TRUE,FALSE)</formula>
    </cfRule>
  </conditionalFormatting>
  <conditionalFormatting sqref="P94:Q94">
    <cfRule type="expression" dxfId="1709" priority="30">
      <formula>IF(P87="Actual",TRUE,FALSE)</formula>
    </cfRule>
  </conditionalFormatting>
  <conditionalFormatting sqref="P96:Q96">
    <cfRule type="expression" dxfId="1708" priority="29">
      <formula>IF(P89="Actual",TRUE,FALSE)</formula>
    </cfRule>
  </conditionalFormatting>
  <conditionalFormatting sqref="P122:Q122">
    <cfRule type="expression" dxfId="1707" priority="22">
      <formula>IF(P115="Actual",TRUE,FALSE)</formula>
    </cfRule>
  </conditionalFormatting>
  <conditionalFormatting sqref="P124:Q124">
    <cfRule type="expression" dxfId="1706" priority="21">
      <formula>IF(P117="Actual",TRUE,FALSE)</formula>
    </cfRule>
  </conditionalFormatting>
  <conditionalFormatting sqref="P150:Q150">
    <cfRule type="expression" dxfId="1705" priority="14">
      <formula>IF(P143="Actual",TRUE,FALSE)</formula>
    </cfRule>
  </conditionalFormatting>
  <conditionalFormatting sqref="P152:Q152">
    <cfRule type="expression" dxfId="1704" priority="13">
      <formula>IF(P145="Actual",TRUE,FALSE)</formula>
    </cfRule>
  </conditionalFormatting>
  <conditionalFormatting sqref="S40">
    <cfRule type="expression" dxfId="1703" priority="1606">
      <formula>IF(Z43="Actual",TRUE,FALSE)</formula>
    </cfRule>
  </conditionalFormatting>
  <conditionalFormatting sqref="S68">
    <cfRule type="expression" dxfId="1702" priority="555">
      <formula>IF(Z71="Actual",TRUE,FALSE)</formula>
    </cfRule>
  </conditionalFormatting>
  <conditionalFormatting sqref="S96">
    <cfRule type="expression" dxfId="1701" priority="529">
      <formula>IF(Z99="Actual",TRUE,FALSE)</formula>
    </cfRule>
  </conditionalFormatting>
  <conditionalFormatting sqref="S124">
    <cfRule type="expression" dxfId="1700" priority="503">
      <formula>IF(Z127="Actual",TRUE,FALSE)</formula>
    </cfRule>
  </conditionalFormatting>
  <conditionalFormatting sqref="S152">
    <cfRule type="expression" dxfId="1699" priority="477">
      <formula>IF(Z155="Actual",TRUE,FALSE)</formula>
    </cfRule>
  </conditionalFormatting>
  <conditionalFormatting sqref="S180">
    <cfRule type="expression" dxfId="1698" priority="451">
      <formula>IF(Z183="Actual",TRUE,FALSE)</formula>
    </cfRule>
  </conditionalFormatting>
  <conditionalFormatting sqref="S208">
    <cfRule type="expression" dxfId="1697" priority="425">
      <formula>IF(Z211="Actual",TRUE,FALSE)</formula>
    </cfRule>
  </conditionalFormatting>
  <conditionalFormatting sqref="S236">
    <cfRule type="expression" dxfId="1696" priority="399">
      <formula>IF(Z239="Actual",TRUE,FALSE)</formula>
    </cfRule>
  </conditionalFormatting>
  <conditionalFormatting sqref="S264">
    <cfRule type="expression" dxfId="1695" priority="373">
      <formula>IF(Z267="Actual",TRUE,FALSE)</formula>
    </cfRule>
  </conditionalFormatting>
  <conditionalFormatting sqref="S292">
    <cfRule type="expression" dxfId="1694" priority="347">
      <formula>IF(Z295="Actual",TRUE,FALSE)</formula>
    </cfRule>
  </conditionalFormatting>
  <conditionalFormatting sqref="S320">
    <cfRule type="expression" dxfId="1693" priority="321">
      <formula>IF(Z323="Actual",TRUE,FALSE)</formula>
    </cfRule>
  </conditionalFormatting>
  <conditionalFormatting sqref="S348">
    <cfRule type="expression" dxfId="1692" priority="295">
      <formula>IF(Z351="Actual",TRUE,FALSE)</formula>
    </cfRule>
  </conditionalFormatting>
  <conditionalFormatting sqref="S376">
    <cfRule type="expression" dxfId="1691" priority="269">
      <formula>IF(Z379="Actual",TRUE,FALSE)</formula>
    </cfRule>
  </conditionalFormatting>
  <conditionalFormatting sqref="S404">
    <cfRule type="expression" dxfId="1690" priority="243">
      <formula>IF(Z407="Actual",TRUE,FALSE)</formula>
    </cfRule>
  </conditionalFormatting>
  <conditionalFormatting sqref="S432">
    <cfRule type="expression" dxfId="1689" priority="217">
      <formula>IF(Z435="Actual",TRUE,FALSE)</formula>
    </cfRule>
  </conditionalFormatting>
  <conditionalFormatting sqref="S460">
    <cfRule type="expression" dxfId="1688" priority="191">
      <formula>IF(Z463="Actual",TRUE,FALSE)</formula>
    </cfRule>
  </conditionalFormatting>
  <conditionalFormatting sqref="S488">
    <cfRule type="expression" dxfId="1687" priority="165">
      <formula>IF(Z491="Actual",TRUE,FALSE)</formula>
    </cfRule>
  </conditionalFormatting>
  <conditionalFormatting sqref="S516">
    <cfRule type="expression" dxfId="1686" priority="139">
      <formula>IF(Z519="Actual",TRUE,FALSE)</formula>
    </cfRule>
  </conditionalFormatting>
  <conditionalFormatting sqref="S544">
    <cfRule type="expression" dxfId="1685" priority="113">
      <formula>IF(Z547="Actual",TRUE,FALSE)</formula>
    </cfRule>
  </conditionalFormatting>
  <conditionalFormatting sqref="S572">
    <cfRule type="expression" dxfId="1684" priority="87">
      <formula>IF(Z575="Actual",TRUE,FALSE)</formula>
    </cfRule>
  </conditionalFormatting>
  <conditionalFormatting sqref="T68 V68:W68">
    <cfRule type="expression" dxfId="1681" priority="549">
      <formula>IF(T61="Actual",TRUE,FALSE)</formula>
    </cfRule>
  </conditionalFormatting>
  <conditionalFormatting sqref="T96 V96:W96">
    <cfRule type="expression" dxfId="1679" priority="523">
      <formula>IF(T89="Actual",TRUE,FALSE)</formula>
    </cfRule>
  </conditionalFormatting>
  <conditionalFormatting sqref="T124">
    <cfRule type="expression" dxfId="1677" priority="8">
      <formula>IF(T117="Actual",TRUE,FALSE)</formula>
    </cfRule>
  </conditionalFormatting>
  <conditionalFormatting sqref="T152">
    <cfRule type="expression" dxfId="1675" priority="6">
      <formula>IF(T145="Actual",TRUE,FALSE)</formula>
    </cfRule>
  </conditionalFormatting>
  <conditionalFormatting sqref="T180 V180:W180 P180:Q180">
    <cfRule type="expression" dxfId="1673" priority="445">
      <formula>IF(P173="Actual",TRUE,FALSE)</formula>
    </cfRule>
  </conditionalFormatting>
  <conditionalFormatting sqref="T208 V208:W208 P208:Q208">
    <cfRule type="expression" dxfId="1671" priority="419">
      <formula>IF(P201="Actual",TRUE,FALSE)</formula>
    </cfRule>
  </conditionalFormatting>
  <conditionalFormatting sqref="T236 V236:W236 P236:Q236">
    <cfRule type="expression" dxfId="1669" priority="393">
      <formula>IF(P229="Actual",TRUE,FALSE)</formula>
    </cfRule>
  </conditionalFormatting>
  <conditionalFormatting sqref="T264 V264:W264 P264:Q264">
    <cfRule type="expression" dxfId="1667" priority="367">
      <formula>IF(P257="Actual",TRUE,FALSE)</formula>
    </cfRule>
  </conditionalFormatting>
  <conditionalFormatting sqref="T292 V292:W292 P292:Q292">
    <cfRule type="expression" dxfId="1665" priority="341">
      <formula>IF(P285="Actual",TRUE,FALSE)</formula>
    </cfRule>
  </conditionalFormatting>
  <conditionalFormatting sqref="T320 V320:W320 P320:Q320">
    <cfRule type="expression" dxfId="1663" priority="315">
      <formula>IF(P313="Actual",TRUE,FALSE)</formula>
    </cfRule>
  </conditionalFormatting>
  <conditionalFormatting sqref="T348 V348:W348 P348:Q348">
    <cfRule type="expression" dxfId="1661" priority="289">
      <formula>IF(P341="Actual",TRUE,FALSE)</formula>
    </cfRule>
  </conditionalFormatting>
  <conditionalFormatting sqref="T376 V376:W376 P376:Q376">
    <cfRule type="expression" dxfId="1659" priority="263">
      <formula>IF(P369="Actual",TRUE,FALSE)</formula>
    </cfRule>
  </conditionalFormatting>
  <conditionalFormatting sqref="T404 V404:W404 P404:Q404">
    <cfRule type="expression" dxfId="1657" priority="237">
      <formula>IF(P397="Actual",TRUE,FALSE)</formula>
    </cfRule>
  </conditionalFormatting>
  <conditionalFormatting sqref="T432 V432:W432 P432:Q432">
    <cfRule type="expression" dxfId="1655" priority="211">
      <formula>IF(P425="Actual",TRUE,FALSE)</formula>
    </cfRule>
  </conditionalFormatting>
  <conditionalFormatting sqref="T460 V460:W460 P460:Q460">
    <cfRule type="expression" dxfId="1653" priority="185">
      <formula>IF(P453="Actual",TRUE,FALSE)</formula>
    </cfRule>
  </conditionalFormatting>
  <conditionalFormatting sqref="T488 V488:W488 P488:Q488">
    <cfRule type="expression" dxfId="1651" priority="159">
      <formula>IF(P481="Actual",TRUE,FALSE)</formula>
    </cfRule>
  </conditionalFormatting>
  <conditionalFormatting sqref="T516 V516:W516 P516:Q516">
    <cfRule type="expression" dxfId="1649" priority="133">
      <formula>IF(P509="Actual",TRUE,FALSE)</formula>
    </cfRule>
  </conditionalFormatting>
  <conditionalFormatting sqref="T544 V544:W544 P544:Q544">
    <cfRule type="expression" dxfId="1647" priority="107">
      <formula>IF(P537="Actual",TRUE,FALSE)</formula>
    </cfRule>
  </conditionalFormatting>
  <conditionalFormatting sqref="T572 V572:W572 P572:Q572">
    <cfRule type="expression" dxfId="1645" priority="81">
      <formula>IF(P565="Actual",TRUE,FALSE)</formula>
    </cfRule>
  </conditionalFormatting>
  <conditionalFormatting sqref="U3">
    <cfRule type="iconSet" priority="2359">
      <iconSet iconSet="3Symbols" showValue="0">
        <cfvo type="percent" val="0"/>
        <cfvo type="num" val="1"/>
        <cfvo type="num" val="2"/>
      </iconSet>
    </cfRule>
  </conditionalFormatting>
  <conditionalFormatting sqref="V40:W40 T40 P40:Q40">
    <cfRule type="expression" dxfId="1644" priority="1592">
      <formula>IF(P33="Actual",TRUE,FALSE)</formula>
    </cfRule>
  </conditionalFormatting>
  <conditionalFormatting sqref="V124:W124">
    <cfRule type="expression" dxfId="1643" priority="10">
      <formula>IF(V117="Actual",TRUE,FALSE)</formula>
    </cfRule>
  </conditionalFormatting>
  <conditionalFormatting sqref="V152:W152">
    <cfRule type="expression" dxfId="1642" priority="2">
      <formula>IF(V145="Actual",TRUE,FALSE)</formula>
    </cfRule>
  </conditionalFormatting>
  <conditionalFormatting sqref="X3">
    <cfRule type="iconSet" priority="2360">
      <iconSet iconSet="3Symbols" showValue="0">
        <cfvo type="percent" val="0"/>
        <cfvo type="num" val="1"/>
        <cfvo type="num" val="2"/>
      </iconSet>
    </cfRule>
  </conditionalFormatting>
  <conditionalFormatting sqref="X50:Z50 X51:Y51 Z51:Z54">
    <cfRule type="expression" dxfId="1638" priority="1599">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26"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35"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34"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93"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94"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37"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04"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36"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43"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50"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63"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54"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33"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14"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24"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62"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28"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07"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87"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98"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61"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02"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81"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60"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72"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60"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76"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55"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33"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46"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59"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50"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29"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06"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20"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58"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24"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03"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79"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94"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57"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98"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77"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52"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68"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56"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72"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51"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25"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42"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55"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46"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25"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98"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16"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54"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20"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99"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71"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90"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53"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94"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73"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44"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64"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52"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68"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47"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17"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38"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51"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42"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21"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90"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12"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50"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16"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95"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63"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86"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49"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90"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69"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36"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60"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48"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64"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43"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09"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34"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7"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38"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17"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82"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08"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46"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12"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91"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55"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82"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45"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86"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65"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58"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80" id="{FB1BA20F-4A3C-4087-BB8B-61A993300F9B}">
            <xm:f>'2 - Project Admin'!$E$7='Data validation'!$D$6</xm:f>
            <x14:dxf>
              <font>
                <color theme="0" tint="-0.499984740745262"/>
              </font>
              <fill>
                <patternFill>
                  <bgColor theme="0" tint="-0.499984740745262"/>
                </patternFill>
              </fill>
            </x14:dxf>
          </x14:cfRule>
          <xm:sqref>C126:Z127</xm:sqref>
        </x14:conditionalFormatting>
        <x14:conditionalFormatting xmlns:xm="http://schemas.microsoft.com/office/excel/2006/main">
          <x14:cfRule type="expression" priority="454" id="{98C6325C-4E59-4D8F-AC43-57C49B0357D4}">
            <xm:f>'2 - Project Admin'!$E$7='Data validation'!$D$6</xm:f>
            <x14:dxf>
              <font>
                <color theme="0" tint="-0.499984740745262"/>
              </font>
              <fill>
                <patternFill>
                  <bgColor theme="0" tint="-0.499984740745262"/>
                </patternFill>
              </fill>
            </x14:dxf>
          </x14:cfRule>
          <xm:sqref>C154:Z155</xm:sqref>
        </x14:conditionalFormatting>
        <x14:conditionalFormatting xmlns:xm="http://schemas.microsoft.com/office/excel/2006/main">
          <x14:cfRule type="expression" priority="1561"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64"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83"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84"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90"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09"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4"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32"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506"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7" id="{F00F8000-BF2B-A94C-8D47-A354E66BF43D}">
            <xm:f>'2 - Project Admin'!$E$7='Data validation'!$D$6</xm:f>
            <x14:dxf>
              <font>
                <color theme="0" tint="-0.499984740745262"/>
              </font>
              <fill>
                <patternFill>
                  <bgColor theme="0" tint="-0.499984740745262"/>
                </patternFill>
              </fill>
            </x14:dxf>
          </x14:cfRule>
          <xm:sqref>T122:T124</xm:sqref>
        </x14:conditionalFormatting>
        <x14:conditionalFormatting xmlns:xm="http://schemas.microsoft.com/office/excel/2006/main">
          <x14:cfRule type="expression" priority="5" id="{C3C16CDA-CA00-9D4A-892A-4440A769A1A6}">
            <xm:f>'2 - Project Admin'!$E$7='Data validation'!$D$6</xm:f>
            <x14:dxf>
              <font>
                <color theme="0" tint="-0.499984740745262"/>
              </font>
              <fill>
                <patternFill>
                  <bgColor theme="0" tint="-0.499984740745262"/>
                </patternFill>
              </fill>
            </x14:dxf>
          </x14:cfRule>
          <xm:sqref>T150:T152</xm:sqref>
        </x14:conditionalFormatting>
        <x14:conditionalFormatting xmlns:xm="http://schemas.microsoft.com/office/excel/2006/main">
          <x14:cfRule type="expression" priority="428"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02"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76"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50"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24"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98"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72"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46"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20"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94"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68"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42"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16"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90"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64"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58"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 xmlns:xm="http://schemas.microsoft.com/office/excel/2006/main">
          <x14:cfRule type="expression" priority="9" id="{0AEA20FC-8F52-BA44-BBD7-87D656656976}">
            <xm:f>'2 - Project Admin'!$E$7='Data validation'!$D$6</xm:f>
            <x14:dxf>
              <font>
                <color theme="0" tint="-0.499984740745262"/>
              </font>
              <fill>
                <patternFill>
                  <bgColor theme="0" tint="-0.499984740745262"/>
                </patternFill>
              </fill>
            </x14:dxf>
          </x14:cfRule>
          <xm:sqref>V122:Y124</xm:sqref>
        </x14:conditionalFormatting>
        <x14:conditionalFormatting xmlns:xm="http://schemas.microsoft.com/office/excel/2006/main">
          <x14:cfRule type="expression" priority="1" id="{F9658FE3-3969-7347-B8E4-7A9D2DBBE61F}">
            <xm:f>'2 - Project Admin'!$E$7='Data validation'!$D$6</xm:f>
            <x14:dxf>
              <font>
                <color theme="0" tint="-0.499984740745262"/>
              </font>
              <fill>
                <patternFill>
                  <bgColor theme="0" tint="-0.499984740745262"/>
                </patternFill>
              </fill>
            </x14:dxf>
          </x14:cfRule>
          <xm:sqref>V150:Y152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baseColWidth="10" defaultColWidth="8.83203125" defaultRowHeight="15" x14ac:dyDescent="0.2"/>
  <cols>
    <col min="1" max="1" width="3" customWidth="1"/>
    <col min="2" max="2" width="4" customWidth="1"/>
    <col min="3" max="3" width="11.5" customWidth="1"/>
    <col min="4" max="4" width="70.5" customWidth="1"/>
    <col min="5" max="9" width="25.1640625" customWidth="1"/>
    <col min="10" max="10" width="62.1640625" customWidth="1"/>
    <col min="11" max="11" width="17.5" customWidth="1"/>
  </cols>
  <sheetData>
    <row r="1" spans="2:11" ht="16" thickBot="1" x14ac:dyDescent="0.25"/>
    <row r="2" spans="2:11" ht="20.25" customHeight="1" thickBot="1" x14ac:dyDescent="0.25">
      <c r="C2" s="757" t="s">
        <v>194</v>
      </c>
      <c r="D2" s="758"/>
      <c r="E2" s="758"/>
      <c r="F2" s="758"/>
      <c r="G2" s="758"/>
      <c r="H2" s="758"/>
      <c r="I2" s="758"/>
      <c r="J2" s="173">
        <f>SUM(B7:B8, B13:B32)</f>
        <v>2</v>
      </c>
      <c r="K2" s="520"/>
    </row>
    <row r="3" spans="2:11" ht="120" customHeight="1" thickBot="1" x14ac:dyDescent="0.25">
      <c r="C3" s="759" t="s">
        <v>195</v>
      </c>
      <c r="D3" s="760"/>
      <c r="E3" s="760"/>
      <c r="F3" s="760"/>
      <c r="G3" s="760"/>
      <c r="H3" s="760"/>
      <c r="I3" s="760"/>
      <c r="J3" s="761"/>
      <c r="K3" s="170"/>
    </row>
    <row r="4" spans="2:11" x14ac:dyDescent="0.2">
      <c r="C4" s="9"/>
      <c r="D4" s="9"/>
      <c r="E4" s="9"/>
      <c r="F4" s="9"/>
      <c r="I4" s="172"/>
      <c r="J4" s="172"/>
      <c r="K4" s="172"/>
    </row>
    <row r="5" spans="2:11" ht="18" customHeight="1" x14ac:dyDescent="0.2">
      <c r="C5" s="616" t="s">
        <v>196</v>
      </c>
      <c r="D5" s="616"/>
      <c r="E5" s="616"/>
      <c r="F5" s="616"/>
      <c r="G5" s="616"/>
      <c r="H5" s="616"/>
      <c r="I5" s="616"/>
      <c r="J5" s="616"/>
    </row>
    <row r="6" spans="2:11" x14ac:dyDescent="0.2">
      <c r="C6" s="9"/>
      <c r="D6" s="9"/>
      <c r="E6" s="9"/>
      <c r="F6" s="9"/>
      <c r="I6" s="172"/>
      <c r="J6" s="172"/>
      <c r="K6" s="172"/>
    </row>
    <row r="7" spans="2:11" ht="16" x14ac:dyDescent="0.2">
      <c r="B7" s="59">
        <f>IF(F7='Data validation'!$B$5,0,1)</f>
        <v>1</v>
      </c>
      <c r="C7" s="762" t="s">
        <v>197</v>
      </c>
      <c r="D7" s="762"/>
      <c r="E7" s="762"/>
      <c r="F7" s="528" t="s">
        <v>18</v>
      </c>
      <c r="I7" s="172"/>
      <c r="J7" s="172"/>
      <c r="K7" s="172"/>
    </row>
    <row r="8" spans="2:11" ht="16" x14ac:dyDescent="0.2">
      <c r="B8" s="59">
        <f>IF(F8='Data validation'!$B$5,0,1)</f>
        <v>1</v>
      </c>
      <c r="C8" s="762" t="s">
        <v>198</v>
      </c>
      <c r="D8" s="762"/>
      <c r="E8" s="762"/>
      <c r="F8" s="528" t="s">
        <v>18</v>
      </c>
      <c r="I8" s="172"/>
      <c r="J8" s="172"/>
      <c r="K8" s="172"/>
    </row>
    <row r="9" spans="2:11" x14ac:dyDescent="0.2">
      <c r="C9" s="9"/>
      <c r="D9" s="9"/>
      <c r="E9" s="9"/>
      <c r="F9" s="9"/>
      <c r="I9" s="172"/>
      <c r="J9" s="172"/>
      <c r="K9" s="172"/>
    </row>
    <row r="10" spans="2:11" ht="18" customHeight="1" x14ac:dyDescent="0.2">
      <c r="C10" s="616" t="s">
        <v>199</v>
      </c>
      <c r="D10" s="616"/>
      <c r="E10" s="616"/>
      <c r="F10" s="616"/>
      <c r="G10" s="616"/>
      <c r="H10" s="616"/>
      <c r="I10" s="616"/>
      <c r="J10" s="616"/>
    </row>
    <row r="11" spans="2:11" ht="17" thickBot="1" x14ac:dyDescent="0.25">
      <c r="B11" s="59"/>
      <c r="C11" s="124"/>
      <c r="D11" s="125"/>
      <c r="E11" s="125"/>
      <c r="F11" s="88"/>
    </row>
    <row r="12" spans="2:11" ht="51" x14ac:dyDescent="0.2">
      <c r="C12" s="213"/>
      <c r="D12" s="507" t="s">
        <v>200</v>
      </c>
      <c r="E12" s="507" t="s">
        <v>201</v>
      </c>
      <c r="F12" s="507" t="s">
        <v>202</v>
      </c>
      <c r="G12" s="507" t="s">
        <v>203</v>
      </c>
      <c r="H12" s="507" t="s">
        <v>204</v>
      </c>
      <c r="I12" s="507" t="s">
        <v>205</v>
      </c>
      <c r="J12" s="508" t="s">
        <v>206</v>
      </c>
    </row>
    <row r="13" spans="2:11" ht="18" customHeight="1" x14ac:dyDescent="0.2">
      <c r="B13" s="59">
        <f>IF(D13="","",IF(AND(ISNUMBER(MATCH("Private Funding",'4a - Funding Profiles'!$D$50:$D$54,0)),COUNTBLANK(G13:H13)&gt;0),1,0))</f>
        <v>0</v>
      </c>
      <c r="C13" s="755" t="s">
        <v>15</v>
      </c>
      <c r="D13" s="211" t="str">
        <f>IF(ISBLANK('2 - Project Admin'!E27),"n/a",'2 - Project Admin'!E27)</f>
        <v>Scala Theatre &amp; Corn Exchange</v>
      </c>
      <c r="E13" s="517">
        <f>('4a - Funding Profiles'!Z45+'4a - Funding Profiles'!Z55)</f>
        <v>8896</v>
      </c>
      <c r="F13" s="517">
        <f>'4a - Funding Profiles'!Z45</f>
        <v>8896</v>
      </c>
      <c r="G13" s="509"/>
      <c r="H13" s="509"/>
      <c r="I13" s="513">
        <f>G13-H13</f>
        <v>0</v>
      </c>
      <c r="J13" s="510"/>
    </row>
    <row r="14" spans="2:11" ht="16" x14ac:dyDescent="0.2">
      <c r="B14" s="59">
        <f>IF(D14="","",IF(AND(ISNUMBER(MATCH("Private Funding",'4a - Funding Profiles'!$D$78:$D$82,0)),COUNTBLANK(G14:H14)&gt;0),1,0))</f>
        <v>0</v>
      </c>
      <c r="C14" s="755"/>
      <c r="D14" s="211" t="str">
        <f>IF(ISBLANK('2 - Project Admin'!E28),"n/a",'2 - Project Admin'!E28)</f>
        <v>8 Angel Street</v>
      </c>
      <c r="E14" s="517">
        <f>('4a - Funding Profiles'!Z73+'4a - Funding Profiles'!Z83)</f>
        <v>7785</v>
      </c>
      <c r="F14" s="517">
        <f>'4a - Funding Profiles'!Z73</f>
        <v>7785</v>
      </c>
      <c r="G14" s="509"/>
      <c r="H14" s="509"/>
      <c r="I14" s="513">
        <f t="shared" ref="I14:I33" si="0">G14-H14</f>
        <v>0</v>
      </c>
      <c r="J14" s="510"/>
    </row>
    <row r="15" spans="2:11" ht="16" x14ac:dyDescent="0.2">
      <c r="B15" s="59">
        <f>IF(D15="","",IF(AND(ISNUMBER(MATCH("Private Funding",'4a - Funding Profiles'!$D$106:$D$110,0)),COUNTBLANK(G15:H15)&gt;0),1,0))</f>
        <v>0</v>
      </c>
      <c r="C15" s="755"/>
      <c r="D15" s="211" t="str">
        <f>IF(ISBLANK('2 - Project Admin'!E29),"n/a",'2 - Project Admin'!E29)</f>
        <v>Vacant Premises Scheme</v>
      </c>
      <c r="E15" s="517">
        <f>('4a - Funding Profiles'!Z101+'4a - Funding Profiles'!Z111)</f>
        <v>6674</v>
      </c>
      <c r="F15" s="517">
        <f>'4a - Funding Profiles'!Z101</f>
        <v>6674</v>
      </c>
      <c r="G15" s="509"/>
      <c r="H15" s="509"/>
      <c r="I15" s="513">
        <f t="shared" si="0"/>
        <v>0</v>
      </c>
      <c r="J15" s="510"/>
    </row>
    <row r="16" spans="2:11" ht="16" x14ac:dyDescent="0.2">
      <c r="B16" s="59">
        <f>IF(D16="","",IF(AND(ISNUMBER(MATCH("Private Funding",'4a - Funding Profiles'!$D$134:$D$138,0)),COUNTBLANK(G16:H16)&gt;0),1,0))</f>
        <v>0</v>
      </c>
      <c r="C16" s="755"/>
      <c r="D16" s="211" t="str">
        <f>IF(ISBLANK('2 - Project Admin'!E30),"n/a",'2 - Project Admin'!E30)</f>
        <v>Angel Place</v>
      </c>
      <c r="E16" s="517">
        <f>('4a - Funding Profiles'!Z129+'4a - Funding Profiles'!Z139)</f>
        <v>5563</v>
      </c>
      <c r="F16" s="517">
        <f>'4a - Funding Profiles'!Z129</f>
        <v>5563</v>
      </c>
      <c r="G16" s="509"/>
      <c r="H16" s="509"/>
      <c r="I16" s="513">
        <f t="shared" si="0"/>
        <v>0</v>
      </c>
      <c r="J16" s="510"/>
    </row>
    <row r="17" spans="2:10" ht="16" x14ac:dyDescent="0.2">
      <c r="B17" s="59">
        <f>IF(D17="","",IF(AND(ISNUMBER(MATCH("Private Funding",'4a - Funding Profiles'!$D$162:$D$166,0)),COUNTBLANK(G17:H17)&gt;0),1,0))</f>
        <v>0</v>
      </c>
      <c r="C17" s="755"/>
      <c r="D17" s="211" t="str">
        <f>IF(ISBLANK('2 - Project Admin'!E31),"n/a",'2 - Project Admin'!E31)</f>
        <v xml:space="preserve">Public Realm </v>
      </c>
      <c r="E17" s="517">
        <f>('4a - Funding Profiles'!Z157+'4a - Funding Profiles'!Z167)</f>
        <v>4452</v>
      </c>
      <c r="F17" s="517">
        <f>'4a - Funding Profiles'!Z157</f>
        <v>4452</v>
      </c>
      <c r="G17" s="509"/>
      <c r="H17" s="509"/>
      <c r="I17" s="513">
        <f t="shared" si="0"/>
        <v>0</v>
      </c>
      <c r="J17" s="510"/>
    </row>
    <row r="18" spans="2:10" ht="16" x14ac:dyDescent="0.2">
      <c r="B18" s="59" t="str">
        <f>IF(D18="","",IF(AND(ISNUMBER(MATCH("Private Funding",'4a - Funding Profiles'!$D$190:$D$194,0)),COUNTBLANK(G18:H18)&gt;0),1,0))</f>
        <v/>
      </c>
      <c r="C18" s="755"/>
      <c r="D18" s="211" t="str">
        <f>IF(ISBLANK('2 - Project Admin'!E32),"n/a",'2 - Project Admin'!E32)</f>
        <v/>
      </c>
      <c r="E18" s="517">
        <f>('4a - Funding Profiles'!Z185+'4a - Funding Profiles'!Z195)</f>
        <v>0</v>
      </c>
      <c r="F18" s="517">
        <f>'4a - Funding Profiles'!Z185</f>
        <v>0</v>
      </c>
      <c r="G18" s="509"/>
      <c r="H18" s="509"/>
      <c r="I18" s="513">
        <f t="shared" si="0"/>
        <v>0</v>
      </c>
      <c r="J18" s="510"/>
    </row>
    <row r="19" spans="2:10" ht="16" x14ac:dyDescent="0.2">
      <c r="B19" s="59" t="str">
        <f>IF(D19="","",IF(AND(ISNUMBER(MATCH("Private Funding",'4a - Funding Profiles'!$D$218:$D$222,0)),COUNTBLANK(G19:H19)&gt;0),1,0))</f>
        <v/>
      </c>
      <c r="C19" s="755"/>
      <c r="D19" s="211" t="str">
        <f>IF(ISBLANK('2 - Project Admin'!E33),"n/a",'2 - Project Admin'!E33)</f>
        <v/>
      </c>
      <c r="E19" s="517">
        <f>('4a - Funding Profiles'!Z213+'4a - Funding Profiles'!Z223)</f>
        <v>0</v>
      </c>
      <c r="F19" s="517">
        <f>'4a - Funding Profiles'!Z213</f>
        <v>0</v>
      </c>
      <c r="G19" s="509"/>
      <c r="H19" s="509"/>
      <c r="I19" s="513">
        <f t="shared" si="0"/>
        <v>0</v>
      </c>
      <c r="J19" s="510"/>
    </row>
    <row r="20" spans="2:10" ht="16" x14ac:dyDescent="0.2">
      <c r="B20" s="59" t="str">
        <f>IF(D20="","",IF(AND(ISNUMBER(MATCH("Private Funding",'4a - Funding Profiles'!$D$246:$D$250,0)),COUNTBLANK(G20:H20)&gt;0),1,0))</f>
        <v/>
      </c>
      <c r="C20" s="755"/>
      <c r="D20" s="211" t="str">
        <f>IF(ISBLANK('2 - Project Admin'!E34),"n/a",'2 - Project Admin'!E34)</f>
        <v/>
      </c>
      <c r="E20" s="517">
        <f>('4a - Funding Profiles'!Z241+'4a - Funding Profiles'!Z251)</f>
        <v>0</v>
      </c>
      <c r="F20" s="517">
        <f>'4a - Funding Profiles'!Z241</f>
        <v>0</v>
      </c>
      <c r="G20" s="509"/>
      <c r="H20" s="509"/>
      <c r="I20" s="513">
        <f t="shared" si="0"/>
        <v>0</v>
      </c>
      <c r="J20" s="510"/>
    </row>
    <row r="21" spans="2:10" ht="16" x14ac:dyDescent="0.2">
      <c r="B21" s="59" t="str">
        <f>IF(D21="","",IF(AND(ISNUMBER(MATCH("Private Funding",'4a - Funding Profiles'!$D$274:$D$278,0)),COUNTBLANK(G21:H21)&gt;0),1,0))</f>
        <v/>
      </c>
      <c r="C21" s="755"/>
      <c r="D21" s="211" t="str">
        <f>IF(ISBLANK('2 - Project Admin'!E35),"n/a",'2 - Project Admin'!E35)</f>
        <v/>
      </c>
      <c r="E21" s="517">
        <f>('4a - Funding Profiles'!Z269+'4a - Funding Profiles'!Z279)</f>
        <v>0</v>
      </c>
      <c r="F21" s="517">
        <f>'4a - Funding Profiles'!Z269</f>
        <v>0</v>
      </c>
      <c r="G21" s="509"/>
      <c r="H21" s="509"/>
      <c r="I21" s="513">
        <f t="shared" si="0"/>
        <v>0</v>
      </c>
      <c r="J21" s="510"/>
    </row>
    <row r="22" spans="2:10" ht="16" x14ac:dyDescent="0.2">
      <c r="B22" s="59" t="str">
        <f>IF(D22="","",IF(AND(ISNUMBER(MATCH("Private Funding",'4a - Funding Profiles'!$D$302:$D$306,0)),COUNTBLANK(G22:H22)&gt;0),1,0))</f>
        <v/>
      </c>
      <c r="C22" s="755"/>
      <c r="D22" s="211" t="str">
        <f>IF(ISBLANK('2 - Project Admin'!E36),"n/a",'2 - Project Admin'!E36)</f>
        <v/>
      </c>
      <c r="E22" s="517">
        <f>('4a - Funding Profiles'!Z297+'4a - Funding Profiles'!Z307)</f>
        <v>0</v>
      </c>
      <c r="F22" s="517">
        <f>'4a - Funding Profiles'!Z297</f>
        <v>0</v>
      </c>
      <c r="G22" s="509"/>
      <c r="H22" s="509"/>
      <c r="I22" s="513">
        <f t="shared" si="0"/>
        <v>0</v>
      </c>
      <c r="J22" s="510"/>
    </row>
    <row r="23" spans="2:10" ht="16" x14ac:dyDescent="0.2">
      <c r="B23" s="59" t="str">
        <f>IF(D23="","",IF(AND(ISNUMBER(MATCH("Private Funding",'4a - Funding Profiles'!$D$330:$D$334,0)),COUNTBLANK(G23:H23)&gt;0),1,0))</f>
        <v/>
      </c>
      <c r="C23" s="755"/>
      <c r="D23" s="211" t="str">
        <f>IF(ISBLANK('2 - Project Admin'!E37),"n/a",'2 - Project Admin'!E37)</f>
        <v/>
      </c>
      <c r="E23" s="517">
        <f>('4a - Funding Profiles'!Z325+'4a - Funding Profiles'!Z335)</f>
        <v>0</v>
      </c>
      <c r="F23" s="517">
        <f>'4a - Funding Profiles'!Z325</f>
        <v>0</v>
      </c>
      <c r="G23" s="509"/>
      <c r="H23" s="509"/>
      <c r="I23" s="513">
        <f t="shared" si="0"/>
        <v>0</v>
      </c>
      <c r="J23" s="510"/>
    </row>
    <row r="24" spans="2:10" ht="16" x14ac:dyDescent="0.2">
      <c r="B24" s="59" t="str">
        <f>IF(D24="","",IF(AND(ISNUMBER(MATCH("Private Funding",'4a - Funding Profiles'!$D$358:$D$362,0)),COUNTBLANK(G24:H24)&gt;0),1,0))</f>
        <v/>
      </c>
      <c r="C24" s="755"/>
      <c r="D24" s="211" t="str">
        <f>IF(ISBLANK('2 - Project Admin'!E38),"n/a",'2 - Project Admin'!E38)</f>
        <v/>
      </c>
      <c r="E24" s="517">
        <f>('4a - Funding Profiles'!Z353+'4a - Funding Profiles'!Z363)</f>
        <v>0</v>
      </c>
      <c r="F24" s="517">
        <f>'4a - Funding Profiles'!Z353</f>
        <v>0</v>
      </c>
      <c r="G24" s="509"/>
      <c r="H24" s="509"/>
      <c r="I24" s="513">
        <f t="shared" si="0"/>
        <v>0</v>
      </c>
      <c r="J24" s="510"/>
    </row>
    <row r="25" spans="2:10" ht="16" x14ac:dyDescent="0.2">
      <c r="B25" s="59" t="str">
        <f>IF(D25="","",IF(AND(ISNUMBER(MATCH("Private Funding",'4a - Funding Profiles'!$D$386:$D$390,0)),COUNTBLANK(G25:H25)&gt;0),1,0))</f>
        <v/>
      </c>
      <c r="C25" s="755"/>
      <c r="D25" s="211" t="str">
        <f>IF(ISBLANK('2 - Project Admin'!E39),"n/a",'2 - Project Admin'!E39)</f>
        <v/>
      </c>
      <c r="E25" s="517">
        <f>('4a - Funding Profiles'!Z381+'4a - Funding Profiles'!Z391)</f>
        <v>0</v>
      </c>
      <c r="F25" s="517">
        <f>'4a - Funding Profiles'!Z381</f>
        <v>0</v>
      </c>
      <c r="G25" s="509"/>
      <c r="H25" s="509"/>
      <c r="I25" s="513">
        <f t="shared" si="0"/>
        <v>0</v>
      </c>
      <c r="J25" s="510"/>
    </row>
    <row r="26" spans="2:10" ht="16" x14ac:dyDescent="0.2">
      <c r="B26" s="59" t="str">
        <f>IF(D26="","",IF(AND(ISNUMBER(MATCH("Private Funding",'4a - Funding Profiles'!$D$414:$D$418,0)),COUNTBLANK(G26:H26)&gt;0),1,0))</f>
        <v/>
      </c>
      <c r="C26" s="755"/>
      <c r="D26" s="211" t="str">
        <f>IF(ISBLANK('2 - Project Admin'!E40),"n/a",'2 - Project Admin'!E40)</f>
        <v/>
      </c>
      <c r="E26" s="517">
        <f>('4a - Funding Profiles'!Z409+'4a - Funding Profiles'!Z419)</f>
        <v>0</v>
      </c>
      <c r="F26" s="517">
        <f>'4a - Funding Profiles'!Z409</f>
        <v>0</v>
      </c>
      <c r="G26" s="509"/>
      <c r="H26" s="509"/>
      <c r="I26" s="513">
        <f t="shared" si="0"/>
        <v>0</v>
      </c>
      <c r="J26" s="510"/>
    </row>
    <row r="27" spans="2:10" ht="16" x14ac:dyDescent="0.2">
      <c r="B27" s="59" t="str">
        <f>IF(D27="","",IF(AND(ISNUMBER(MATCH("Private Funding",'4a - Funding Profiles'!$D$442:$D$446,0)),COUNTBLANK(G27:H27)&gt;0),1,0))</f>
        <v/>
      </c>
      <c r="C27" s="755"/>
      <c r="D27" s="211" t="str">
        <f>IF(ISBLANK('2 - Project Admin'!E41),"n/a",'2 - Project Admin'!E41)</f>
        <v/>
      </c>
      <c r="E27" s="517">
        <f>('4a - Funding Profiles'!Z437+'4a - Funding Profiles'!Z447)</f>
        <v>0</v>
      </c>
      <c r="F27" s="517">
        <f>'4a - Funding Profiles'!Z437</f>
        <v>0</v>
      </c>
      <c r="G27" s="509"/>
      <c r="H27" s="509"/>
      <c r="I27" s="513">
        <f t="shared" si="0"/>
        <v>0</v>
      </c>
      <c r="J27" s="510"/>
    </row>
    <row r="28" spans="2:10" ht="16" x14ac:dyDescent="0.2">
      <c r="B28" s="59" t="str">
        <f>IF(D28="","",IF(AND(ISNUMBER(MATCH("Private Funding",'4a - Funding Profiles'!$D$470:$D$474,0)),COUNTBLANK(G28:H28)&gt;0),1,0))</f>
        <v/>
      </c>
      <c r="C28" s="755"/>
      <c r="D28" s="211" t="str">
        <f>IF(ISBLANK('2 - Project Admin'!E42),"n/a",'2 - Project Admin'!E42)</f>
        <v/>
      </c>
      <c r="E28" s="517">
        <f>('4a - Funding Profiles'!Z465+'4a - Funding Profiles'!Z475)</f>
        <v>0</v>
      </c>
      <c r="F28" s="517">
        <f>'4a - Funding Profiles'!Z465</f>
        <v>0</v>
      </c>
      <c r="G28" s="509"/>
      <c r="H28" s="509"/>
      <c r="I28" s="513">
        <f t="shared" si="0"/>
        <v>0</v>
      </c>
      <c r="J28" s="510"/>
    </row>
    <row r="29" spans="2:10" ht="16" x14ac:dyDescent="0.2">
      <c r="B29" s="59" t="str">
        <f>IF(D29="","",IF(AND(ISNUMBER(MATCH("Private Funding",'4a - Funding Profiles'!$D$498:$D$502,0)),COUNTBLANK(G29:H29)&gt;0),1,0))</f>
        <v/>
      </c>
      <c r="C29" s="755"/>
      <c r="D29" s="211" t="str">
        <f>IF(ISBLANK('2 - Project Admin'!E43),"n/a",'2 - Project Admin'!E43)</f>
        <v/>
      </c>
      <c r="E29" s="517">
        <f>('4a - Funding Profiles'!Z493+'4a - Funding Profiles'!Z503)</f>
        <v>0</v>
      </c>
      <c r="F29" s="517">
        <f>'4a - Funding Profiles'!Z493</f>
        <v>0</v>
      </c>
      <c r="G29" s="509"/>
      <c r="H29" s="509"/>
      <c r="I29" s="513">
        <f t="shared" si="0"/>
        <v>0</v>
      </c>
      <c r="J29" s="510"/>
    </row>
    <row r="30" spans="2:10" ht="16" x14ac:dyDescent="0.2">
      <c r="B30" s="59" t="str">
        <f>IF(D30="","",IF(AND(ISNUMBER(MATCH("Private Funding",'4a - Funding Profiles'!$D$526:$D$530,0)),COUNTBLANK(G30:H30)&gt;0),1,0))</f>
        <v/>
      </c>
      <c r="C30" s="755"/>
      <c r="D30" s="211" t="str">
        <f>IF(ISBLANK('2 - Project Admin'!E44),"n/a",'2 - Project Admin'!E44)</f>
        <v/>
      </c>
      <c r="E30" s="517">
        <f>('4a - Funding Profiles'!Z521+'4a - Funding Profiles'!Z531)</f>
        <v>0</v>
      </c>
      <c r="F30" s="517">
        <f>'4a - Funding Profiles'!Z521</f>
        <v>0</v>
      </c>
      <c r="G30" s="509"/>
      <c r="H30" s="509"/>
      <c r="I30" s="513">
        <f t="shared" si="0"/>
        <v>0</v>
      </c>
      <c r="J30" s="510"/>
    </row>
    <row r="31" spans="2:10" ht="16" x14ac:dyDescent="0.2">
      <c r="B31" s="59" t="str">
        <f>IF(D31="","",IF(AND(ISNUMBER(MATCH("Private Funding",'4a - Funding Profiles'!$D$554:$D$558,0)),COUNTBLANK(G31:H31)&gt;0),1,0))</f>
        <v/>
      </c>
      <c r="C31" s="755"/>
      <c r="D31" s="211" t="str">
        <f>IF(ISBLANK('2 - Project Admin'!E45),"n/a",'2 - Project Admin'!E45)</f>
        <v/>
      </c>
      <c r="E31" s="517">
        <f>('4a - Funding Profiles'!Z549+'4a - Funding Profiles'!Z559)</f>
        <v>0</v>
      </c>
      <c r="F31" s="517">
        <f>'4a - Funding Profiles'!Z549</f>
        <v>0</v>
      </c>
      <c r="G31" s="509"/>
      <c r="H31" s="509"/>
      <c r="I31" s="513">
        <f t="shared" si="0"/>
        <v>0</v>
      </c>
      <c r="J31" s="510"/>
    </row>
    <row r="32" spans="2:10" ht="16" x14ac:dyDescent="0.2">
      <c r="B32" s="59" t="str">
        <f>IF(D32="","",IF(AND(ISNUMBER(MATCH("Private Funding",'4a - Funding Profiles'!$D$582:$D$586,0)),COUNTBLANK(G32:H32)&gt;0),1,0))</f>
        <v/>
      </c>
      <c r="C32" s="755"/>
      <c r="D32" s="211" t="str">
        <f>IF(ISBLANK('2 - Project Admin'!E45),"n/a",'2 - Project Admin'!E45)</f>
        <v/>
      </c>
      <c r="E32" s="517">
        <f>('4a - Funding Profiles'!Z577+'4a - Funding Profiles'!Z587)</f>
        <v>0</v>
      </c>
      <c r="F32" s="517">
        <f>'4a - Funding Profiles'!Z577</f>
        <v>0</v>
      </c>
      <c r="G32" s="509"/>
      <c r="H32" s="509"/>
      <c r="I32" s="513">
        <f t="shared" si="0"/>
        <v>0</v>
      </c>
      <c r="J32" s="510"/>
    </row>
    <row r="33" spans="2:10" ht="17" thickBot="1" x14ac:dyDescent="0.25">
      <c r="B33" s="59"/>
      <c r="C33" s="756"/>
      <c r="D33" s="512" t="s">
        <v>207</v>
      </c>
      <c r="E33" s="514">
        <f>SUM(E13:E32)</f>
        <v>33370</v>
      </c>
      <c r="F33" s="514">
        <f>SUM(F13:F32)</f>
        <v>33370</v>
      </c>
      <c r="G33" s="514">
        <f>SUM(G13:G32)</f>
        <v>0</v>
      </c>
      <c r="H33" s="514">
        <f>SUM(H13:H32)</f>
        <v>0</v>
      </c>
      <c r="I33" s="514">
        <f t="shared" si="0"/>
        <v>0</v>
      </c>
      <c r="J33" s="511"/>
    </row>
    <row r="34" spans="2:10" ht="16" x14ac:dyDescent="0.2">
      <c r="B34" s="59"/>
    </row>
    <row r="35" spans="2:10" x14ac:dyDescent="0.2">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1" zoomScale="60" zoomScaleNormal="60" workbookViewId="0">
      <selection activeCell="C5" sqref="C5:F5"/>
    </sheetView>
  </sheetViews>
  <sheetFormatPr baseColWidth="10" defaultColWidth="8.83203125" defaultRowHeight="15" outlineLevelRow="1" x14ac:dyDescent="0.2"/>
  <cols>
    <col min="1" max="1" width="7.5" style="18" customWidth="1"/>
    <col min="2" max="2" width="7.164062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2" width="13.83203125" customWidth="1"/>
    <col min="23" max="23" width="13.1640625" customWidth="1"/>
    <col min="24" max="24" width="13.83203125" customWidth="1"/>
    <col min="25" max="25" width="50.5" customWidth="1"/>
    <col min="26" max="26" width="0" hidden="1" customWidth="1"/>
  </cols>
  <sheetData>
    <row r="1" spans="2:25" ht="16" thickBot="1" x14ac:dyDescent="0.25"/>
    <row r="2" spans="2:25" ht="24" customHeight="1" thickBot="1" x14ac:dyDescent="0.25">
      <c r="C2" s="780" t="s">
        <v>208</v>
      </c>
      <c r="D2" s="781"/>
      <c r="E2" s="781"/>
      <c r="F2" s="781"/>
      <c r="G2" s="781"/>
      <c r="H2" s="781"/>
      <c r="I2" s="781"/>
      <c r="J2" s="781"/>
      <c r="K2" s="781"/>
      <c r="L2" s="781"/>
      <c r="M2" s="781"/>
      <c r="N2" s="781"/>
      <c r="O2" s="779"/>
      <c r="P2" s="779"/>
      <c r="Q2" s="779"/>
      <c r="R2" s="779"/>
      <c r="S2" s="779"/>
      <c r="T2" s="110">
        <f>SUM(B9:B11)+SUM(B16,B55,B93,B131,B169,B207,B245,B283,B321,B359,B397,B435,B473,B511,B549,B587,B625,B663,B701,B739)</f>
        <v>1</v>
      </c>
      <c r="U2" s="575" t="s">
        <v>12</v>
      </c>
      <c r="V2" s="603"/>
      <c r="W2" s="603"/>
      <c r="X2" s="603"/>
      <c r="Y2" s="603"/>
    </row>
    <row r="3" spans="2:25" ht="282.75" customHeight="1" thickBot="1" x14ac:dyDescent="0.25">
      <c r="C3" s="782" t="s">
        <v>209</v>
      </c>
      <c r="D3" s="783"/>
      <c r="E3" s="783"/>
      <c r="F3" s="783"/>
      <c r="G3" s="783"/>
      <c r="H3" s="783"/>
      <c r="I3" s="783"/>
      <c r="J3" s="783"/>
      <c r="K3" s="783"/>
      <c r="L3" s="783"/>
      <c r="M3" s="783"/>
      <c r="N3" s="783"/>
      <c r="O3" s="783"/>
      <c r="P3" s="783"/>
      <c r="Q3" s="783"/>
      <c r="R3" s="783"/>
      <c r="S3" s="783"/>
      <c r="T3" s="784"/>
    </row>
    <row r="4" spans="2:25" ht="20" x14ac:dyDescent="0.2">
      <c r="C4" s="210"/>
      <c r="D4" s="210"/>
      <c r="E4" s="210"/>
      <c r="F4" s="210"/>
      <c r="G4" s="210"/>
      <c r="H4" s="210"/>
      <c r="I4" s="210"/>
      <c r="J4" s="210"/>
      <c r="K4" s="210"/>
      <c r="L4" s="210"/>
      <c r="M4" s="210"/>
      <c r="N4" s="208"/>
      <c r="O4" s="208"/>
      <c r="P4" s="208"/>
      <c r="Q4" s="192"/>
      <c r="R4" s="209"/>
    </row>
    <row r="5" spans="2:25" ht="20" x14ac:dyDescent="0.2">
      <c r="C5" s="785" t="str">
        <f>CONCATENATE("You are reporting for the period: ",IF('1 - Start Here'!B6='Reference Data'!F4," ",'1 - Start Here'!B6))</f>
        <v>You are reporting for the period: 1 April 2024 to 30 September 2024</v>
      </c>
      <c r="D5" s="785"/>
      <c r="E5" s="785"/>
      <c r="F5" s="785"/>
      <c r="G5" s="210"/>
      <c r="H5" s="746" t="str">
        <f>IF(C5="You are reporting for the period:  ", "&lt;&lt;&lt; Please select a reporting period on the 'Start Here' page","")</f>
        <v/>
      </c>
      <c r="I5" s="746"/>
      <c r="J5" s="746"/>
      <c r="K5" s="746"/>
      <c r="L5" s="746"/>
      <c r="M5" s="746"/>
      <c r="N5" s="208"/>
      <c r="O5" s="208"/>
      <c r="P5" s="208"/>
      <c r="Q5" s="192"/>
      <c r="R5" s="209"/>
    </row>
    <row r="7" spans="2:25" ht="16.5" customHeight="1" x14ac:dyDescent="0.2">
      <c r="C7" s="737" t="s">
        <v>210</v>
      </c>
      <c r="D7" s="737"/>
      <c r="E7" s="737"/>
      <c r="F7" s="737"/>
      <c r="N7" s="215"/>
      <c r="O7" s="215"/>
      <c r="P7" s="215"/>
      <c r="Q7" s="215"/>
      <c r="R7" s="215"/>
      <c r="S7" s="2"/>
    </row>
    <row r="8" spans="2:25" ht="22" thickBot="1" x14ac:dyDescent="0.25">
      <c r="N8" s="216"/>
      <c r="O8" s="216"/>
      <c r="P8" s="217"/>
      <c r="Q8" s="217"/>
      <c r="R8" s="217"/>
      <c r="S8" s="218"/>
      <c r="T8" s="60"/>
      <c r="U8" s="60"/>
      <c r="V8" s="60"/>
    </row>
    <row r="9" spans="2:25" ht="61.5" customHeight="1" thickBot="1" x14ac:dyDescent="0.25">
      <c r="B9" s="60">
        <f>IF(F9="&lt; Select &gt;",1,0)</f>
        <v>1</v>
      </c>
      <c r="C9" s="793" t="s">
        <v>211</v>
      </c>
      <c r="D9" s="794"/>
      <c r="E9" s="795"/>
      <c r="F9" s="276" t="s">
        <v>18</v>
      </c>
      <c r="N9" s="216"/>
      <c r="O9" s="216"/>
      <c r="P9" s="217"/>
      <c r="Q9" s="217"/>
      <c r="R9" s="217"/>
      <c r="S9" s="218"/>
      <c r="T9" s="60"/>
      <c r="U9" s="60"/>
      <c r="V9" s="60"/>
    </row>
    <row r="10" spans="2:25" ht="19.5" customHeight="1" thickBot="1" x14ac:dyDescent="0.25">
      <c r="B10"/>
      <c r="C10" s="787" t="s">
        <v>212</v>
      </c>
      <c r="D10" s="788"/>
      <c r="E10" s="788"/>
      <c r="F10" s="789"/>
      <c r="H10" s="8"/>
      <c r="I10" s="8"/>
      <c r="J10" s="8"/>
      <c r="K10" s="8"/>
    </row>
    <row r="11" spans="2:25" ht="71.25" customHeight="1" thickBot="1" x14ac:dyDescent="0.25">
      <c r="B11" s="60" t="str">
        <f>IF(AND(F9="No",ISBLANK(C11)),1,"")</f>
        <v/>
      </c>
      <c r="C11" s="790"/>
      <c r="D11" s="791"/>
      <c r="E11" s="791"/>
      <c r="F11" s="792"/>
      <c r="H11" s="8"/>
      <c r="I11" s="8"/>
      <c r="J11" s="8"/>
      <c r="K11" s="8"/>
    </row>
    <row r="12" spans="2:25" ht="21" x14ac:dyDescent="0.2">
      <c r="C12" s="786"/>
      <c r="D12" s="786"/>
      <c r="E12" s="786"/>
      <c r="F12" s="786"/>
      <c r="N12" s="216"/>
      <c r="O12" s="216"/>
      <c r="P12" s="217"/>
      <c r="Q12" s="217"/>
      <c r="R12" s="217"/>
      <c r="S12" s="218"/>
      <c r="T12" s="60"/>
      <c r="U12" s="60"/>
      <c r="V12" s="60"/>
    </row>
    <row r="13" spans="2:25" ht="21" x14ac:dyDescent="0.2">
      <c r="E13" s="78"/>
      <c r="F13" s="78"/>
      <c r="G13" s="78"/>
      <c r="H13" s="78"/>
      <c r="I13" s="78"/>
      <c r="J13" s="79">
        <f>IF(H5="",0,1)</f>
        <v>0</v>
      </c>
      <c r="N13" s="216"/>
      <c r="O13" s="216"/>
      <c r="P13" s="217"/>
      <c r="Q13" s="217"/>
      <c r="R13" s="217"/>
      <c r="S13" s="218"/>
      <c r="T13" s="60"/>
      <c r="U13" s="60"/>
      <c r="V13" s="60"/>
    </row>
    <row r="14" spans="2:25" ht="21" customHeight="1" x14ac:dyDescent="0.2">
      <c r="C14" s="737" t="s">
        <v>213</v>
      </c>
      <c r="D14" s="737"/>
      <c r="E14" s="737"/>
      <c r="F14" s="737"/>
      <c r="G14" s="737"/>
      <c r="H14" s="737"/>
      <c r="I14" s="737"/>
      <c r="J14" s="737"/>
      <c r="K14" s="737"/>
      <c r="L14" s="737"/>
      <c r="M14" s="737"/>
      <c r="N14" s="737"/>
      <c r="O14" s="737"/>
      <c r="P14" s="737"/>
      <c r="Q14" s="737"/>
      <c r="R14" s="737"/>
      <c r="S14" s="737"/>
      <c r="T14" s="737"/>
      <c r="U14" s="737"/>
      <c r="V14" s="737"/>
      <c r="W14" s="737"/>
      <c r="X14" s="737"/>
      <c r="Y14" s="737"/>
    </row>
    <row r="15" spans="2:25" ht="25.25" customHeight="1" thickBot="1" x14ac:dyDescent="0.25"/>
    <row r="16" spans="2:25" ht="25.25" customHeight="1" thickBot="1" x14ac:dyDescent="0.25">
      <c r="B16" s="60">
        <f>IF('2 - Project Admin'!E27="",0,IF(SUM(B18:B53)&gt;0,1,0))</f>
        <v>0</v>
      </c>
      <c r="C16" s="796" t="str">
        <f>CONCATENATE("Project 1: ",'2 - Project Admin'!$E$27)</f>
        <v>Project 1: Scala Theatre &amp; Corn Exchange</v>
      </c>
      <c r="D16" s="797"/>
      <c r="E16" s="797"/>
      <c r="F16" s="797"/>
      <c r="G16" s="797"/>
      <c r="H16" s="797"/>
      <c r="I16" s="797"/>
      <c r="J16" s="797"/>
      <c r="K16" s="797"/>
      <c r="L16" s="797"/>
      <c r="M16" s="797"/>
      <c r="N16" s="797"/>
      <c r="O16" s="797"/>
      <c r="P16" s="797"/>
      <c r="Q16" s="797"/>
      <c r="R16" s="797"/>
      <c r="S16" s="797"/>
      <c r="T16" s="797"/>
      <c r="U16" s="797"/>
      <c r="V16" s="797"/>
      <c r="W16" s="797"/>
      <c r="X16" s="797"/>
      <c r="Y16" s="798"/>
    </row>
    <row r="17" spans="2:26" ht="15" customHeight="1" thickBot="1" x14ac:dyDescent="0.25">
      <c r="C17" s="6"/>
      <c r="D17" s="7"/>
      <c r="E17" s="8"/>
      <c r="F17" s="8"/>
      <c r="G17" s="8"/>
      <c r="H17" s="8"/>
      <c r="I17" s="8"/>
      <c r="J17" s="8"/>
      <c r="K17" s="8"/>
    </row>
    <row r="18" spans="2:26" ht="16" hidden="1" thickBot="1" x14ac:dyDescent="0.25">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2">
      <c r="C19" s="763" t="s">
        <v>215</v>
      </c>
      <c r="D19" s="763" t="s">
        <v>216</v>
      </c>
      <c r="E19" s="766" t="s">
        <v>217</v>
      </c>
      <c r="F19" s="767"/>
      <c r="G19" s="768"/>
      <c r="H19" s="766" t="s">
        <v>218</v>
      </c>
      <c r="I19" s="767"/>
      <c r="J19" s="768"/>
      <c r="K19" s="766" t="s">
        <v>219</v>
      </c>
      <c r="L19" s="767"/>
      <c r="M19" s="768"/>
      <c r="N19" s="766" t="s">
        <v>220</v>
      </c>
      <c r="O19" s="767"/>
      <c r="P19" s="768"/>
      <c r="Q19" s="766" t="s">
        <v>221</v>
      </c>
      <c r="R19" s="767"/>
      <c r="S19" s="768"/>
      <c r="T19" s="766" t="s">
        <v>222</v>
      </c>
      <c r="U19" s="767"/>
      <c r="V19" s="768"/>
      <c r="W19" s="622" t="s">
        <v>223</v>
      </c>
      <c r="X19" s="777" t="s">
        <v>163</v>
      </c>
      <c r="Y19" s="772" t="s">
        <v>224</v>
      </c>
    </row>
    <row r="20" spans="2:26" ht="15.75" customHeight="1" thickBot="1" x14ac:dyDescent="0.25">
      <c r="C20" s="764"/>
      <c r="D20" s="764"/>
      <c r="E20" s="769"/>
      <c r="F20" s="770"/>
      <c r="G20" s="771"/>
      <c r="H20" s="769"/>
      <c r="I20" s="770"/>
      <c r="J20" s="771"/>
      <c r="K20" s="769"/>
      <c r="L20" s="770"/>
      <c r="M20" s="771"/>
      <c r="N20" s="769"/>
      <c r="O20" s="770"/>
      <c r="P20" s="771"/>
      <c r="Q20" s="769"/>
      <c r="R20" s="770"/>
      <c r="S20" s="771"/>
      <c r="T20" s="769"/>
      <c r="U20" s="770"/>
      <c r="V20" s="771"/>
      <c r="W20" s="623"/>
      <c r="X20" s="778"/>
      <c r="Y20" s="773"/>
    </row>
    <row r="21" spans="2:26" ht="15" customHeight="1" thickBot="1" x14ac:dyDescent="0.25">
      <c r="C21" s="764"/>
      <c r="D21" s="764"/>
      <c r="E21" s="195" t="s">
        <v>164</v>
      </c>
      <c r="F21" s="196" t="s">
        <v>165</v>
      </c>
      <c r="G21" s="622" t="s">
        <v>207</v>
      </c>
      <c r="H21" s="195" t="s">
        <v>164</v>
      </c>
      <c r="I21" s="196" t="s">
        <v>165</v>
      </c>
      <c r="J21" s="622" t="s">
        <v>207</v>
      </c>
      <c r="K21" s="195" t="s">
        <v>164</v>
      </c>
      <c r="L21" s="196" t="s">
        <v>165</v>
      </c>
      <c r="M21" s="622" t="s">
        <v>207</v>
      </c>
      <c r="N21" s="195" t="s">
        <v>164</v>
      </c>
      <c r="O21" s="196" t="s">
        <v>165</v>
      </c>
      <c r="P21" s="775" t="s">
        <v>207</v>
      </c>
      <c r="Q21" s="195" t="s">
        <v>164</v>
      </c>
      <c r="R21" s="196" t="s">
        <v>165</v>
      </c>
      <c r="S21" s="775" t="s">
        <v>207</v>
      </c>
      <c r="T21" s="195" t="s">
        <v>164</v>
      </c>
      <c r="U21" s="196" t="s">
        <v>165</v>
      </c>
      <c r="V21" s="775" t="s">
        <v>207</v>
      </c>
      <c r="W21" s="775" t="s">
        <v>207</v>
      </c>
      <c r="X21" s="778"/>
      <c r="Y21" s="773"/>
    </row>
    <row r="22" spans="2:26" ht="15" customHeight="1" thickBot="1" x14ac:dyDescent="0.25">
      <c r="C22" s="765"/>
      <c r="D22" s="764"/>
      <c r="E22" s="197" t="s">
        <v>167</v>
      </c>
      <c r="F22" s="197" t="s">
        <v>167</v>
      </c>
      <c r="G22" s="661"/>
      <c r="H22" s="197" t="s">
        <v>167</v>
      </c>
      <c r="I22" s="207" t="str">
        <f>IF(INDEX('Reference Data'!$G$5:$G$18,MATCH('Reference Data'!$C$4,'Reference Data'!$F$5:$F$21,0),1)&gt;=I$18,"Actual","Forecast")</f>
        <v>Actual</v>
      </c>
      <c r="J22" s="661"/>
      <c r="K22" s="207" t="str">
        <f>IF(INDEX('Reference Data'!$G$5:$G$18,MATCH('Reference Data'!$C$4,'Reference Data'!$F$5:$F$21,0),1)&gt;=K$18,"Actual","Forecast")</f>
        <v>Actual</v>
      </c>
      <c r="L22" s="207" t="str">
        <f>IF(INDEX('Reference Data'!$G$5:$G$18,MATCH('Reference Data'!$C$4,'Reference Data'!$F$5:$F$21,0),1)&gt;=L$18,"Actual","Forecast")</f>
        <v>Actual</v>
      </c>
      <c r="M22" s="661"/>
      <c r="N22" s="207" t="str">
        <f>IF(INDEX('Reference Data'!$G$5:$G$18,MATCH('Reference Data'!$C$4,'Reference Data'!$F$5:$F$21,0),1)&gt;=N$18,"Actual","Forecast")</f>
        <v>Actual</v>
      </c>
      <c r="O22" s="207" t="str">
        <f>IF(INDEX('Reference Data'!$G$5:$G$18,MATCH('Reference Data'!$C$4,'Reference Data'!$F$5:$F$21,0),1)&gt;=O$18,"Actual","Forecast")</f>
        <v>Actual</v>
      </c>
      <c r="P22" s="776"/>
      <c r="Q22" s="207" t="str">
        <f>IF(INDEX('Reference Data'!$G$5:$G$18,MATCH('Reference Data'!$C$4,'Reference Data'!$F$5:$F$21,0),1)&gt;=Q$18,"Actual","Forecast")</f>
        <v>Actual</v>
      </c>
      <c r="R22" s="207" t="str">
        <f>IF(INDEX('Reference Data'!$G$5:$G$18,MATCH('Reference Data'!$C$4,'Reference Data'!$F$5:$F$21,0),1)&gt;=R$18,"Actual","Forecast")</f>
        <v>Forecast</v>
      </c>
      <c r="S22" s="776"/>
      <c r="T22" s="207" t="str">
        <f>IF(INDEX('Reference Data'!$G$5:$G$18,MATCH('Reference Data'!$C$4,'Reference Data'!$F$5:$F$21,0),1)&gt;=T$18,"Actual","Forecast")</f>
        <v>Forecast</v>
      </c>
      <c r="U22" s="207" t="str">
        <f>IF(INDEX('Reference Data'!$G$5:$G$18,MATCH('Reference Data'!$C$4,'Reference Data'!$F$5:$F$21,0),1)&gt;=U$18,"Actual","Forecast")</f>
        <v>Forecast</v>
      </c>
      <c r="V22" s="776"/>
      <c r="W22" s="776"/>
      <c r="X22" s="778"/>
      <c r="Y22" s="774"/>
    </row>
    <row r="23" spans="2:26" ht="15" customHeight="1" thickBot="1" x14ac:dyDescent="0.25">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6"/>
    </row>
    <row r="24" spans="2:26" x14ac:dyDescent="0.2">
      <c r="C24" s="151" t="s">
        <v>226</v>
      </c>
      <c r="D24" s="425"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30" x14ac:dyDescent="0.2">
      <c r="C25" s="151" t="s">
        <v>229</v>
      </c>
      <c r="D25" s="425"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31" thickBot="1" x14ac:dyDescent="0.25">
      <c r="C26" s="361" t="s">
        <v>231</v>
      </c>
      <c r="D26" s="426"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25">
      <c r="C27" s="502" t="s">
        <v>232</v>
      </c>
      <c r="D27" s="500"/>
      <c r="E27" s="500"/>
      <c r="F27" s="500"/>
      <c r="G27" s="500"/>
      <c r="H27" s="500"/>
      <c r="I27" s="500"/>
      <c r="J27" s="500"/>
      <c r="K27" s="500"/>
      <c r="L27" s="500"/>
      <c r="M27" s="500"/>
      <c r="N27" s="500"/>
      <c r="O27" s="500"/>
      <c r="P27" s="500"/>
      <c r="Q27" s="500"/>
      <c r="R27" s="500"/>
      <c r="S27" s="500"/>
      <c r="T27" s="500"/>
      <c r="U27" s="500"/>
      <c r="V27" s="500"/>
      <c r="W27" s="500"/>
      <c r="X27" s="500"/>
      <c r="Y27" s="501"/>
    </row>
    <row r="28" spans="2:26" x14ac:dyDescent="0.2">
      <c r="B28" s="1">
        <f>IF(AND($D$14="You do not need to provide output data for this reporting period",X28=0),0,IF(C28="&lt; Select &gt;",IF((X28=0),0,1),COUNTBLANK(G28)+COUNTBLANK(J28)+COUNTBLANK(M28)+COUNTBLANK(P28)+COUNTBLANK(S28)+COUNTBLANK(V28)+COUNTBLANK(W28)))</f>
        <v>0</v>
      </c>
      <c r="C28" s="357" t="s">
        <v>5890</v>
      </c>
      <c r="D28" s="422"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2">
      <c r="B29" s="1">
        <f t="shared" ref="B29:B42" si="0">IF(AND($D$14="You do not need to provide output data for this reporting period",X29=0),0,IF(C29="&lt; Select &gt;",IF((X29=0),0,1),COUNTBLANK(G29)+COUNTBLANK(J29)+COUNTBLANK(M29)+COUNTBLANK(P29)+COUNTBLANK(S29)+COUNTBLANK(V29)+COUNTBLANK(W29)))</f>
        <v>0</v>
      </c>
      <c r="C29" s="67" t="s">
        <v>5903</v>
      </c>
      <c r="D29" s="423"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2">
      <c r="B30" s="1">
        <f t="shared" si="0"/>
        <v>0</v>
      </c>
      <c r="C30" s="67" t="s">
        <v>18</v>
      </c>
      <c r="D30" s="423"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2">
      <c r="B31" s="1">
        <f t="shared" si="0"/>
        <v>0</v>
      </c>
      <c r="C31" s="67" t="s">
        <v>18</v>
      </c>
      <c r="D31" s="423"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2">
      <c r="B32" s="1">
        <f>IF(AND($D$14="You do not need to provide output data for this reporting period",X32=0),0,IF(C32="&lt; Select &gt;",IF((X32=0),0,1),COUNTBLANK(G32)+COUNTBLANK(J32)+COUNTBLANK(M32)+COUNTBLANK(P32)+COUNTBLANK(S32)+COUNTBLANK(V32)+COUNTBLANK(W32)))</f>
        <v>0</v>
      </c>
      <c r="C32" s="67" t="s">
        <v>18</v>
      </c>
      <c r="D32" s="423"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2">
      <c r="B33" s="1">
        <f>IF(AND($D$14="You do not need to provide output data for this reporting period",X33=0),0,IF(C33="&lt; Select &gt;",IF((X33=0),0,1),COUNTBLANK(G33)+COUNTBLANK(J33)+COUNTBLANK(M33)+COUNTBLANK(P33)+COUNTBLANK(S33)+COUNTBLANK(V33)+COUNTBLANK(W33)))</f>
        <v>0</v>
      </c>
      <c r="C33" s="67" t="s">
        <v>18</v>
      </c>
      <c r="D33" s="423"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2">
      <c r="B34" s="1">
        <f>IF(AND($D$14="You do not need to provide output data for this reporting period",X34=0),0,IF(C34="&lt; Select &gt;",IF((X34=0),0,1),COUNTBLANK(G34)+COUNTBLANK(J34)+COUNTBLANK(M34)+COUNTBLANK(P34)+COUNTBLANK(S34)+COUNTBLANK(V34)+COUNTBLANK(W34)))</f>
        <v>0</v>
      </c>
      <c r="C34" s="67" t="s">
        <v>18</v>
      </c>
      <c r="D34" s="423"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2">
      <c r="B35" s="1">
        <f>IF(AND($D$14="You do not need to provide output data for this reporting period",X35=0),0,IF(C35="&lt; Select &gt;",IF((X35=0),0,1),COUNTBLANK(G35)+COUNTBLANK(J35)+COUNTBLANK(M35)+COUNTBLANK(P35)+COUNTBLANK(S35)+COUNTBLANK(V35)+COUNTBLANK(W35)))</f>
        <v>0</v>
      </c>
      <c r="C35" s="67" t="s">
        <v>18</v>
      </c>
      <c r="D35" s="423"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2">
      <c r="B36" s="1">
        <f>IF(AND($D$14="You do not need to provide output data for this reporting period",X36=0),0,IF(C36="&lt; Select &gt;",IF((X36=0),0,1),COUNTBLANK(G36)+COUNTBLANK(J36)+COUNTBLANK(M36)+COUNTBLANK(P36)+COUNTBLANK(S36)+COUNTBLANK(V36)+COUNTBLANK(W36)))</f>
        <v>0</v>
      </c>
      <c r="C36" s="67" t="s">
        <v>18</v>
      </c>
      <c r="D36" s="423"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2">
      <c r="B37" s="1">
        <f t="shared" si="0"/>
        <v>0</v>
      </c>
      <c r="C37" s="67" t="s">
        <v>18</v>
      </c>
      <c r="D37" s="423"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2">
      <c r="B38" s="1">
        <f t="shared" si="0"/>
        <v>0</v>
      </c>
      <c r="C38" s="67" t="s">
        <v>18</v>
      </c>
      <c r="D38" s="423"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2">
      <c r="B39" s="1">
        <f t="shared" si="0"/>
        <v>0</v>
      </c>
      <c r="C39" s="67" t="s">
        <v>18</v>
      </c>
      <c r="D39" s="423"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2">
      <c r="B40" s="1">
        <f t="shared" si="0"/>
        <v>0</v>
      </c>
      <c r="C40" s="67" t="s">
        <v>18</v>
      </c>
      <c r="D40" s="423"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2">
      <c r="B41" s="1">
        <f t="shared" si="0"/>
        <v>0</v>
      </c>
      <c r="C41" s="67" t="s">
        <v>18</v>
      </c>
      <c r="D41" s="423"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5" customHeight="1" thickBot="1" x14ac:dyDescent="0.25">
      <c r="B42" s="1">
        <f t="shared" si="0"/>
        <v>0</v>
      </c>
      <c r="C42" s="107" t="s">
        <v>18</v>
      </c>
      <c r="D42" s="424"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25">
      <c r="C43" s="503" t="s">
        <v>233</v>
      </c>
      <c r="D43" s="504"/>
      <c r="E43" s="504"/>
      <c r="F43" s="504"/>
      <c r="G43" s="504"/>
      <c r="H43" s="504"/>
      <c r="I43" s="504"/>
      <c r="J43" s="504"/>
      <c r="K43" s="504"/>
      <c r="L43" s="504"/>
      <c r="M43" s="504"/>
      <c r="N43" s="504"/>
      <c r="O43" s="504"/>
      <c r="P43" s="504"/>
      <c r="Q43" s="504"/>
      <c r="R43" s="504"/>
      <c r="S43" s="504"/>
      <c r="T43" s="504"/>
      <c r="U43" s="504"/>
      <c r="V43" s="504"/>
      <c r="W43" s="504"/>
      <c r="X43" s="504"/>
      <c r="Y43" s="505"/>
    </row>
    <row r="44" spans="2:26" x14ac:dyDescent="0.2">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2">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2">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2">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2">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2">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2">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2">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2">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6" thickBot="1" x14ac:dyDescent="0.25">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6" thickBot="1" x14ac:dyDescent="0.25"/>
    <row r="55" spans="1:25" ht="91" thickBot="1" x14ac:dyDescent="0.25">
      <c r="A55" s="46" t="s">
        <v>187</v>
      </c>
      <c r="B55" s="60">
        <f>IF('2 - Project Admin'!E28="",0,IF(SUM(B62:B91)&gt;0,1,0))</f>
        <v>0</v>
      </c>
      <c r="C55" s="796" t="str">
        <f>IF(OR('2 - Project Admin'!E28="", '2 - Project Admin'!E28="n/a"),"Project 2: Not Applicable", CONCATENATE("Project 2: ", '2 - Project Admin'!E28))</f>
        <v>Project 2: 8 Angel Street</v>
      </c>
      <c r="D55" s="797"/>
      <c r="E55" s="797"/>
      <c r="F55" s="797"/>
      <c r="G55" s="797"/>
      <c r="H55" s="797"/>
      <c r="I55" s="797"/>
      <c r="J55" s="797"/>
      <c r="K55" s="797"/>
      <c r="L55" s="797"/>
      <c r="M55" s="797"/>
      <c r="N55" s="797"/>
      <c r="O55" s="797"/>
      <c r="P55" s="797"/>
      <c r="Q55" s="797"/>
      <c r="R55" s="797"/>
      <c r="S55" s="797"/>
      <c r="T55" s="797"/>
      <c r="U55" s="797"/>
      <c r="V55" s="797"/>
      <c r="W55" s="797"/>
      <c r="X55" s="797"/>
      <c r="Y55" s="798"/>
    </row>
    <row r="56" spans="1:25" ht="16" thickBot="1" x14ac:dyDescent="0.25">
      <c r="C56" s="144"/>
      <c r="D56" s="145"/>
      <c r="E56" s="146"/>
      <c r="F56" s="146"/>
      <c r="G56" s="146"/>
      <c r="H56" s="146"/>
      <c r="I56" s="146"/>
      <c r="J56" s="146"/>
      <c r="K56" s="146"/>
    </row>
    <row r="57" spans="1:25" ht="15.75" customHeight="1" outlineLevel="1" x14ac:dyDescent="0.2">
      <c r="C57" s="763" t="s">
        <v>215</v>
      </c>
      <c r="D57" s="763" t="s">
        <v>216</v>
      </c>
      <c r="E57" s="766" t="s">
        <v>217</v>
      </c>
      <c r="F57" s="767"/>
      <c r="G57" s="768"/>
      <c r="H57" s="766" t="s">
        <v>218</v>
      </c>
      <c r="I57" s="767"/>
      <c r="J57" s="768"/>
      <c r="K57" s="766" t="s">
        <v>219</v>
      </c>
      <c r="L57" s="767"/>
      <c r="M57" s="768"/>
      <c r="N57" s="766" t="s">
        <v>220</v>
      </c>
      <c r="O57" s="767"/>
      <c r="P57" s="768"/>
      <c r="Q57" s="766" t="s">
        <v>221</v>
      </c>
      <c r="R57" s="767"/>
      <c r="S57" s="768"/>
      <c r="T57" s="766" t="s">
        <v>222</v>
      </c>
      <c r="U57" s="767"/>
      <c r="V57" s="768"/>
      <c r="W57" s="622" t="s">
        <v>223</v>
      </c>
      <c r="X57" s="777" t="s">
        <v>163</v>
      </c>
      <c r="Y57" s="772" t="s">
        <v>224</v>
      </c>
    </row>
    <row r="58" spans="1:25" ht="15.75" customHeight="1" outlineLevel="1" thickBot="1" x14ac:dyDescent="0.25">
      <c r="C58" s="764"/>
      <c r="D58" s="764"/>
      <c r="E58" s="769"/>
      <c r="F58" s="770"/>
      <c r="G58" s="771"/>
      <c r="H58" s="769"/>
      <c r="I58" s="770"/>
      <c r="J58" s="771"/>
      <c r="K58" s="769"/>
      <c r="L58" s="770"/>
      <c r="M58" s="771"/>
      <c r="N58" s="769"/>
      <c r="O58" s="770"/>
      <c r="P58" s="771"/>
      <c r="Q58" s="769"/>
      <c r="R58" s="770"/>
      <c r="S58" s="771"/>
      <c r="T58" s="769"/>
      <c r="U58" s="770"/>
      <c r="V58" s="771"/>
      <c r="W58" s="623"/>
      <c r="X58" s="778"/>
      <c r="Y58" s="773"/>
    </row>
    <row r="59" spans="1:25" ht="15" customHeight="1" outlineLevel="1" thickBot="1" x14ac:dyDescent="0.25">
      <c r="C59" s="764"/>
      <c r="D59" s="764"/>
      <c r="E59" s="195" t="s">
        <v>164</v>
      </c>
      <c r="F59" s="196" t="s">
        <v>165</v>
      </c>
      <c r="G59" s="622" t="s">
        <v>207</v>
      </c>
      <c r="H59" s="195" t="s">
        <v>164</v>
      </c>
      <c r="I59" s="196" t="s">
        <v>165</v>
      </c>
      <c r="J59" s="622" t="s">
        <v>207</v>
      </c>
      <c r="K59" s="195" t="s">
        <v>164</v>
      </c>
      <c r="L59" s="196" t="s">
        <v>165</v>
      </c>
      <c r="M59" s="622" t="s">
        <v>207</v>
      </c>
      <c r="N59" s="195" t="s">
        <v>164</v>
      </c>
      <c r="O59" s="196" t="s">
        <v>165</v>
      </c>
      <c r="P59" s="775" t="s">
        <v>207</v>
      </c>
      <c r="Q59" s="195" t="s">
        <v>164</v>
      </c>
      <c r="R59" s="196" t="s">
        <v>165</v>
      </c>
      <c r="S59" s="775" t="s">
        <v>207</v>
      </c>
      <c r="T59" s="195" t="s">
        <v>164</v>
      </c>
      <c r="U59" s="196" t="s">
        <v>165</v>
      </c>
      <c r="V59" s="775" t="s">
        <v>207</v>
      </c>
      <c r="W59" s="775" t="s">
        <v>207</v>
      </c>
      <c r="X59" s="778"/>
      <c r="Y59" s="773"/>
    </row>
    <row r="60" spans="1:25" ht="16.5" customHeight="1" outlineLevel="1" thickBot="1" x14ac:dyDescent="0.25">
      <c r="C60" s="765"/>
      <c r="D60" s="764"/>
      <c r="E60" s="197" t="s">
        <v>167</v>
      </c>
      <c r="F60" s="197" t="s">
        <v>167</v>
      </c>
      <c r="G60" s="661"/>
      <c r="H60" s="197" t="s">
        <v>167</v>
      </c>
      <c r="I60" s="207" t="str">
        <f>IF(INDEX('Reference Data'!$G$5:$G$18,MATCH('Reference Data'!$C$4,'Reference Data'!$F$5:$F$21,0),1)&gt;=I$18,"Actual","Forecast")</f>
        <v>Actual</v>
      </c>
      <c r="J60" s="661"/>
      <c r="K60" s="207" t="str">
        <f>IF(INDEX('Reference Data'!$G$5:$G$18,MATCH('Reference Data'!$C$4,'Reference Data'!$F$5:$F$21,0),1)&gt;=K$18,"Actual","Forecast")</f>
        <v>Actual</v>
      </c>
      <c r="L60" s="207" t="str">
        <f>IF(INDEX('Reference Data'!$G$5:$G$18,MATCH('Reference Data'!$C$4,'Reference Data'!$F$5:$F$21,0),1)&gt;=L$18,"Actual","Forecast")</f>
        <v>Actual</v>
      </c>
      <c r="M60" s="661"/>
      <c r="N60" s="207" t="str">
        <f>IF(INDEX('Reference Data'!$G$5:$G$18,MATCH('Reference Data'!$C$4,'Reference Data'!$F$5:$F$21,0),1)&gt;=N$18,"Actual","Forecast")</f>
        <v>Actual</v>
      </c>
      <c r="O60" s="207" t="str">
        <f>IF(INDEX('Reference Data'!$G$5:$G$18,MATCH('Reference Data'!$C$4,'Reference Data'!$F$5:$F$21,0),1)&gt;=O$18,"Actual","Forecast")</f>
        <v>Actual</v>
      </c>
      <c r="P60" s="776"/>
      <c r="Q60" s="207" t="str">
        <f>IF(INDEX('Reference Data'!$G$5:$G$18,MATCH('Reference Data'!$C$4,'Reference Data'!$F$5:$F$21,0),1)&gt;=Q$18,"Actual","Forecast")</f>
        <v>Actual</v>
      </c>
      <c r="R60" s="207" t="str">
        <f>IF(INDEX('Reference Data'!$G$5:$G$18,MATCH('Reference Data'!$C$4,'Reference Data'!$F$5:$F$21,0),1)&gt;=R$18,"Actual","Forecast")</f>
        <v>Forecast</v>
      </c>
      <c r="S60" s="776"/>
      <c r="T60" s="207" t="str">
        <f>IF(INDEX('Reference Data'!$G$5:$G$18,MATCH('Reference Data'!$C$4,'Reference Data'!$F$5:$F$21,0),1)&gt;=T$18,"Actual","Forecast")</f>
        <v>Forecast</v>
      </c>
      <c r="U60" s="207" t="str">
        <f>IF(INDEX('Reference Data'!$G$5:$G$18,MATCH('Reference Data'!$C$4,'Reference Data'!$F$5:$F$21,0),1)&gt;=U$18,"Actual","Forecast")</f>
        <v>Forecast</v>
      </c>
      <c r="V60" s="776"/>
      <c r="W60" s="776"/>
      <c r="X60" s="778"/>
      <c r="Y60" s="774"/>
    </row>
    <row r="61" spans="1:25" ht="15" customHeight="1" outlineLevel="1" thickBot="1" x14ac:dyDescent="0.25">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6"/>
    </row>
    <row r="62" spans="1:25" outlineLevel="1" x14ac:dyDescent="0.2">
      <c r="C62" s="151" t="s">
        <v>226</v>
      </c>
      <c r="D62" s="425"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30" outlineLevel="1" x14ac:dyDescent="0.2">
      <c r="C63" s="151" t="s">
        <v>229</v>
      </c>
      <c r="D63" s="425"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31" outlineLevel="1" thickBot="1" x14ac:dyDescent="0.25">
      <c r="C64" s="361" t="s">
        <v>231</v>
      </c>
      <c r="D64" s="426"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25">
      <c r="C65" s="502" t="s">
        <v>232</v>
      </c>
      <c r="D65" s="500"/>
      <c r="E65" s="500"/>
      <c r="F65" s="500"/>
      <c r="G65" s="500"/>
      <c r="H65" s="500"/>
      <c r="I65" s="500"/>
      <c r="J65" s="500"/>
      <c r="K65" s="500"/>
      <c r="L65" s="500"/>
      <c r="M65" s="500"/>
      <c r="N65" s="500"/>
      <c r="O65" s="500"/>
      <c r="P65" s="500"/>
      <c r="Q65" s="500"/>
      <c r="R65" s="500"/>
      <c r="S65" s="500"/>
      <c r="T65" s="500"/>
      <c r="U65" s="500"/>
      <c r="V65" s="500"/>
      <c r="W65" s="500"/>
      <c r="X65" s="500"/>
      <c r="Y65" s="501"/>
    </row>
    <row r="66" spans="2:26" outlineLevel="1" x14ac:dyDescent="0.2">
      <c r="B66" s="1">
        <f t="shared" ref="B66:B80" si="15">IF(AND($D$14="You do not need to provide output data for this reporting period",X66=0),0,IF(C66="&lt; Select &gt;",IF((X66=0),0,1),COUNTBLANK(G66)+COUNTBLANK(J66)+COUNTBLANK(M66)+COUNTBLANK(P66)+COUNTBLANK(S66)+COUNTBLANK(V66)+COUNTBLANK(W66)))</f>
        <v>0</v>
      </c>
      <c r="C66" s="357" t="s">
        <v>5895</v>
      </c>
      <c r="D66" s="422"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2">
      <c r="B67" s="1">
        <f t="shared" si="15"/>
        <v>0</v>
      </c>
      <c r="C67" s="67" t="s">
        <v>18</v>
      </c>
      <c r="D67" s="423"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2">
      <c r="B68" s="1">
        <f t="shared" si="15"/>
        <v>0</v>
      </c>
      <c r="C68" s="67" t="s">
        <v>18</v>
      </c>
      <c r="D68" s="423"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2">
      <c r="B69" s="1">
        <f t="shared" si="15"/>
        <v>0</v>
      </c>
      <c r="C69" s="67" t="s">
        <v>18</v>
      </c>
      <c r="D69" s="423"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2">
      <c r="B70" s="1">
        <f t="shared" si="15"/>
        <v>0</v>
      </c>
      <c r="C70" s="67" t="s">
        <v>18</v>
      </c>
      <c r="D70" s="423"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2">
      <c r="B71" s="1">
        <f t="shared" si="15"/>
        <v>0</v>
      </c>
      <c r="C71" s="67" t="s">
        <v>18</v>
      </c>
      <c r="D71" s="423"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2">
      <c r="B72" s="1">
        <f t="shared" si="15"/>
        <v>0</v>
      </c>
      <c r="C72" s="67" t="s">
        <v>18</v>
      </c>
      <c r="D72" s="423"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2">
      <c r="B73" s="1">
        <f t="shared" si="15"/>
        <v>0</v>
      </c>
      <c r="C73" s="67" t="s">
        <v>18</v>
      </c>
      <c r="D73" s="423"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2">
      <c r="B74" s="1">
        <f t="shared" si="15"/>
        <v>0</v>
      </c>
      <c r="C74" s="67" t="s">
        <v>18</v>
      </c>
      <c r="D74" s="423"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2">
      <c r="B75" s="1">
        <f t="shared" si="15"/>
        <v>0</v>
      </c>
      <c r="C75" s="67" t="s">
        <v>18</v>
      </c>
      <c r="D75" s="423"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2">
      <c r="B76" s="1">
        <f t="shared" si="15"/>
        <v>0</v>
      </c>
      <c r="C76" s="67" t="s">
        <v>18</v>
      </c>
      <c r="D76" s="423"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2">
      <c r="B77" s="1">
        <f t="shared" si="15"/>
        <v>0</v>
      </c>
      <c r="C77" s="67" t="s">
        <v>18</v>
      </c>
      <c r="D77" s="423"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2">
      <c r="B78" s="1">
        <f t="shared" si="15"/>
        <v>0</v>
      </c>
      <c r="C78" s="67" t="s">
        <v>18</v>
      </c>
      <c r="D78" s="423"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2">
      <c r="B79" s="1">
        <f t="shared" si="15"/>
        <v>0</v>
      </c>
      <c r="C79" s="67" t="s">
        <v>18</v>
      </c>
      <c r="D79" s="423"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5" customHeight="1" outlineLevel="1" thickBot="1" x14ac:dyDescent="0.25">
      <c r="B80" s="1">
        <f t="shared" si="15"/>
        <v>0</v>
      </c>
      <c r="C80" s="107" t="s">
        <v>18</v>
      </c>
      <c r="D80" s="424"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25">
      <c r="C81" s="503" t="s">
        <v>233</v>
      </c>
      <c r="D81" s="504"/>
      <c r="E81" s="504"/>
      <c r="F81" s="504"/>
      <c r="G81" s="504"/>
      <c r="H81" s="504"/>
      <c r="I81" s="504"/>
      <c r="J81" s="504"/>
      <c r="K81" s="504"/>
      <c r="L81" s="504"/>
      <c r="M81" s="504"/>
      <c r="N81" s="504"/>
      <c r="O81" s="504"/>
      <c r="P81" s="504"/>
      <c r="Q81" s="504"/>
      <c r="R81" s="504"/>
      <c r="S81" s="504"/>
      <c r="T81" s="504"/>
      <c r="U81" s="504"/>
      <c r="V81" s="504"/>
      <c r="W81" s="504"/>
      <c r="X81" s="504"/>
      <c r="Y81" s="505"/>
    </row>
    <row r="82" spans="1:25" outlineLevel="1" x14ac:dyDescent="0.2">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2">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2">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2">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2">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2">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2">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2">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2">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6" outlineLevel="1" thickBot="1" x14ac:dyDescent="0.25">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6" thickBot="1" x14ac:dyDescent="0.25"/>
    <row r="93" spans="1:25" ht="91" thickBot="1" x14ac:dyDescent="0.25">
      <c r="A93" s="46" t="s">
        <v>187</v>
      </c>
      <c r="B93" s="60">
        <f>IF('2 - Project Admin'!E29="",0,IF(SUM(B100:B129)&gt;0,1,0))</f>
        <v>0</v>
      </c>
      <c r="C93" s="796" t="str">
        <f>IF(OR('2 - Project Admin'!E29="", '2 - Project Admin'!E29="n/a"),"Project 3: Not Applicable", CONCATENATE("Project 3: ", '2 - Project Admin'!E29))</f>
        <v>Project 3: Vacant Premises Scheme</v>
      </c>
      <c r="D93" s="797"/>
      <c r="E93" s="797"/>
      <c r="F93" s="797"/>
      <c r="G93" s="797"/>
      <c r="H93" s="797"/>
      <c r="I93" s="797"/>
      <c r="J93" s="797"/>
      <c r="K93" s="797"/>
      <c r="L93" s="797"/>
      <c r="M93" s="797"/>
      <c r="N93" s="797"/>
      <c r="O93" s="797"/>
      <c r="P93" s="797"/>
      <c r="Q93" s="797"/>
      <c r="R93" s="797"/>
      <c r="S93" s="797"/>
      <c r="T93" s="797"/>
      <c r="U93" s="797"/>
      <c r="V93" s="797"/>
      <c r="W93" s="797"/>
      <c r="X93" s="797"/>
      <c r="Y93" s="798"/>
    </row>
    <row r="94" spans="1:25" ht="16" thickBot="1" x14ac:dyDescent="0.25">
      <c r="C94" s="144"/>
      <c r="D94" s="145"/>
      <c r="E94" s="146"/>
      <c r="F94" s="146"/>
      <c r="G94" s="146"/>
      <c r="H94" s="146"/>
      <c r="I94" s="146"/>
      <c r="J94" s="146"/>
      <c r="K94" s="146"/>
    </row>
    <row r="95" spans="1:25" ht="15.75" customHeight="1" outlineLevel="1" x14ac:dyDescent="0.2">
      <c r="C95" s="763" t="s">
        <v>215</v>
      </c>
      <c r="D95" s="763" t="s">
        <v>216</v>
      </c>
      <c r="E95" s="766" t="s">
        <v>217</v>
      </c>
      <c r="F95" s="767"/>
      <c r="G95" s="768"/>
      <c r="H95" s="766" t="s">
        <v>218</v>
      </c>
      <c r="I95" s="767"/>
      <c r="J95" s="768"/>
      <c r="K95" s="766" t="s">
        <v>219</v>
      </c>
      <c r="L95" s="767"/>
      <c r="M95" s="768"/>
      <c r="N95" s="766" t="s">
        <v>220</v>
      </c>
      <c r="O95" s="767"/>
      <c r="P95" s="768"/>
      <c r="Q95" s="766" t="s">
        <v>221</v>
      </c>
      <c r="R95" s="767"/>
      <c r="S95" s="768"/>
      <c r="T95" s="766" t="s">
        <v>222</v>
      </c>
      <c r="U95" s="767"/>
      <c r="V95" s="768"/>
      <c r="W95" s="622" t="s">
        <v>223</v>
      </c>
      <c r="X95" s="777" t="s">
        <v>163</v>
      </c>
      <c r="Y95" s="772" t="s">
        <v>224</v>
      </c>
    </row>
    <row r="96" spans="1:25" ht="15.75" customHeight="1" outlineLevel="1" thickBot="1" x14ac:dyDescent="0.25">
      <c r="C96" s="764"/>
      <c r="D96" s="764"/>
      <c r="E96" s="769"/>
      <c r="F96" s="770"/>
      <c r="G96" s="771"/>
      <c r="H96" s="769"/>
      <c r="I96" s="770"/>
      <c r="J96" s="771"/>
      <c r="K96" s="769"/>
      <c r="L96" s="770"/>
      <c r="M96" s="771"/>
      <c r="N96" s="769"/>
      <c r="O96" s="770"/>
      <c r="P96" s="771"/>
      <c r="Q96" s="769"/>
      <c r="R96" s="770"/>
      <c r="S96" s="771"/>
      <c r="T96" s="769"/>
      <c r="U96" s="770"/>
      <c r="V96" s="771"/>
      <c r="W96" s="623"/>
      <c r="X96" s="778"/>
      <c r="Y96" s="773"/>
    </row>
    <row r="97" spans="2:26" ht="15" customHeight="1" outlineLevel="1" thickBot="1" x14ac:dyDescent="0.25">
      <c r="C97" s="764"/>
      <c r="D97" s="764"/>
      <c r="E97" s="195" t="s">
        <v>164</v>
      </c>
      <c r="F97" s="196" t="s">
        <v>165</v>
      </c>
      <c r="G97" s="622" t="s">
        <v>207</v>
      </c>
      <c r="H97" s="195" t="s">
        <v>164</v>
      </c>
      <c r="I97" s="196" t="s">
        <v>165</v>
      </c>
      <c r="J97" s="622" t="s">
        <v>207</v>
      </c>
      <c r="K97" s="195" t="s">
        <v>164</v>
      </c>
      <c r="L97" s="196" t="s">
        <v>165</v>
      </c>
      <c r="M97" s="622" t="s">
        <v>207</v>
      </c>
      <c r="N97" s="195" t="s">
        <v>164</v>
      </c>
      <c r="O97" s="196" t="s">
        <v>165</v>
      </c>
      <c r="P97" s="775" t="s">
        <v>207</v>
      </c>
      <c r="Q97" s="195" t="s">
        <v>164</v>
      </c>
      <c r="R97" s="196" t="s">
        <v>165</v>
      </c>
      <c r="S97" s="775" t="s">
        <v>207</v>
      </c>
      <c r="T97" s="195" t="s">
        <v>164</v>
      </c>
      <c r="U97" s="196" t="s">
        <v>165</v>
      </c>
      <c r="V97" s="775" t="s">
        <v>207</v>
      </c>
      <c r="W97" s="775" t="s">
        <v>207</v>
      </c>
      <c r="X97" s="778"/>
      <c r="Y97" s="773"/>
    </row>
    <row r="98" spans="2:26" ht="15" customHeight="1" outlineLevel="1" thickBot="1" x14ac:dyDescent="0.25">
      <c r="C98" s="765"/>
      <c r="D98" s="764"/>
      <c r="E98" s="197" t="s">
        <v>167</v>
      </c>
      <c r="F98" s="197" t="s">
        <v>167</v>
      </c>
      <c r="G98" s="661"/>
      <c r="H98" s="197" t="s">
        <v>167</v>
      </c>
      <c r="I98" s="207" t="str">
        <f>IF(INDEX('Reference Data'!$G$5:$G$18,MATCH('Reference Data'!$C$4,'Reference Data'!$F$5:$F$21,0),1)&gt;=I$18,"Actual","Forecast")</f>
        <v>Actual</v>
      </c>
      <c r="J98" s="661"/>
      <c r="K98" s="207" t="str">
        <f>IF(INDEX('Reference Data'!$G$5:$G$18,MATCH('Reference Data'!$C$4,'Reference Data'!$F$5:$F$21,0),1)&gt;=K$18,"Actual","Forecast")</f>
        <v>Actual</v>
      </c>
      <c r="L98" s="207" t="str">
        <f>IF(INDEX('Reference Data'!$G$5:$G$18,MATCH('Reference Data'!$C$4,'Reference Data'!$F$5:$F$21,0),1)&gt;=L$18,"Actual","Forecast")</f>
        <v>Actual</v>
      </c>
      <c r="M98" s="661"/>
      <c r="N98" s="207" t="str">
        <f>IF(INDEX('Reference Data'!$G$5:$G$18,MATCH('Reference Data'!$C$4,'Reference Data'!$F$5:$F$21,0),1)&gt;=N$18,"Actual","Forecast")</f>
        <v>Actual</v>
      </c>
      <c r="O98" s="207" t="str">
        <f>IF(INDEX('Reference Data'!$G$5:$G$18,MATCH('Reference Data'!$C$4,'Reference Data'!$F$5:$F$21,0),1)&gt;=O$18,"Actual","Forecast")</f>
        <v>Actual</v>
      </c>
      <c r="P98" s="776"/>
      <c r="Q98" s="207" t="str">
        <f>IF(INDEX('Reference Data'!$G$5:$G$18,MATCH('Reference Data'!$C$4,'Reference Data'!$F$5:$F$21,0),1)&gt;=Q$18,"Actual","Forecast")</f>
        <v>Actual</v>
      </c>
      <c r="R98" s="207" t="str">
        <f>IF(INDEX('Reference Data'!$G$5:$G$18,MATCH('Reference Data'!$C$4,'Reference Data'!$F$5:$F$21,0),1)&gt;=R$18,"Actual","Forecast")</f>
        <v>Forecast</v>
      </c>
      <c r="S98" s="776"/>
      <c r="T98" s="207" t="str">
        <f>IF(INDEX('Reference Data'!$G$5:$G$18,MATCH('Reference Data'!$C$4,'Reference Data'!$F$5:$F$21,0),1)&gt;=T$18,"Actual","Forecast")</f>
        <v>Forecast</v>
      </c>
      <c r="U98" s="207" t="str">
        <f>IF(INDEX('Reference Data'!$G$5:$G$18,MATCH('Reference Data'!$C$4,'Reference Data'!$F$5:$F$21,0),1)&gt;=U$18,"Actual","Forecast")</f>
        <v>Forecast</v>
      </c>
      <c r="V98" s="776"/>
      <c r="W98" s="776"/>
      <c r="X98" s="778"/>
      <c r="Y98" s="774"/>
    </row>
    <row r="99" spans="2:26" ht="15" customHeight="1" outlineLevel="1" thickBot="1" x14ac:dyDescent="0.25">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6"/>
    </row>
    <row r="100" spans="2:26" outlineLevel="1" x14ac:dyDescent="0.2">
      <c r="C100" s="151" t="s">
        <v>226</v>
      </c>
      <c r="D100" s="425"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30" outlineLevel="1" x14ac:dyDescent="0.2">
      <c r="C101" s="151" t="s">
        <v>229</v>
      </c>
      <c r="D101" s="425"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31" outlineLevel="1" thickBot="1" x14ac:dyDescent="0.25">
      <c r="C102" s="361" t="s">
        <v>231</v>
      </c>
      <c r="D102" s="426"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25">
      <c r="C103" s="502" t="s">
        <v>232</v>
      </c>
      <c r="D103" s="500"/>
      <c r="E103" s="500"/>
      <c r="F103" s="500"/>
      <c r="G103" s="500"/>
      <c r="H103" s="500"/>
      <c r="I103" s="500"/>
      <c r="J103" s="500"/>
      <c r="K103" s="500"/>
      <c r="L103" s="500"/>
      <c r="M103" s="500"/>
      <c r="N103" s="500"/>
      <c r="O103" s="500"/>
      <c r="P103" s="500"/>
      <c r="Q103" s="500"/>
      <c r="R103" s="500"/>
      <c r="S103" s="500"/>
      <c r="T103" s="500"/>
      <c r="U103" s="500"/>
      <c r="V103" s="500"/>
      <c r="W103" s="500"/>
      <c r="X103" s="500"/>
      <c r="Y103" s="501"/>
    </row>
    <row r="104" spans="2:26" outlineLevel="1" x14ac:dyDescent="0.2">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2"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2">
      <c r="B105" s="1">
        <f t="shared" si="31"/>
        <v>0</v>
      </c>
      <c r="C105" s="67" t="s">
        <v>18</v>
      </c>
      <c r="D105" s="423"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2">
      <c r="B106" s="1">
        <f t="shared" si="31"/>
        <v>0</v>
      </c>
      <c r="C106" s="67" t="s">
        <v>18</v>
      </c>
      <c r="D106" s="423"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2">
      <c r="B107" s="1">
        <f t="shared" si="31"/>
        <v>0</v>
      </c>
      <c r="C107" s="67" t="s">
        <v>18</v>
      </c>
      <c r="D107" s="423"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2">
      <c r="B108" s="1">
        <f t="shared" si="31"/>
        <v>0</v>
      </c>
      <c r="C108" s="67" t="s">
        <v>18</v>
      </c>
      <c r="D108" s="423"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2">
      <c r="B109" s="1">
        <f t="shared" si="31"/>
        <v>0</v>
      </c>
      <c r="C109" s="67" t="s">
        <v>18</v>
      </c>
      <c r="D109" s="423"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2">
      <c r="B110" s="1">
        <f t="shared" si="31"/>
        <v>0</v>
      </c>
      <c r="C110" s="67" t="s">
        <v>18</v>
      </c>
      <c r="D110" s="423"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2">
      <c r="B111" s="1">
        <f t="shared" si="31"/>
        <v>0</v>
      </c>
      <c r="C111" s="67" t="s">
        <v>18</v>
      </c>
      <c r="D111" s="423"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2">
      <c r="B112" s="1">
        <f t="shared" si="31"/>
        <v>0</v>
      </c>
      <c r="C112" s="67" t="s">
        <v>18</v>
      </c>
      <c r="D112" s="423"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2">
      <c r="B113" s="1">
        <f t="shared" si="31"/>
        <v>0</v>
      </c>
      <c r="C113" s="67" t="s">
        <v>18</v>
      </c>
      <c r="D113" s="423"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2">
      <c r="B114" s="1">
        <f t="shared" si="31"/>
        <v>0</v>
      </c>
      <c r="C114" s="67" t="s">
        <v>18</v>
      </c>
      <c r="D114" s="423"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2">
      <c r="B115" s="1">
        <f t="shared" si="31"/>
        <v>0</v>
      </c>
      <c r="C115" s="67" t="s">
        <v>18</v>
      </c>
      <c r="D115" s="423"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2">
      <c r="B116" s="1">
        <f t="shared" si="31"/>
        <v>0</v>
      </c>
      <c r="C116" s="67" t="s">
        <v>18</v>
      </c>
      <c r="D116" s="423"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2">
      <c r="B117" s="1">
        <f t="shared" si="31"/>
        <v>0</v>
      </c>
      <c r="C117" s="67" t="s">
        <v>18</v>
      </c>
      <c r="D117" s="423"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5" customHeight="1" outlineLevel="1" thickBot="1" x14ac:dyDescent="0.25">
      <c r="B118" s="1">
        <f t="shared" si="31"/>
        <v>0</v>
      </c>
      <c r="C118" s="107" t="s">
        <v>18</v>
      </c>
      <c r="D118" s="424"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25">
      <c r="C119" s="503" t="s">
        <v>233</v>
      </c>
      <c r="D119" s="504"/>
      <c r="E119" s="504"/>
      <c r="F119" s="504"/>
      <c r="G119" s="504"/>
      <c r="H119" s="504"/>
      <c r="I119" s="504"/>
      <c r="J119" s="504"/>
      <c r="K119" s="504"/>
      <c r="L119" s="504"/>
      <c r="M119" s="504"/>
      <c r="N119" s="504"/>
      <c r="O119" s="504"/>
      <c r="P119" s="504"/>
      <c r="Q119" s="504"/>
      <c r="R119" s="504"/>
      <c r="S119" s="504"/>
      <c r="T119" s="504"/>
      <c r="U119" s="504"/>
      <c r="V119" s="504"/>
      <c r="W119" s="504"/>
      <c r="X119" s="504"/>
      <c r="Y119" s="505"/>
    </row>
    <row r="120" spans="2:26" outlineLevel="1" x14ac:dyDescent="0.2">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2">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2">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2">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2">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2">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2">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2">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2">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6" outlineLevel="1" thickBot="1" x14ac:dyDescent="0.25">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6" thickBot="1" x14ac:dyDescent="0.25">
      <c r="C130" s="285"/>
      <c r="D130" s="284"/>
      <c r="E130" s="3"/>
      <c r="F130" s="3"/>
      <c r="G130" s="3"/>
      <c r="H130" s="3"/>
      <c r="I130" s="3"/>
      <c r="J130" s="3"/>
      <c r="K130" s="3"/>
      <c r="L130" s="3"/>
      <c r="M130" s="3"/>
      <c r="N130" s="3"/>
      <c r="O130" s="3"/>
      <c r="P130" s="3"/>
      <c r="Q130" s="3"/>
      <c r="R130" s="3"/>
      <c r="S130" s="3"/>
      <c r="T130" s="3"/>
      <c r="U130" s="3"/>
      <c r="V130" s="3"/>
      <c r="W130" s="3"/>
      <c r="X130" s="3"/>
    </row>
    <row r="131" spans="1:26" ht="91" thickBot="1" x14ac:dyDescent="0.25">
      <c r="A131" s="46" t="s">
        <v>187</v>
      </c>
      <c r="B131" s="60">
        <f>IF('2 - Project Admin'!E30="",0,IF(SUM(B138:B167)&gt;0,1,0))</f>
        <v>0</v>
      </c>
      <c r="C131" s="796" t="str">
        <f>IF(OR('2 - Project Admin'!E30="", '2 - Project Admin'!E30="n/a"),"Project 4: Not Applicable", CONCATENATE("Project 4: ", '2 - Project Admin'!E30))</f>
        <v>Project 4: Angel Place</v>
      </c>
      <c r="D131" s="797"/>
      <c r="E131" s="797"/>
      <c r="F131" s="797"/>
      <c r="G131" s="797"/>
      <c r="H131" s="797"/>
      <c r="I131" s="797"/>
      <c r="J131" s="797"/>
      <c r="K131" s="797"/>
      <c r="L131" s="797"/>
      <c r="M131" s="797"/>
      <c r="N131" s="797"/>
      <c r="O131" s="797"/>
      <c r="P131" s="797"/>
      <c r="Q131" s="797"/>
      <c r="R131" s="797"/>
      <c r="S131" s="797"/>
      <c r="T131" s="797"/>
      <c r="U131" s="797"/>
      <c r="V131" s="797"/>
      <c r="W131" s="797"/>
      <c r="X131" s="797"/>
      <c r="Y131" s="798"/>
    </row>
    <row r="132" spans="1:26" ht="16" thickBot="1" x14ac:dyDescent="0.25">
      <c r="C132" s="144"/>
      <c r="D132" s="145"/>
      <c r="E132" s="146"/>
      <c r="F132" s="146"/>
      <c r="G132" s="146"/>
      <c r="H132" s="146"/>
      <c r="I132" s="146"/>
      <c r="J132" s="146"/>
      <c r="K132" s="146"/>
    </row>
    <row r="133" spans="1:26" ht="15.75" customHeight="1" outlineLevel="1" x14ac:dyDescent="0.2">
      <c r="C133" s="763" t="s">
        <v>215</v>
      </c>
      <c r="D133" s="763" t="s">
        <v>216</v>
      </c>
      <c r="E133" s="766" t="s">
        <v>217</v>
      </c>
      <c r="F133" s="767"/>
      <c r="G133" s="768"/>
      <c r="H133" s="766" t="s">
        <v>218</v>
      </c>
      <c r="I133" s="767"/>
      <c r="J133" s="768"/>
      <c r="K133" s="766" t="s">
        <v>219</v>
      </c>
      <c r="L133" s="767"/>
      <c r="M133" s="768"/>
      <c r="N133" s="766" t="s">
        <v>220</v>
      </c>
      <c r="O133" s="767"/>
      <c r="P133" s="768"/>
      <c r="Q133" s="766" t="s">
        <v>221</v>
      </c>
      <c r="R133" s="767"/>
      <c r="S133" s="768"/>
      <c r="T133" s="766" t="s">
        <v>222</v>
      </c>
      <c r="U133" s="767"/>
      <c r="V133" s="768"/>
      <c r="W133" s="622" t="s">
        <v>223</v>
      </c>
      <c r="X133" s="777" t="s">
        <v>163</v>
      </c>
      <c r="Y133" s="772" t="s">
        <v>224</v>
      </c>
    </row>
    <row r="134" spans="1:26" ht="15.75" customHeight="1" outlineLevel="1" thickBot="1" x14ac:dyDescent="0.25">
      <c r="C134" s="764"/>
      <c r="D134" s="764"/>
      <c r="E134" s="769"/>
      <c r="F134" s="770"/>
      <c r="G134" s="771"/>
      <c r="H134" s="769"/>
      <c r="I134" s="770"/>
      <c r="J134" s="771"/>
      <c r="K134" s="769"/>
      <c r="L134" s="770"/>
      <c r="M134" s="771"/>
      <c r="N134" s="769"/>
      <c r="O134" s="770"/>
      <c r="P134" s="771"/>
      <c r="Q134" s="769"/>
      <c r="R134" s="770"/>
      <c r="S134" s="771"/>
      <c r="T134" s="769"/>
      <c r="U134" s="770"/>
      <c r="V134" s="771"/>
      <c r="W134" s="623"/>
      <c r="X134" s="778"/>
      <c r="Y134" s="773"/>
    </row>
    <row r="135" spans="1:26" ht="15" customHeight="1" outlineLevel="1" thickBot="1" x14ac:dyDescent="0.25">
      <c r="C135" s="764"/>
      <c r="D135" s="764"/>
      <c r="E135" s="195" t="s">
        <v>164</v>
      </c>
      <c r="F135" s="196" t="s">
        <v>165</v>
      </c>
      <c r="G135" s="622" t="s">
        <v>207</v>
      </c>
      <c r="H135" s="195" t="s">
        <v>164</v>
      </c>
      <c r="I135" s="196" t="s">
        <v>165</v>
      </c>
      <c r="J135" s="622" t="s">
        <v>207</v>
      </c>
      <c r="K135" s="195" t="s">
        <v>164</v>
      </c>
      <c r="L135" s="196" t="s">
        <v>165</v>
      </c>
      <c r="M135" s="622" t="s">
        <v>207</v>
      </c>
      <c r="N135" s="195" t="s">
        <v>164</v>
      </c>
      <c r="O135" s="196" t="s">
        <v>165</v>
      </c>
      <c r="P135" s="775" t="s">
        <v>207</v>
      </c>
      <c r="Q135" s="195" t="s">
        <v>164</v>
      </c>
      <c r="R135" s="196" t="s">
        <v>165</v>
      </c>
      <c r="S135" s="775" t="s">
        <v>207</v>
      </c>
      <c r="T135" s="195" t="s">
        <v>164</v>
      </c>
      <c r="U135" s="196" t="s">
        <v>165</v>
      </c>
      <c r="V135" s="775" t="s">
        <v>207</v>
      </c>
      <c r="W135" s="775" t="s">
        <v>207</v>
      </c>
      <c r="X135" s="778"/>
      <c r="Y135" s="773"/>
    </row>
    <row r="136" spans="1:26" ht="15" customHeight="1" outlineLevel="1" thickBot="1" x14ac:dyDescent="0.25">
      <c r="C136" s="765"/>
      <c r="D136" s="764"/>
      <c r="E136" s="197" t="s">
        <v>167</v>
      </c>
      <c r="F136" s="197" t="s">
        <v>167</v>
      </c>
      <c r="G136" s="661"/>
      <c r="H136" s="197" t="s">
        <v>167</v>
      </c>
      <c r="I136" s="207" t="str">
        <f>IF(INDEX('Reference Data'!$G$5:$G$18,MATCH('Reference Data'!$C$4,'Reference Data'!$F$5:$F$21,0),1)&gt;=I$18,"Actual","Forecast")</f>
        <v>Actual</v>
      </c>
      <c r="J136" s="661"/>
      <c r="K136" s="207" t="str">
        <f>IF(INDEX('Reference Data'!$G$5:$G$18,MATCH('Reference Data'!$C$4,'Reference Data'!$F$5:$F$21,0),1)&gt;=K$18,"Actual","Forecast")</f>
        <v>Actual</v>
      </c>
      <c r="L136" s="207" t="str">
        <f>IF(INDEX('Reference Data'!$G$5:$G$18,MATCH('Reference Data'!$C$4,'Reference Data'!$F$5:$F$21,0),1)&gt;=L$18,"Actual","Forecast")</f>
        <v>Actual</v>
      </c>
      <c r="M136" s="661"/>
      <c r="N136" s="207" t="str">
        <f>IF(INDEX('Reference Data'!$G$5:$G$18,MATCH('Reference Data'!$C$4,'Reference Data'!$F$5:$F$21,0),1)&gt;=N$18,"Actual","Forecast")</f>
        <v>Actual</v>
      </c>
      <c r="O136" s="207" t="str">
        <f>IF(INDEX('Reference Data'!$G$5:$G$18,MATCH('Reference Data'!$C$4,'Reference Data'!$F$5:$F$21,0),1)&gt;=O$18,"Actual","Forecast")</f>
        <v>Actual</v>
      </c>
      <c r="P136" s="776"/>
      <c r="Q136" s="207" t="str">
        <f>IF(INDEX('Reference Data'!$G$5:$G$18,MATCH('Reference Data'!$C$4,'Reference Data'!$F$5:$F$21,0),1)&gt;=Q$18,"Actual","Forecast")</f>
        <v>Actual</v>
      </c>
      <c r="R136" s="207" t="str">
        <f>IF(INDEX('Reference Data'!$G$5:$G$18,MATCH('Reference Data'!$C$4,'Reference Data'!$F$5:$F$21,0),1)&gt;=R$18,"Actual","Forecast")</f>
        <v>Forecast</v>
      </c>
      <c r="S136" s="776"/>
      <c r="T136" s="207" t="str">
        <f>IF(INDEX('Reference Data'!$G$5:$G$18,MATCH('Reference Data'!$C$4,'Reference Data'!$F$5:$F$21,0),1)&gt;=T$18,"Actual","Forecast")</f>
        <v>Forecast</v>
      </c>
      <c r="U136" s="207" t="str">
        <f>IF(INDEX('Reference Data'!$G$5:$G$18,MATCH('Reference Data'!$C$4,'Reference Data'!$F$5:$F$21,0),1)&gt;=U$18,"Actual","Forecast")</f>
        <v>Forecast</v>
      </c>
      <c r="V136" s="776"/>
      <c r="W136" s="776"/>
      <c r="X136" s="778"/>
      <c r="Y136" s="774"/>
    </row>
    <row r="137" spans="1:26" ht="15" customHeight="1" outlineLevel="1" thickBot="1" x14ac:dyDescent="0.25">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6"/>
    </row>
    <row r="138" spans="1:26" outlineLevel="1" x14ac:dyDescent="0.2">
      <c r="C138" s="151" t="s">
        <v>226</v>
      </c>
      <c r="D138" s="425"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30" outlineLevel="1" x14ac:dyDescent="0.2">
      <c r="C139" s="151" t="s">
        <v>229</v>
      </c>
      <c r="D139" s="425"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31" outlineLevel="1" thickBot="1" x14ac:dyDescent="0.25">
      <c r="C140" s="361" t="s">
        <v>231</v>
      </c>
      <c r="D140" s="426"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25">
      <c r="C141" s="502" t="s">
        <v>232</v>
      </c>
      <c r="D141" s="500"/>
      <c r="E141" s="500"/>
      <c r="F141" s="500"/>
      <c r="G141" s="500"/>
      <c r="H141" s="500"/>
      <c r="I141" s="500"/>
      <c r="J141" s="500"/>
      <c r="K141" s="500"/>
      <c r="L141" s="500"/>
      <c r="M141" s="500"/>
      <c r="N141" s="500"/>
      <c r="O141" s="500"/>
      <c r="P141" s="500"/>
      <c r="Q141" s="500"/>
      <c r="R141" s="500"/>
      <c r="S141" s="500"/>
      <c r="T141" s="500"/>
      <c r="U141" s="500"/>
      <c r="V141" s="500"/>
      <c r="W141" s="500"/>
      <c r="X141" s="500"/>
      <c r="Y141" s="501"/>
    </row>
    <row r="142" spans="1:26" outlineLevel="1" x14ac:dyDescent="0.2">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2"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2">
      <c r="B143" s="1">
        <f t="shared" si="47"/>
        <v>0</v>
      </c>
      <c r="C143" s="67" t="s">
        <v>18</v>
      </c>
      <c r="D143" s="423"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2">
      <c r="B144" s="1">
        <f t="shared" si="47"/>
        <v>0</v>
      </c>
      <c r="C144" s="67" t="s">
        <v>18</v>
      </c>
      <c r="D144" s="423"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2">
      <c r="B145" s="1">
        <f t="shared" si="47"/>
        <v>0</v>
      </c>
      <c r="C145" s="67" t="s">
        <v>18</v>
      </c>
      <c r="D145" s="423"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2">
      <c r="B146" s="1">
        <f t="shared" si="47"/>
        <v>0</v>
      </c>
      <c r="C146" s="67" t="s">
        <v>18</v>
      </c>
      <c r="D146" s="423"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2">
      <c r="B147" s="1">
        <f t="shared" si="47"/>
        <v>0</v>
      </c>
      <c r="C147" s="67" t="s">
        <v>18</v>
      </c>
      <c r="D147" s="423"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2">
      <c r="B148" s="1">
        <f t="shared" si="47"/>
        <v>0</v>
      </c>
      <c r="C148" s="67" t="s">
        <v>18</v>
      </c>
      <c r="D148" s="423"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2">
      <c r="B149" s="1">
        <f t="shared" si="47"/>
        <v>0</v>
      </c>
      <c r="C149" s="67" t="s">
        <v>5903</v>
      </c>
      <c r="D149" s="423"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2">
      <c r="B150" s="1">
        <f t="shared" si="47"/>
        <v>0</v>
      </c>
      <c r="C150" s="67" t="s">
        <v>18</v>
      </c>
      <c r="D150" s="423"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2">
      <c r="B151" s="1">
        <f t="shared" si="47"/>
        <v>0</v>
      </c>
      <c r="C151" s="67" t="s">
        <v>18</v>
      </c>
      <c r="D151" s="423"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2">
      <c r="B152" s="1">
        <f t="shared" si="47"/>
        <v>0</v>
      </c>
      <c r="C152" s="67" t="s">
        <v>18</v>
      </c>
      <c r="D152" s="423"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2">
      <c r="B153" s="1">
        <f t="shared" si="47"/>
        <v>0</v>
      </c>
      <c r="C153" s="67" t="s">
        <v>18</v>
      </c>
      <c r="D153" s="423"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2">
      <c r="B154" s="1">
        <f t="shared" si="47"/>
        <v>0</v>
      </c>
      <c r="C154" s="67" t="s">
        <v>18</v>
      </c>
      <c r="D154" s="423"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2">
      <c r="B155" s="1">
        <f t="shared" si="47"/>
        <v>0</v>
      </c>
      <c r="C155" s="67" t="s">
        <v>18</v>
      </c>
      <c r="D155" s="423"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5" customHeight="1" outlineLevel="1" thickBot="1" x14ac:dyDescent="0.25">
      <c r="B156" s="1">
        <f t="shared" si="47"/>
        <v>0</v>
      </c>
      <c r="C156" s="107" t="s">
        <v>18</v>
      </c>
      <c r="D156" s="424"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25">
      <c r="C157" s="503" t="s">
        <v>233</v>
      </c>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5"/>
    </row>
    <row r="158" spans="2:26" outlineLevel="1" x14ac:dyDescent="0.2">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2">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2">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2">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2">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2">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2">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2">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2">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6" outlineLevel="1" thickBot="1" x14ac:dyDescent="0.25">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6" thickBot="1" x14ac:dyDescent="0.25">
      <c r="C168" s="285"/>
      <c r="D168" s="284"/>
      <c r="E168" s="3"/>
      <c r="F168" s="3"/>
      <c r="G168" s="3"/>
      <c r="H168" s="3"/>
      <c r="I168" s="3"/>
      <c r="J168" s="3"/>
      <c r="K168" s="3"/>
      <c r="L168" s="3"/>
      <c r="M168" s="3"/>
      <c r="N168" s="3"/>
      <c r="O168" s="3"/>
      <c r="P168" s="3"/>
      <c r="Q168" s="3"/>
      <c r="R168" s="3"/>
      <c r="S168" s="3"/>
      <c r="T168" s="3"/>
      <c r="U168" s="3"/>
      <c r="V168" s="3"/>
      <c r="W168" s="3"/>
      <c r="X168" s="3"/>
    </row>
    <row r="169" spans="1:25" ht="91" thickBot="1" x14ac:dyDescent="0.25">
      <c r="A169" s="46" t="s">
        <v>187</v>
      </c>
      <c r="B169" s="60">
        <f>IF('2 - Project Admin'!E31="",0,IF(SUM(B176:B205)&gt;0,1,0))</f>
        <v>0</v>
      </c>
      <c r="C169" s="796" t="str">
        <f>IF(OR('2 - Project Admin'!E31="", '2 - Project Admin'!E31="n/a"),"Project 5: Not Applicable", CONCATENATE("Project 5: ", '2 - Project Admin'!E31))</f>
        <v xml:space="preserve">Project 5: Public Realm </v>
      </c>
      <c r="D169" s="797"/>
      <c r="E169" s="797"/>
      <c r="F169" s="797"/>
      <c r="G169" s="797"/>
      <c r="H169" s="797"/>
      <c r="I169" s="797"/>
      <c r="J169" s="797"/>
      <c r="K169" s="797"/>
      <c r="L169" s="797"/>
      <c r="M169" s="797"/>
      <c r="N169" s="797"/>
      <c r="O169" s="797"/>
      <c r="P169" s="797"/>
      <c r="Q169" s="797"/>
      <c r="R169" s="797"/>
      <c r="S169" s="797"/>
      <c r="T169" s="797"/>
      <c r="U169" s="797"/>
      <c r="V169" s="797"/>
      <c r="W169" s="797"/>
      <c r="X169" s="797"/>
      <c r="Y169" s="798"/>
    </row>
    <row r="170" spans="1:25" ht="16" thickBot="1" x14ac:dyDescent="0.25">
      <c r="C170" s="144"/>
      <c r="D170" s="145"/>
      <c r="E170" s="146"/>
      <c r="F170" s="146"/>
      <c r="G170" s="146"/>
      <c r="H170" s="146"/>
      <c r="I170" s="146"/>
      <c r="J170" s="146"/>
      <c r="K170" s="146"/>
    </row>
    <row r="171" spans="1:25" ht="15.75" customHeight="1" outlineLevel="1" x14ac:dyDescent="0.2">
      <c r="C171" s="763" t="s">
        <v>215</v>
      </c>
      <c r="D171" s="763" t="s">
        <v>216</v>
      </c>
      <c r="E171" s="766" t="s">
        <v>217</v>
      </c>
      <c r="F171" s="767"/>
      <c r="G171" s="768"/>
      <c r="H171" s="766" t="s">
        <v>218</v>
      </c>
      <c r="I171" s="767"/>
      <c r="J171" s="768"/>
      <c r="K171" s="766" t="s">
        <v>219</v>
      </c>
      <c r="L171" s="767"/>
      <c r="M171" s="768"/>
      <c r="N171" s="766" t="s">
        <v>220</v>
      </c>
      <c r="O171" s="767"/>
      <c r="P171" s="768"/>
      <c r="Q171" s="766" t="s">
        <v>221</v>
      </c>
      <c r="R171" s="767"/>
      <c r="S171" s="768"/>
      <c r="T171" s="766" t="s">
        <v>222</v>
      </c>
      <c r="U171" s="767"/>
      <c r="V171" s="768"/>
      <c r="W171" s="622" t="s">
        <v>223</v>
      </c>
      <c r="X171" s="777" t="s">
        <v>163</v>
      </c>
      <c r="Y171" s="772" t="s">
        <v>224</v>
      </c>
    </row>
    <row r="172" spans="1:25" ht="15.75" customHeight="1" outlineLevel="1" thickBot="1" x14ac:dyDescent="0.25">
      <c r="C172" s="764"/>
      <c r="D172" s="764"/>
      <c r="E172" s="769"/>
      <c r="F172" s="770"/>
      <c r="G172" s="771"/>
      <c r="H172" s="769"/>
      <c r="I172" s="770"/>
      <c r="J172" s="771"/>
      <c r="K172" s="769"/>
      <c r="L172" s="770"/>
      <c r="M172" s="771"/>
      <c r="N172" s="769"/>
      <c r="O172" s="770"/>
      <c r="P172" s="771"/>
      <c r="Q172" s="769"/>
      <c r="R172" s="770"/>
      <c r="S172" s="771"/>
      <c r="T172" s="769"/>
      <c r="U172" s="770"/>
      <c r="V172" s="771"/>
      <c r="W172" s="623"/>
      <c r="X172" s="778"/>
      <c r="Y172" s="773"/>
    </row>
    <row r="173" spans="1:25" ht="15" customHeight="1" outlineLevel="1" thickBot="1" x14ac:dyDescent="0.25">
      <c r="C173" s="764"/>
      <c r="D173" s="764"/>
      <c r="E173" s="195" t="s">
        <v>164</v>
      </c>
      <c r="F173" s="196" t="s">
        <v>165</v>
      </c>
      <c r="G173" s="622" t="s">
        <v>207</v>
      </c>
      <c r="H173" s="195" t="s">
        <v>164</v>
      </c>
      <c r="I173" s="196" t="s">
        <v>165</v>
      </c>
      <c r="J173" s="622" t="s">
        <v>207</v>
      </c>
      <c r="K173" s="195" t="s">
        <v>164</v>
      </c>
      <c r="L173" s="196" t="s">
        <v>165</v>
      </c>
      <c r="M173" s="622" t="s">
        <v>207</v>
      </c>
      <c r="N173" s="195" t="s">
        <v>164</v>
      </c>
      <c r="O173" s="196" t="s">
        <v>165</v>
      </c>
      <c r="P173" s="775" t="s">
        <v>207</v>
      </c>
      <c r="Q173" s="195" t="s">
        <v>164</v>
      </c>
      <c r="R173" s="196" t="s">
        <v>165</v>
      </c>
      <c r="S173" s="775" t="s">
        <v>207</v>
      </c>
      <c r="T173" s="195" t="s">
        <v>164</v>
      </c>
      <c r="U173" s="196" t="s">
        <v>165</v>
      </c>
      <c r="V173" s="775" t="s">
        <v>207</v>
      </c>
      <c r="W173" s="775" t="s">
        <v>207</v>
      </c>
      <c r="X173" s="778"/>
      <c r="Y173" s="773"/>
    </row>
    <row r="174" spans="1:25" ht="15" customHeight="1" outlineLevel="1" thickBot="1" x14ac:dyDescent="0.25">
      <c r="C174" s="765"/>
      <c r="D174" s="764"/>
      <c r="E174" s="197" t="s">
        <v>167</v>
      </c>
      <c r="F174" s="197" t="s">
        <v>167</v>
      </c>
      <c r="G174" s="661"/>
      <c r="H174" s="197" t="s">
        <v>167</v>
      </c>
      <c r="I174" s="207" t="str">
        <f>IF(INDEX('Reference Data'!$G$5:$G$18,MATCH('Reference Data'!$C$4,'Reference Data'!$F$5:$F$21,0),1)&gt;=I$18,"Actual","Forecast")</f>
        <v>Actual</v>
      </c>
      <c r="J174" s="661"/>
      <c r="K174" s="207" t="str">
        <f>IF(INDEX('Reference Data'!$G$5:$G$18,MATCH('Reference Data'!$C$4,'Reference Data'!$F$5:$F$21,0),1)&gt;=K$18,"Actual","Forecast")</f>
        <v>Actual</v>
      </c>
      <c r="L174" s="207" t="str">
        <f>IF(INDEX('Reference Data'!$G$5:$G$18,MATCH('Reference Data'!$C$4,'Reference Data'!$F$5:$F$21,0),1)&gt;=L$18,"Actual","Forecast")</f>
        <v>Actual</v>
      </c>
      <c r="M174" s="661"/>
      <c r="N174" s="207" t="str">
        <f>IF(INDEX('Reference Data'!$G$5:$G$18,MATCH('Reference Data'!$C$4,'Reference Data'!$F$5:$F$21,0),1)&gt;=N$18,"Actual","Forecast")</f>
        <v>Actual</v>
      </c>
      <c r="O174" s="207" t="str">
        <f>IF(INDEX('Reference Data'!$G$5:$G$18,MATCH('Reference Data'!$C$4,'Reference Data'!$F$5:$F$21,0),1)&gt;=O$18,"Actual","Forecast")</f>
        <v>Actual</v>
      </c>
      <c r="P174" s="776"/>
      <c r="Q174" s="207" t="str">
        <f>IF(INDEX('Reference Data'!$G$5:$G$18,MATCH('Reference Data'!$C$4,'Reference Data'!$F$5:$F$21,0),1)&gt;=Q$18,"Actual","Forecast")</f>
        <v>Actual</v>
      </c>
      <c r="R174" s="207" t="str">
        <f>IF(INDEX('Reference Data'!$G$5:$G$18,MATCH('Reference Data'!$C$4,'Reference Data'!$F$5:$F$21,0),1)&gt;=R$18,"Actual","Forecast")</f>
        <v>Forecast</v>
      </c>
      <c r="S174" s="776"/>
      <c r="T174" s="207" t="str">
        <f>IF(INDEX('Reference Data'!$G$5:$G$18,MATCH('Reference Data'!$C$4,'Reference Data'!$F$5:$F$21,0),1)&gt;=T$18,"Actual","Forecast")</f>
        <v>Forecast</v>
      </c>
      <c r="U174" s="207" t="str">
        <f>IF(INDEX('Reference Data'!$G$5:$G$18,MATCH('Reference Data'!$C$4,'Reference Data'!$F$5:$F$21,0),1)&gt;=U$18,"Actual","Forecast")</f>
        <v>Forecast</v>
      </c>
      <c r="V174" s="776"/>
      <c r="W174" s="776"/>
      <c r="X174" s="778"/>
      <c r="Y174" s="774"/>
    </row>
    <row r="175" spans="1:25" ht="15" customHeight="1" outlineLevel="1" thickBot="1" x14ac:dyDescent="0.25">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6"/>
    </row>
    <row r="176" spans="1:25" outlineLevel="1" x14ac:dyDescent="0.2">
      <c r="C176" s="151" t="s">
        <v>226</v>
      </c>
      <c r="D176" s="425"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30" outlineLevel="1" x14ac:dyDescent="0.2">
      <c r="C177" s="151" t="s">
        <v>229</v>
      </c>
      <c r="D177" s="425"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31" outlineLevel="1" thickBot="1" x14ac:dyDescent="0.25">
      <c r="C178" s="361" t="s">
        <v>231</v>
      </c>
      <c r="D178" s="426"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25">
      <c r="C179" s="502" t="s">
        <v>232</v>
      </c>
      <c r="D179" s="500"/>
      <c r="E179" s="500"/>
      <c r="F179" s="500"/>
      <c r="G179" s="500"/>
      <c r="H179" s="500"/>
      <c r="I179" s="500"/>
      <c r="J179" s="500"/>
      <c r="K179" s="500"/>
      <c r="L179" s="500"/>
      <c r="M179" s="500"/>
      <c r="N179" s="500"/>
      <c r="O179" s="500"/>
      <c r="P179" s="500"/>
      <c r="Q179" s="500"/>
      <c r="R179" s="500"/>
      <c r="S179" s="500"/>
      <c r="T179" s="500"/>
      <c r="U179" s="500"/>
      <c r="V179" s="500"/>
      <c r="W179" s="500"/>
      <c r="X179" s="500"/>
      <c r="Y179" s="501"/>
    </row>
    <row r="180" spans="2:26" outlineLevel="1" x14ac:dyDescent="0.2">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2"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2">
      <c r="B181" s="1">
        <f t="shared" si="63"/>
        <v>0</v>
      </c>
      <c r="C181" s="67" t="s">
        <v>18</v>
      </c>
      <c r="D181" s="423"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2">
      <c r="B182" s="1">
        <f t="shared" si="63"/>
        <v>0</v>
      </c>
      <c r="C182" s="67" t="s">
        <v>18</v>
      </c>
      <c r="D182" s="423"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2">
      <c r="B183" s="1">
        <f t="shared" si="63"/>
        <v>0</v>
      </c>
      <c r="C183" s="67" t="s">
        <v>18</v>
      </c>
      <c r="D183" s="423"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2">
      <c r="B184" s="1">
        <f t="shared" si="63"/>
        <v>0</v>
      </c>
      <c r="C184" s="67" t="s">
        <v>18</v>
      </c>
      <c r="D184" s="423"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2">
      <c r="B185" s="1">
        <f t="shared" si="63"/>
        <v>0</v>
      </c>
      <c r="C185" s="67" t="s">
        <v>18</v>
      </c>
      <c r="D185" s="423"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2">
      <c r="B186" s="1">
        <f t="shared" si="63"/>
        <v>0</v>
      </c>
      <c r="C186" s="67" t="s">
        <v>18</v>
      </c>
      <c r="D186" s="423"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2">
      <c r="B187" s="1">
        <f t="shared" si="63"/>
        <v>0</v>
      </c>
      <c r="C187" s="67" t="s">
        <v>18</v>
      </c>
      <c r="D187" s="423"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2">
      <c r="B188" s="1">
        <f t="shared" si="63"/>
        <v>0</v>
      </c>
      <c r="C188" s="67" t="s">
        <v>18</v>
      </c>
      <c r="D188" s="423"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2">
      <c r="B189" s="1">
        <f t="shared" si="63"/>
        <v>0</v>
      </c>
      <c r="C189" s="67" t="s">
        <v>18</v>
      </c>
      <c r="D189" s="423"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2">
      <c r="B190" s="1">
        <f t="shared" si="63"/>
        <v>0</v>
      </c>
      <c r="C190" s="67" t="s">
        <v>18</v>
      </c>
      <c r="D190" s="423"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2">
      <c r="B191" s="1">
        <f t="shared" si="63"/>
        <v>0</v>
      </c>
      <c r="C191" s="67" t="s">
        <v>18</v>
      </c>
      <c r="D191" s="423"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2">
      <c r="B192" s="1">
        <f t="shared" si="63"/>
        <v>0</v>
      </c>
      <c r="C192" s="67" t="s">
        <v>18</v>
      </c>
      <c r="D192" s="423"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2">
      <c r="B193" s="1">
        <f t="shared" si="63"/>
        <v>0</v>
      </c>
      <c r="C193" s="67" t="s">
        <v>18</v>
      </c>
      <c r="D193" s="423"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5" customHeight="1" outlineLevel="1" thickBot="1" x14ac:dyDescent="0.25">
      <c r="B194" s="1">
        <f t="shared" si="63"/>
        <v>0</v>
      </c>
      <c r="C194" s="107" t="s">
        <v>18</v>
      </c>
      <c r="D194" s="424"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25">
      <c r="C195" s="503" t="s">
        <v>233</v>
      </c>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5"/>
    </row>
    <row r="196" spans="1:26" outlineLevel="1" x14ac:dyDescent="0.2">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2">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2">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2">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2">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2">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2">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2">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2">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6" outlineLevel="1" thickBot="1" x14ac:dyDescent="0.25">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6" thickBot="1" x14ac:dyDescent="0.25">
      <c r="C206" s="285"/>
      <c r="D206" s="284"/>
      <c r="E206" s="3"/>
      <c r="F206" s="3"/>
      <c r="G206" s="3"/>
      <c r="H206" s="3"/>
      <c r="I206" s="3"/>
      <c r="J206" s="3"/>
      <c r="K206" s="3"/>
      <c r="L206" s="3"/>
      <c r="M206" s="3"/>
      <c r="N206" s="3"/>
      <c r="O206" s="3"/>
      <c r="P206" s="3"/>
      <c r="Q206" s="3"/>
      <c r="R206" s="3"/>
      <c r="S206" s="3"/>
      <c r="T206" s="3"/>
      <c r="U206" s="3"/>
      <c r="V206" s="3"/>
      <c r="W206" s="3"/>
      <c r="X206" s="3"/>
    </row>
    <row r="207" spans="1:26" ht="91" thickBot="1" x14ac:dyDescent="0.25">
      <c r="A207" s="46" t="s">
        <v>187</v>
      </c>
      <c r="B207" s="60">
        <f>IF('2 - Project Admin'!E32="",0,IF(SUM(B214:B243)&gt;0,1,0))</f>
        <v>0</v>
      </c>
      <c r="C207" s="796" t="str">
        <f>IF(OR('2 - Project Admin'!E32="", '2 - Project Admin'!E32="n/a"),"Project 6: Not Applicable", CONCATENATE("Project 6: ", '2 - Project Admin'!E32))</f>
        <v>Project 6: Not Applicable</v>
      </c>
      <c r="D207" s="797"/>
      <c r="E207" s="797"/>
      <c r="F207" s="797"/>
      <c r="G207" s="797"/>
      <c r="H207" s="797"/>
      <c r="I207" s="797"/>
      <c r="J207" s="797"/>
      <c r="K207" s="797"/>
      <c r="L207" s="797"/>
      <c r="M207" s="797"/>
      <c r="N207" s="797"/>
      <c r="O207" s="797"/>
      <c r="P207" s="797"/>
      <c r="Q207" s="797"/>
      <c r="R207" s="797"/>
      <c r="S207" s="797"/>
      <c r="T207" s="797"/>
      <c r="U207" s="797"/>
      <c r="V207" s="797"/>
      <c r="W207" s="797"/>
      <c r="X207" s="797"/>
      <c r="Y207" s="798"/>
    </row>
    <row r="208" spans="1:26" ht="16" thickBot="1" x14ac:dyDescent="0.25">
      <c r="C208" s="144"/>
      <c r="D208" s="145"/>
      <c r="E208" s="146"/>
      <c r="F208" s="146"/>
      <c r="G208" s="146"/>
      <c r="H208" s="146"/>
      <c r="I208" s="146"/>
      <c r="J208" s="146"/>
      <c r="K208" s="146"/>
    </row>
    <row r="209" spans="2:26" ht="15.75" customHeight="1" outlineLevel="1" x14ac:dyDescent="0.2">
      <c r="C209" s="763" t="s">
        <v>215</v>
      </c>
      <c r="D209" s="763" t="s">
        <v>216</v>
      </c>
      <c r="E209" s="766" t="s">
        <v>217</v>
      </c>
      <c r="F209" s="767"/>
      <c r="G209" s="768"/>
      <c r="H209" s="766" t="s">
        <v>218</v>
      </c>
      <c r="I209" s="767"/>
      <c r="J209" s="768"/>
      <c r="K209" s="766" t="s">
        <v>219</v>
      </c>
      <c r="L209" s="767"/>
      <c r="M209" s="768"/>
      <c r="N209" s="766" t="s">
        <v>220</v>
      </c>
      <c r="O209" s="767"/>
      <c r="P209" s="768"/>
      <c r="Q209" s="766" t="s">
        <v>221</v>
      </c>
      <c r="R209" s="767"/>
      <c r="S209" s="768"/>
      <c r="T209" s="766" t="s">
        <v>222</v>
      </c>
      <c r="U209" s="767"/>
      <c r="V209" s="768"/>
      <c r="W209" s="622" t="s">
        <v>223</v>
      </c>
      <c r="X209" s="777" t="s">
        <v>163</v>
      </c>
      <c r="Y209" s="772" t="s">
        <v>224</v>
      </c>
    </row>
    <row r="210" spans="2:26" ht="15.75" customHeight="1" outlineLevel="1" thickBot="1" x14ac:dyDescent="0.25">
      <c r="C210" s="764"/>
      <c r="D210" s="764"/>
      <c r="E210" s="769"/>
      <c r="F210" s="770"/>
      <c r="G210" s="771"/>
      <c r="H210" s="769"/>
      <c r="I210" s="770"/>
      <c r="J210" s="771"/>
      <c r="K210" s="769"/>
      <c r="L210" s="770"/>
      <c r="M210" s="771"/>
      <c r="N210" s="769"/>
      <c r="O210" s="770"/>
      <c r="P210" s="771"/>
      <c r="Q210" s="769"/>
      <c r="R210" s="770"/>
      <c r="S210" s="771"/>
      <c r="T210" s="769"/>
      <c r="U210" s="770"/>
      <c r="V210" s="771"/>
      <c r="W210" s="623"/>
      <c r="X210" s="778"/>
      <c r="Y210" s="773"/>
    </row>
    <row r="211" spans="2:26" ht="15" customHeight="1" outlineLevel="1" thickBot="1" x14ac:dyDescent="0.25">
      <c r="C211" s="764"/>
      <c r="D211" s="764"/>
      <c r="E211" s="195" t="s">
        <v>164</v>
      </c>
      <c r="F211" s="196" t="s">
        <v>165</v>
      </c>
      <c r="G211" s="622" t="s">
        <v>207</v>
      </c>
      <c r="H211" s="195" t="s">
        <v>164</v>
      </c>
      <c r="I211" s="196" t="s">
        <v>165</v>
      </c>
      <c r="J211" s="622" t="s">
        <v>207</v>
      </c>
      <c r="K211" s="195" t="s">
        <v>164</v>
      </c>
      <c r="L211" s="196" t="s">
        <v>165</v>
      </c>
      <c r="M211" s="622" t="s">
        <v>207</v>
      </c>
      <c r="N211" s="195" t="s">
        <v>164</v>
      </c>
      <c r="O211" s="196" t="s">
        <v>165</v>
      </c>
      <c r="P211" s="775" t="s">
        <v>207</v>
      </c>
      <c r="Q211" s="195" t="s">
        <v>164</v>
      </c>
      <c r="R211" s="196" t="s">
        <v>165</v>
      </c>
      <c r="S211" s="775" t="s">
        <v>207</v>
      </c>
      <c r="T211" s="195" t="s">
        <v>164</v>
      </c>
      <c r="U211" s="196" t="s">
        <v>165</v>
      </c>
      <c r="V211" s="775" t="s">
        <v>207</v>
      </c>
      <c r="W211" s="775" t="s">
        <v>207</v>
      </c>
      <c r="X211" s="778"/>
      <c r="Y211" s="773"/>
    </row>
    <row r="212" spans="2:26" ht="15" customHeight="1" outlineLevel="1" thickBot="1" x14ac:dyDescent="0.25">
      <c r="C212" s="765"/>
      <c r="D212" s="764"/>
      <c r="E212" s="197" t="s">
        <v>167</v>
      </c>
      <c r="F212" s="197" t="s">
        <v>167</v>
      </c>
      <c r="G212" s="661"/>
      <c r="H212" s="197" t="s">
        <v>167</v>
      </c>
      <c r="I212" s="207" t="str">
        <f>IF(INDEX('Reference Data'!$G$5:$G$18,MATCH('Reference Data'!$C$4,'Reference Data'!$F$5:$F$21,0),1)&gt;=I$18,"Actual","Forecast")</f>
        <v>Actual</v>
      </c>
      <c r="J212" s="661"/>
      <c r="K212" s="207" t="str">
        <f>IF(INDEX('Reference Data'!$G$5:$G$18,MATCH('Reference Data'!$C$4,'Reference Data'!$F$5:$F$21,0),1)&gt;=K$18,"Actual","Forecast")</f>
        <v>Actual</v>
      </c>
      <c r="L212" s="207" t="str">
        <f>IF(INDEX('Reference Data'!$G$5:$G$18,MATCH('Reference Data'!$C$4,'Reference Data'!$F$5:$F$21,0),1)&gt;=L$18,"Actual","Forecast")</f>
        <v>Actual</v>
      </c>
      <c r="M212" s="661"/>
      <c r="N212" s="207" t="str">
        <f>IF(INDEX('Reference Data'!$G$5:$G$18,MATCH('Reference Data'!$C$4,'Reference Data'!$F$5:$F$21,0),1)&gt;=N$18,"Actual","Forecast")</f>
        <v>Actual</v>
      </c>
      <c r="O212" s="207" t="str">
        <f>IF(INDEX('Reference Data'!$G$5:$G$18,MATCH('Reference Data'!$C$4,'Reference Data'!$F$5:$F$21,0),1)&gt;=O$18,"Actual","Forecast")</f>
        <v>Actual</v>
      </c>
      <c r="P212" s="776"/>
      <c r="Q212" s="207" t="str">
        <f>IF(INDEX('Reference Data'!$G$5:$G$18,MATCH('Reference Data'!$C$4,'Reference Data'!$F$5:$F$21,0),1)&gt;=Q$18,"Actual","Forecast")</f>
        <v>Actual</v>
      </c>
      <c r="R212" s="207" t="str">
        <f>IF(INDEX('Reference Data'!$G$5:$G$18,MATCH('Reference Data'!$C$4,'Reference Data'!$F$5:$F$21,0),1)&gt;=R$18,"Actual","Forecast")</f>
        <v>Forecast</v>
      </c>
      <c r="S212" s="776"/>
      <c r="T212" s="207" t="str">
        <f>IF(INDEX('Reference Data'!$G$5:$G$18,MATCH('Reference Data'!$C$4,'Reference Data'!$F$5:$F$21,0),1)&gt;=T$18,"Actual","Forecast")</f>
        <v>Forecast</v>
      </c>
      <c r="U212" s="207" t="str">
        <f>IF(INDEX('Reference Data'!$G$5:$G$18,MATCH('Reference Data'!$C$4,'Reference Data'!$F$5:$F$21,0),1)&gt;=U$18,"Actual","Forecast")</f>
        <v>Forecast</v>
      </c>
      <c r="V212" s="776"/>
      <c r="W212" s="776"/>
      <c r="X212" s="778"/>
      <c r="Y212" s="774"/>
    </row>
    <row r="213" spans="2:26" ht="15" customHeight="1" outlineLevel="1" thickBot="1" x14ac:dyDescent="0.25">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6"/>
    </row>
    <row r="214" spans="2:26" outlineLevel="1" x14ac:dyDescent="0.2">
      <c r="C214" s="151" t="s">
        <v>226</v>
      </c>
      <c r="D214" s="425"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30" outlineLevel="1" x14ac:dyDescent="0.2">
      <c r="C215" s="151" t="s">
        <v>229</v>
      </c>
      <c r="D215" s="425"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31" outlineLevel="1" thickBot="1" x14ac:dyDescent="0.25">
      <c r="C216" s="361" t="s">
        <v>231</v>
      </c>
      <c r="D216" s="426"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25">
      <c r="C217" s="502" t="s">
        <v>232</v>
      </c>
      <c r="D217" s="500"/>
      <c r="E217" s="500"/>
      <c r="F217" s="500"/>
      <c r="G217" s="500"/>
      <c r="H217" s="500"/>
      <c r="I217" s="500"/>
      <c r="J217" s="500"/>
      <c r="K217" s="500"/>
      <c r="L217" s="500"/>
      <c r="M217" s="500"/>
      <c r="N217" s="500"/>
      <c r="O217" s="500"/>
      <c r="P217" s="500"/>
      <c r="Q217" s="500"/>
      <c r="R217" s="500"/>
      <c r="S217" s="500"/>
      <c r="T217" s="500"/>
      <c r="U217" s="500"/>
      <c r="V217" s="500"/>
      <c r="W217" s="500"/>
      <c r="X217" s="500"/>
      <c r="Y217" s="501"/>
    </row>
    <row r="218" spans="2:26" outlineLevel="1" x14ac:dyDescent="0.2">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2"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2">
      <c r="B219" s="1">
        <f t="shared" si="79"/>
        <v>0</v>
      </c>
      <c r="C219" s="67" t="s">
        <v>18</v>
      </c>
      <c r="D219" s="423"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2">
      <c r="B220" s="1">
        <f t="shared" si="79"/>
        <v>0</v>
      </c>
      <c r="C220" s="67" t="s">
        <v>18</v>
      </c>
      <c r="D220" s="423"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2">
      <c r="B221" s="1">
        <f t="shared" si="79"/>
        <v>0</v>
      </c>
      <c r="C221" s="67" t="s">
        <v>18</v>
      </c>
      <c r="D221" s="423"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2">
      <c r="B222" s="1">
        <f t="shared" si="79"/>
        <v>0</v>
      </c>
      <c r="C222" s="67" t="s">
        <v>18</v>
      </c>
      <c r="D222" s="423"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2">
      <c r="B223" s="1">
        <f t="shared" si="79"/>
        <v>0</v>
      </c>
      <c r="C223" s="67" t="s">
        <v>18</v>
      </c>
      <c r="D223" s="423"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2">
      <c r="B224" s="1">
        <f t="shared" si="79"/>
        <v>0</v>
      </c>
      <c r="C224" s="67" t="s">
        <v>18</v>
      </c>
      <c r="D224" s="423"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2">
      <c r="B225" s="1">
        <f t="shared" si="79"/>
        <v>0</v>
      </c>
      <c r="C225" s="67" t="s">
        <v>18</v>
      </c>
      <c r="D225" s="423"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2">
      <c r="B226" s="1">
        <f t="shared" si="79"/>
        <v>0</v>
      </c>
      <c r="C226" s="67" t="s">
        <v>18</v>
      </c>
      <c r="D226" s="423"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2">
      <c r="B227" s="1">
        <f t="shared" si="79"/>
        <v>0</v>
      </c>
      <c r="C227" s="67" t="s">
        <v>18</v>
      </c>
      <c r="D227" s="423"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2">
      <c r="B228" s="1">
        <f t="shared" si="79"/>
        <v>0</v>
      </c>
      <c r="C228" s="67" t="s">
        <v>18</v>
      </c>
      <c r="D228" s="423"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2">
      <c r="B229" s="1">
        <f t="shared" si="79"/>
        <v>0</v>
      </c>
      <c r="C229" s="67" t="s">
        <v>18</v>
      </c>
      <c r="D229" s="423"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2">
      <c r="B230" s="1">
        <f t="shared" si="79"/>
        <v>0</v>
      </c>
      <c r="C230" s="67" t="s">
        <v>18</v>
      </c>
      <c r="D230" s="423"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2">
      <c r="B231" s="1">
        <f t="shared" si="79"/>
        <v>0</v>
      </c>
      <c r="C231" s="67" t="s">
        <v>18</v>
      </c>
      <c r="D231" s="423"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5" customHeight="1" outlineLevel="1" thickBot="1" x14ac:dyDescent="0.25">
      <c r="B232" s="1">
        <f t="shared" si="79"/>
        <v>0</v>
      </c>
      <c r="C232" s="107" t="s">
        <v>18</v>
      </c>
      <c r="D232" s="424"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25">
      <c r="C233" s="503" t="s">
        <v>233</v>
      </c>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5"/>
    </row>
    <row r="234" spans="2:26" outlineLevel="1" x14ac:dyDescent="0.2">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2">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2">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2">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2">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2">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2">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2">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2">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6" outlineLevel="1" thickBot="1" x14ac:dyDescent="0.25">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6" thickBot="1" x14ac:dyDescent="0.25">
      <c r="C244" s="285"/>
      <c r="D244" s="284"/>
      <c r="E244" s="3"/>
      <c r="F244" s="3"/>
      <c r="G244" s="3"/>
      <c r="H244" s="3"/>
      <c r="I244" s="3"/>
      <c r="J244" s="3"/>
      <c r="K244" s="3"/>
      <c r="L244" s="3"/>
      <c r="M244" s="3"/>
      <c r="N244" s="3"/>
      <c r="O244" s="3"/>
      <c r="P244" s="3"/>
      <c r="Q244" s="3"/>
      <c r="R244" s="3"/>
      <c r="S244" s="3"/>
      <c r="T244" s="3"/>
      <c r="U244" s="3"/>
      <c r="V244" s="3"/>
      <c r="W244" s="3"/>
      <c r="X244" s="3"/>
    </row>
    <row r="245" spans="1:26" ht="91" thickBot="1" x14ac:dyDescent="0.25">
      <c r="A245" s="46" t="s">
        <v>187</v>
      </c>
      <c r="B245" s="60">
        <f>IF('2 - Project Admin'!E33="",0,IF(SUM(B252:B281)&gt;0,1,0))</f>
        <v>0</v>
      </c>
      <c r="C245" s="796" t="str">
        <f>IF(OR('2 - Project Admin'!E33="", '2 - Project Admin'!E33="n/a"),"Project 7: Not Applicable", CONCATENATE("Project 7: ", '2 - Project Admin'!E33))</f>
        <v>Project 7: Not Applicable</v>
      </c>
      <c r="D245" s="797"/>
      <c r="E245" s="797"/>
      <c r="F245" s="797"/>
      <c r="G245" s="797"/>
      <c r="H245" s="797"/>
      <c r="I245" s="797"/>
      <c r="J245" s="797"/>
      <c r="K245" s="797"/>
      <c r="L245" s="797"/>
      <c r="M245" s="797"/>
      <c r="N245" s="797"/>
      <c r="O245" s="797"/>
      <c r="P245" s="797"/>
      <c r="Q245" s="797"/>
      <c r="R245" s="797"/>
      <c r="S245" s="797"/>
      <c r="T245" s="797"/>
      <c r="U245" s="797"/>
      <c r="V245" s="797"/>
      <c r="W245" s="797"/>
      <c r="X245" s="797"/>
      <c r="Y245" s="798"/>
    </row>
    <row r="246" spans="1:26" ht="16" thickBot="1" x14ac:dyDescent="0.25">
      <c r="C246" s="144"/>
      <c r="D246" s="145"/>
      <c r="E246" s="146"/>
      <c r="F246" s="146"/>
      <c r="G246" s="146"/>
      <c r="H246" s="146"/>
      <c r="I246" s="146"/>
      <c r="J246" s="146"/>
      <c r="K246" s="146"/>
    </row>
    <row r="247" spans="1:26" ht="15.75" customHeight="1" outlineLevel="1" x14ac:dyDescent="0.2">
      <c r="C247" s="763" t="s">
        <v>215</v>
      </c>
      <c r="D247" s="763" t="s">
        <v>216</v>
      </c>
      <c r="E247" s="766" t="s">
        <v>217</v>
      </c>
      <c r="F247" s="767"/>
      <c r="G247" s="768"/>
      <c r="H247" s="766" t="s">
        <v>218</v>
      </c>
      <c r="I247" s="767"/>
      <c r="J247" s="768"/>
      <c r="K247" s="766" t="s">
        <v>219</v>
      </c>
      <c r="L247" s="767"/>
      <c r="M247" s="768"/>
      <c r="N247" s="766" t="s">
        <v>220</v>
      </c>
      <c r="O247" s="767"/>
      <c r="P247" s="768"/>
      <c r="Q247" s="766" t="s">
        <v>221</v>
      </c>
      <c r="R247" s="767"/>
      <c r="S247" s="768"/>
      <c r="T247" s="766" t="s">
        <v>222</v>
      </c>
      <c r="U247" s="767"/>
      <c r="V247" s="768"/>
      <c r="W247" s="622" t="s">
        <v>223</v>
      </c>
      <c r="X247" s="777" t="s">
        <v>163</v>
      </c>
      <c r="Y247" s="772" t="s">
        <v>224</v>
      </c>
    </row>
    <row r="248" spans="1:26" ht="15.75" customHeight="1" outlineLevel="1" thickBot="1" x14ac:dyDescent="0.25">
      <c r="C248" s="764"/>
      <c r="D248" s="764"/>
      <c r="E248" s="769"/>
      <c r="F248" s="770"/>
      <c r="G248" s="771"/>
      <c r="H248" s="769"/>
      <c r="I248" s="770"/>
      <c r="J248" s="771"/>
      <c r="K248" s="769"/>
      <c r="L248" s="770"/>
      <c r="M248" s="771"/>
      <c r="N248" s="769"/>
      <c r="O248" s="770"/>
      <c r="P248" s="771"/>
      <c r="Q248" s="769"/>
      <c r="R248" s="770"/>
      <c r="S248" s="771"/>
      <c r="T248" s="769"/>
      <c r="U248" s="770"/>
      <c r="V248" s="771"/>
      <c r="W248" s="623"/>
      <c r="X248" s="778"/>
      <c r="Y248" s="773"/>
    </row>
    <row r="249" spans="1:26" ht="15" customHeight="1" outlineLevel="1" thickBot="1" x14ac:dyDescent="0.25">
      <c r="C249" s="764"/>
      <c r="D249" s="764"/>
      <c r="E249" s="195" t="s">
        <v>164</v>
      </c>
      <c r="F249" s="196" t="s">
        <v>165</v>
      </c>
      <c r="G249" s="622" t="s">
        <v>207</v>
      </c>
      <c r="H249" s="195" t="s">
        <v>164</v>
      </c>
      <c r="I249" s="196" t="s">
        <v>165</v>
      </c>
      <c r="J249" s="622" t="s">
        <v>207</v>
      </c>
      <c r="K249" s="195" t="s">
        <v>164</v>
      </c>
      <c r="L249" s="196" t="s">
        <v>165</v>
      </c>
      <c r="M249" s="622" t="s">
        <v>207</v>
      </c>
      <c r="N249" s="195" t="s">
        <v>164</v>
      </c>
      <c r="O249" s="196" t="s">
        <v>165</v>
      </c>
      <c r="P249" s="775" t="s">
        <v>207</v>
      </c>
      <c r="Q249" s="195" t="s">
        <v>164</v>
      </c>
      <c r="R249" s="196" t="s">
        <v>165</v>
      </c>
      <c r="S249" s="775" t="s">
        <v>207</v>
      </c>
      <c r="T249" s="195" t="s">
        <v>164</v>
      </c>
      <c r="U249" s="196" t="s">
        <v>165</v>
      </c>
      <c r="V249" s="775" t="s">
        <v>207</v>
      </c>
      <c r="W249" s="775" t="s">
        <v>207</v>
      </c>
      <c r="X249" s="778"/>
      <c r="Y249" s="773"/>
    </row>
    <row r="250" spans="1:26" ht="15" customHeight="1" outlineLevel="1" thickBot="1" x14ac:dyDescent="0.25">
      <c r="C250" s="765"/>
      <c r="D250" s="764"/>
      <c r="E250" s="197" t="s">
        <v>167</v>
      </c>
      <c r="F250" s="197" t="s">
        <v>167</v>
      </c>
      <c r="G250" s="661"/>
      <c r="H250" s="197" t="s">
        <v>167</v>
      </c>
      <c r="I250" s="207" t="str">
        <f>IF(INDEX('Reference Data'!$G$5:$G$18,MATCH('Reference Data'!$C$4,'Reference Data'!$F$5:$F$21,0),1)&gt;=I$18,"Actual","Forecast")</f>
        <v>Actual</v>
      </c>
      <c r="J250" s="661"/>
      <c r="K250" s="207" t="str">
        <f>IF(INDEX('Reference Data'!$G$5:$G$18,MATCH('Reference Data'!$C$4,'Reference Data'!$F$5:$F$21,0),1)&gt;=K$18,"Actual","Forecast")</f>
        <v>Actual</v>
      </c>
      <c r="L250" s="207" t="str">
        <f>IF(INDEX('Reference Data'!$G$5:$G$18,MATCH('Reference Data'!$C$4,'Reference Data'!$F$5:$F$21,0),1)&gt;=L$18,"Actual","Forecast")</f>
        <v>Actual</v>
      </c>
      <c r="M250" s="661"/>
      <c r="N250" s="207" t="str">
        <f>IF(INDEX('Reference Data'!$G$5:$G$18,MATCH('Reference Data'!$C$4,'Reference Data'!$F$5:$F$21,0),1)&gt;=N$18,"Actual","Forecast")</f>
        <v>Actual</v>
      </c>
      <c r="O250" s="207" t="str">
        <f>IF(INDEX('Reference Data'!$G$5:$G$18,MATCH('Reference Data'!$C$4,'Reference Data'!$F$5:$F$21,0),1)&gt;=O$18,"Actual","Forecast")</f>
        <v>Actual</v>
      </c>
      <c r="P250" s="776"/>
      <c r="Q250" s="207" t="str">
        <f>IF(INDEX('Reference Data'!$G$5:$G$18,MATCH('Reference Data'!$C$4,'Reference Data'!$F$5:$F$21,0),1)&gt;=Q$18,"Actual","Forecast")</f>
        <v>Actual</v>
      </c>
      <c r="R250" s="207" t="str">
        <f>IF(INDEX('Reference Data'!$G$5:$G$18,MATCH('Reference Data'!$C$4,'Reference Data'!$F$5:$F$21,0),1)&gt;=R$18,"Actual","Forecast")</f>
        <v>Forecast</v>
      </c>
      <c r="S250" s="776"/>
      <c r="T250" s="207" t="str">
        <f>IF(INDEX('Reference Data'!$G$5:$G$18,MATCH('Reference Data'!$C$4,'Reference Data'!$F$5:$F$21,0),1)&gt;=T$18,"Actual","Forecast")</f>
        <v>Forecast</v>
      </c>
      <c r="U250" s="207" t="str">
        <f>IF(INDEX('Reference Data'!$G$5:$G$18,MATCH('Reference Data'!$C$4,'Reference Data'!$F$5:$F$21,0),1)&gt;=U$18,"Actual","Forecast")</f>
        <v>Forecast</v>
      </c>
      <c r="V250" s="776"/>
      <c r="W250" s="776"/>
      <c r="X250" s="778"/>
      <c r="Y250" s="774"/>
    </row>
    <row r="251" spans="1:26" ht="15" customHeight="1" outlineLevel="1" thickBot="1" x14ac:dyDescent="0.25">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6"/>
    </row>
    <row r="252" spans="1:26" outlineLevel="1" x14ac:dyDescent="0.2">
      <c r="C252" s="151" t="s">
        <v>226</v>
      </c>
      <c r="D252" s="425"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30" outlineLevel="1" x14ac:dyDescent="0.2">
      <c r="C253" s="151" t="s">
        <v>229</v>
      </c>
      <c r="D253" s="425"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31" outlineLevel="1" thickBot="1" x14ac:dyDescent="0.25">
      <c r="C254" s="361" t="s">
        <v>231</v>
      </c>
      <c r="D254" s="426"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25">
      <c r="C255" s="502" t="s">
        <v>232</v>
      </c>
      <c r="D255" s="500"/>
      <c r="E255" s="500"/>
      <c r="F255" s="500"/>
      <c r="G255" s="500"/>
      <c r="H255" s="500"/>
      <c r="I255" s="500"/>
      <c r="J255" s="500"/>
      <c r="K255" s="500"/>
      <c r="L255" s="500"/>
      <c r="M255" s="500"/>
      <c r="N255" s="500"/>
      <c r="O255" s="500"/>
      <c r="P255" s="500"/>
      <c r="Q255" s="500"/>
      <c r="R255" s="500"/>
      <c r="S255" s="500"/>
      <c r="T255" s="500"/>
      <c r="U255" s="500"/>
      <c r="V255" s="500"/>
      <c r="W255" s="500"/>
      <c r="X255" s="500"/>
      <c r="Y255" s="501"/>
    </row>
    <row r="256" spans="1:26" outlineLevel="1" x14ac:dyDescent="0.2">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2"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2">
      <c r="B257" s="1">
        <f t="shared" si="95"/>
        <v>0</v>
      </c>
      <c r="C257" s="67" t="s">
        <v>18</v>
      </c>
      <c r="D257" s="423"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2">
      <c r="B258" s="1">
        <f t="shared" si="95"/>
        <v>0</v>
      </c>
      <c r="C258" s="67" t="s">
        <v>18</v>
      </c>
      <c r="D258" s="423"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2">
      <c r="B259" s="1">
        <f t="shared" si="95"/>
        <v>0</v>
      </c>
      <c r="C259" s="67" t="s">
        <v>18</v>
      </c>
      <c r="D259" s="423"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2">
      <c r="B260" s="1">
        <f t="shared" si="95"/>
        <v>0</v>
      </c>
      <c r="C260" s="67" t="s">
        <v>18</v>
      </c>
      <c r="D260" s="423"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2">
      <c r="B261" s="1">
        <f t="shared" si="95"/>
        <v>0</v>
      </c>
      <c r="C261" s="67" t="s">
        <v>18</v>
      </c>
      <c r="D261" s="423"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2">
      <c r="B262" s="1">
        <f t="shared" si="95"/>
        <v>0</v>
      </c>
      <c r="C262" s="67" t="s">
        <v>18</v>
      </c>
      <c r="D262" s="423"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2">
      <c r="B263" s="1">
        <f t="shared" si="95"/>
        <v>0</v>
      </c>
      <c r="C263" s="67" t="s">
        <v>18</v>
      </c>
      <c r="D263" s="423"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2">
      <c r="B264" s="1">
        <f t="shared" si="95"/>
        <v>0</v>
      </c>
      <c r="C264" s="67" t="s">
        <v>18</v>
      </c>
      <c r="D264" s="423"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2">
      <c r="B265" s="1">
        <f t="shared" si="95"/>
        <v>0</v>
      </c>
      <c r="C265" s="67" t="s">
        <v>18</v>
      </c>
      <c r="D265" s="423"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2">
      <c r="B266" s="1">
        <f t="shared" si="95"/>
        <v>0</v>
      </c>
      <c r="C266" s="67" t="s">
        <v>18</v>
      </c>
      <c r="D266" s="423"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2">
      <c r="B267" s="1">
        <f t="shared" si="95"/>
        <v>0</v>
      </c>
      <c r="C267" s="67" t="s">
        <v>18</v>
      </c>
      <c r="D267" s="423"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2">
      <c r="B268" s="1">
        <f t="shared" si="95"/>
        <v>0</v>
      </c>
      <c r="C268" s="67" t="s">
        <v>18</v>
      </c>
      <c r="D268" s="423"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2">
      <c r="B269" s="1">
        <f t="shared" si="95"/>
        <v>0</v>
      </c>
      <c r="C269" s="67" t="s">
        <v>18</v>
      </c>
      <c r="D269" s="423"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5" customHeight="1" outlineLevel="1" thickBot="1" x14ac:dyDescent="0.25">
      <c r="B270" s="1">
        <f t="shared" si="95"/>
        <v>0</v>
      </c>
      <c r="C270" s="107" t="s">
        <v>18</v>
      </c>
      <c r="D270" s="424"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25">
      <c r="C271" s="503" t="s">
        <v>233</v>
      </c>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5"/>
    </row>
    <row r="272" spans="2:26" outlineLevel="1" x14ac:dyDescent="0.2">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2">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2">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2">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2">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2">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2">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2">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2">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6" outlineLevel="1" thickBot="1" x14ac:dyDescent="0.25">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6" thickBot="1" x14ac:dyDescent="0.25">
      <c r="C282" s="285"/>
      <c r="D282" s="284"/>
      <c r="E282" s="3"/>
      <c r="F282" s="3"/>
      <c r="G282" s="3"/>
      <c r="H282" s="3"/>
      <c r="I282" s="3"/>
      <c r="J282" s="3"/>
      <c r="K282" s="3"/>
      <c r="L282" s="3"/>
      <c r="M282" s="3"/>
      <c r="N282" s="3"/>
      <c r="O282" s="3"/>
      <c r="P282" s="3"/>
      <c r="Q282" s="3"/>
      <c r="R282" s="3"/>
      <c r="S282" s="3"/>
      <c r="T282" s="3"/>
      <c r="U282" s="3"/>
      <c r="V282" s="3"/>
      <c r="W282" s="3"/>
      <c r="X282" s="3"/>
    </row>
    <row r="283" spans="1:25" ht="91" thickBot="1" x14ac:dyDescent="0.25">
      <c r="A283" s="46" t="s">
        <v>187</v>
      </c>
      <c r="B283" s="60">
        <f>IF('2 - Project Admin'!E34="",0,IF(SUM(B290:B319)&gt;0,1,0))</f>
        <v>0</v>
      </c>
      <c r="C283" s="796" t="str">
        <f>IF(OR('2 - Project Admin'!E34="", '2 - Project Admin'!E34="n/a"),"Project 8: Not Applicable", CONCATENATE("Project 8: ", '2 - Project Admin'!E34))</f>
        <v>Project 8: Not Applicable</v>
      </c>
      <c r="D283" s="797"/>
      <c r="E283" s="797"/>
      <c r="F283" s="797"/>
      <c r="G283" s="797"/>
      <c r="H283" s="797"/>
      <c r="I283" s="797"/>
      <c r="J283" s="797"/>
      <c r="K283" s="797"/>
      <c r="L283" s="797"/>
      <c r="M283" s="797"/>
      <c r="N283" s="797"/>
      <c r="O283" s="797"/>
      <c r="P283" s="797"/>
      <c r="Q283" s="797"/>
      <c r="R283" s="797"/>
      <c r="S283" s="797"/>
      <c r="T283" s="797"/>
      <c r="U283" s="797"/>
      <c r="V283" s="797"/>
      <c r="W283" s="797"/>
      <c r="X283" s="797"/>
      <c r="Y283" s="798"/>
    </row>
    <row r="284" spans="1:25" ht="16" thickBot="1" x14ac:dyDescent="0.25">
      <c r="C284" s="144"/>
      <c r="D284" s="145"/>
      <c r="E284" s="146"/>
      <c r="F284" s="146"/>
      <c r="G284" s="146"/>
      <c r="H284" s="146"/>
      <c r="I284" s="146"/>
      <c r="J284" s="146"/>
      <c r="K284" s="146"/>
    </row>
    <row r="285" spans="1:25" ht="15.75" customHeight="1" outlineLevel="1" x14ac:dyDescent="0.2">
      <c r="C285" s="763" t="s">
        <v>215</v>
      </c>
      <c r="D285" s="763" t="s">
        <v>216</v>
      </c>
      <c r="E285" s="766" t="s">
        <v>217</v>
      </c>
      <c r="F285" s="767"/>
      <c r="G285" s="768"/>
      <c r="H285" s="766" t="s">
        <v>218</v>
      </c>
      <c r="I285" s="767"/>
      <c r="J285" s="768"/>
      <c r="K285" s="766" t="s">
        <v>219</v>
      </c>
      <c r="L285" s="767"/>
      <c r="M285" s="768"/>
      <c r="N285" s="766" t="s">
        <v>220</v>
      </c>
      <c r="O285" s="767"/>
      <c r="P285" s="768"/>
      <c r="Q285" s="766" t="s">
        <v>221</v>
      </c>
      <c r="R285" s="767"/>
      <c r="S285" s="768"/>
      <c r="T285" s="766" t="s">
        <v>222</v>
      </c>
      <c r="U285" s="767"/>
      <c r="V285" s="768"/>
      <c r="W285" s="622" t="s">
        <v>223</v>
      </c>
      <c r="X285" s="777" t="s">
        <v>163</v>
      </c>
      <c r="Y285" s="772" t="s">
        <v>224</v>
      </c>
    </row>
    <row r="286" spans="1:25" ht="15.75" customHeight="1" outlineLevel="1" thickBot="1" x14ac:dyDescent="0.25">
      <c r="C286" s="764"/>
      <c r="D286" s="764"/>
      <c r="E286" s="769"/>
      <c r="F286" s="770"/>
      <c r="G286" s="771"/>
      <c r="H286" s="769"/>
      <c r="I286" s="770"/>
      <c r="J286" s="771"/>
      <c r="K286" s="769"/>
      <c r="L286" s="770"/>
      <c r="M286" s="771"/>
      <c r="N286" s="769"/>
      <c r="O286" s="770"/>
      <c r="P286" s="771"/>
      <c r="Q286" s="769"/>
      <c r="R286" s="770"/>
      <c r="S286" s="771"/>
      <c r="T286" s="769"/>
      <c r="U286" s="770"/>
      <c r="V286" s="771"/>
      <c r="W286" s="623"/>
      <c r="X286" s="778"/>
      <c r="Y286" s="773"/>
    </row>
    <row r="287" spans="1:25" ht="15" customHeight="1" outlineLevel="1" thickBot="1" x14ac:dyDescent="0.25">
      <c r="C287" s="764"/>
      <c r="D287" s="764"/>
      <c r="E287" s="195" t="s">
        <v>164</v>
      </c>
      <c r="F287" s="196" t="s">
        <v>165</v>
      </c>
      <c r="G287" s="622" t="s">
        <v>207</v>
      </c>
      <c r="H287" s="195" t="s">
        <v>164</v>
      </c>
      <c r="I287" s="196" t="s">
        <v>165</v>
      </c>
      <c r="J287" s="622" t="s">
        <v>207</v>
      </c>
      <c r="K287" s="195" t="s">
        <v>164</v>
      </c>
      <c r="L287" s="196" t="s">
        <v>165</v>
      </c>
      <c r="M287" s="622" t="s">
        <v>207</v>
      </c>
      <c r="N287" s="195" t="s">
        <v>164</v>
      </c>
      <c r="O287" s="196" t="s">
        <v>165</v>
      </c>
      <c r="P287" s="775" t="s">
        <v>207</v>
      </c>
      <c r="Q287" s="195" t="s">
        <v>164</v>
      </c>
      <c r="R287" s="196" t="s">
        <v>165</v>
      </c>
      <c r="S287" s="775" t="s">
        <v>207</v>
      </c>
      <c r="T287" s="195" t="s">
        <v>164</v>
      </c>
      <c r="U287" s="196" t="s">
        <v>165</v>
      </c>
      <c r="V287" s="775" t="s">
        <v>207</v>
      </c>
      <c r="W287" s="775" t="s">
        <v>207</v>
      </c>
      <c r="X287" s="778"/>
      <c r="Y287" s="773"/>
    </row>
    <row r="288" spans="1:25" ht="15" customHeight="1" outlineLevel="1" thickBot="1" x14ac:dyDescent="0.25">
      <c r="C288" s="765"/>
      <c r="D288" s="764"/>
      <c r="E288" s="197" t="s">
        <v>167</v>
      </c>
      <c r="F288" s="197" t="s">
        <v>167</v>
      </c>
      <c r="G288" s="661"/>
      <c r="H288" s="197" t="s">
        <v>167</v>
      </c>
      <c r="I288" s="207" t="str">
        <f>IF(INDEX('Reference Data'!$G$5:$G$18,MATCH('Reference Data'!$C$4,'Reference Data'!$F$5:$F$21,0),1)&gt;=I$18,"Actual","Forecast")</f>
        <v>Actual</v>
      </c>
      <c r="J288" s="661"/>
      <c r="K288" s="207" t="str">
        <f>IF(INDEX('Reference Data'!$G$5:$G$18,MATCH('Reference Data'!$C$4,'Reference Data'!$F$5:$F$21,0),1)&gt;=K$18,"Actual","Forecast")</f>
        <v>Actual</v>
      </c>
      <c r="L288" s="207" t="str">
        <f>IF(INDEX('Reference Data'!$G$5:$G$18,MATCH('Reference Data'!$C$4,'Reference Data'!$F$5:$F$21,0),1)&gt;=L$18,"Actual","Forecast")</f>
        <v>Actual</v>
      </c>
      <c r="M288" s="661"/>
      <c r="N288" s="207" t="str">
        <f>IF(INDEX('Reference Data'!$G$5:$G$18,MATCH('Reference Data'!$C$4,'Reference Data'!$F$5:$F$21,0),1)&gt;=N$18,"Actual","Forecast")</f>
        <v>Actual</v>
      </c>
      <c r="O288" s="207" t="str">
        <f>IF(INDEX('Reference Data'!$G$5:$G$18,MATCH('Reference Data'!$C$4,'Reference Data'!$F$5:$F$21,0),1)&gt;=O$18,"Actual","Forecast")</f>
        <v>Actual</v>
      </c>
      <c r="P288" s="776"/>
      <c r="Q288" s="207" t="str">
        <f>IF(INDEX('Reference Data'!$G$5:$G$18,MATCH('Reference Data'!$C$4,'Reference Data'!$F$5:$F$21,0),1)&gt;=Q$18,"Actual","Forecast")</f>
        <v>Actual</v>
      </c>
      <c r="R288" s="207" t="str">
        <f>IF(INDEX('Reference Data'!$G$5:$G$18,MATCH('Reference Data'!$C$4,'Reference Data'!$F$5:$F$21,0),1)&gt;=R$18,"Actual","Forecast")</f>
        <v>Forecast</v>
      </c>
      <c r="S288" s="776"/>
      <c r="T288" s="207" t="str">
        <f>IF(INDEX('Reference Data'!$G$5:$G$18,MATCH('Reference Data'!$C$4,'Reference Data'!$F$5:$F$21,0),1)&gt;=T$18,"Actual","Forecast")</f>
        <v>Forecast</v>
      </c>
      <c r="U288" s="207" t="str">
        <f>IF(INDEX('Reference Data'!$G$5:$G$18,MATCH('Reference Data'!$C$4,'Reference Data'!$F$5:$F$21,0),1)&gt;=U$18,"Actual","Forecast")</f>
        <v>Forecast</v>
      </c>
      <c r="V288" s="776"/>
      <c r="W288" s="776"/>
      <c r="X288" s="778"/>
      <c r="Y288" s="774"/>
    </row>
    <row r="289" spans="2:26" ht="15" customHeight="1" outlineLevel="1" thickBot="1" x14ac:dyDescent="0.25">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6"/>
    </row>
    <row r="290" spans="2:26" outlineLevel="1" x14ac:dyDescent="0.2">
      <c r="C290" s="151" t="s">
        <v>226</v>
      </c>
      <c r="D290" s="425"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30" outlineLevel="1" x14ac:dyDescent="0.2">
      <c r="C291" s="151" t="s">
        <v>229</v>
      </c>
      <c r="D291" s="425"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31" outlineLevel="1" thickBot="1" x14ac:dyDescent="0.25">
      <c r="C292" s="361" t="s">
        <v>231</v>
      </c>
      <c r="D292" s="426"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25">
      <c r="C293" s="502" t="s">
        <v>232</v>
      </c>
      <c r="D293" s="500"/>
      <c r="E293" s="500"/>
      <c r="F293" s="500"/>
      <c r="G293" s="500"/>
      <c r="H293" s="500"/>
      <c r="I293" s="500"/>
      <c r="J293" s="500"/>
      <c r="K293" s="500"/>
      <c r="L293" s="500"/>
      <c r="M293" s="500"/>
      <c r="N293" s="500"/>
      <c r="O293" s="500"/>
      <c r="P293" s="500"/>
      <c r="Q293" s="500"/>
      <c r="R293" s="500"/>
      <c r="S293" s="500"/>
      <c r="T293" s="500"/>
      <c r="U293" s="500"/>
      <c r="V293" s="500"/>
      <c r="W293" s="500"/>
      <c r="X293" s="500"/>
      <c r="Y293" s="501"/>
    </row>
    <row r="294" spans="2:26" outlineLevel="1" x14ac:dyDescent="0.2">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2"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2">
      <c r="B295" s="1">
        <f t="shared" si="111"/>
        <v>0</v>
      </c>
      <c r="C295" s="67" t="s">
        <v>18</v>
      </c>
      <c r="D295" s="423"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2">
      <c r="B296" s="1">
        <f t="shared" si="111"/>
        <v>0</v>
      </c>
      <c r="C296" s="67" t="s">
        <v>18</v>
      </c>
      <c r="D296" s="423"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2">
      <c r="B297" s="1">
        <f t="shared" si="111"/>
        <v>0</v>
      </c>
      <c r="C297" s="67" t="s">
        <v>18</v>
      </c>
      <c r="D297" s="423"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2">
      <c r="B298" s="1">
        <f t="shared" si="111"/>
        <v>0</v>
      </c>
      <c r="C298" s="67" t="s">
        <v>18</v>
      </c>
      <c r="D298" s="423"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2">
      <c r="B299" s="1">
        <f t="shared" si="111"/>
        <v>0</v>
      </c>
      <c r="C299" s="67" t="s">
        <v>18</v>
      </c>
      <c r="D299" s="423"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2">
      <c r="B300" s="1">
        <f t="shared" si="111"/>
        <v>0</v>
      </c>
      <c r="C300" s="67" t="s">
        <v>18</v>
      </c>
      <c r="D300" s="423"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2">
      <c r="B301" s="1">
        <f t="shared" si="111"/>
        <v>0</v>
      </c>
      <c r="C301" s="67" t="s">
        <v>18</v>
      </c>
      <c r="D301" s="423"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2">
      <c r="B302" s="1">
        <f t="shared" si="111"/>
        <v>0</v>
      </c>
      <c r="C302" s="67" t="s">
        <v>18</v>
      </c>
      <c r="D302" s="423"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2">
      <c r="B303" s="1">
        <f t="shared" si="111"/>
        <v>0</v>
      </c>
      <c r="C303" s="67" t="s">
        <v>18</v>
      </c>
      <c r="D303" s="423"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2">
      <c r="B304" s="1">
        <f t="shared" si="111"/>
        <v>0</v>
      </c>
      <c r="C304" s="67" t="s">
        <v>18</v>
      </c>
      <c r="D304" s="423"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2">
      <c r="B305" s="1">
        <f t="shared" si="111"/>
        <v>0</v>
      </c>
      <c r="C305" s="67" t="s">
        <v>18</v>
      </c>
      <c r="D305" s="423"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2">
      <c r="B306" s="1">
        <f t="shared" si="111"/>
        <v>0</v>
      </c>
      <c r="C306" s="67" t="s">
        <v>18</v>
      </c>
      <c r="D306" s="423"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2">
      <c r="B307" s="1">
        <f t="shared" si="111"/>
        <v>0</v>
      </c>
      <c r="C307" s="67" t="s">
        <v>18</v>
      </c>
      <c r="D307" s="423"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5" customHeight="1" outlineLevel="1" thickBot="1" x14ac:dyDescent="0.25">
      <c r="B308" s="1">
        <f t="shared" si="111"/>
        <v>0</v>
      </c>
      <c r="C308" s="107" t="s">
        <v>18</v>
      </c>
      <c r="D308" s="424"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25">
      <c r="C309" s="503" t="s">
        <v>233</v>
      </c>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5"/>
    </row>
    <row r="310" spans="2:26" outlineLevel="1" x14ac:dyDescent="0.2">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2">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2">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2">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2">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2">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2">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2">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2">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6" outlineLevel="1" thickBot="1" x14ac:dyDescent="0.25">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6" thickBot="1" x14ac:dyDescent="0.25">
      <c r="C320" s="285"/>
      <c r="D320" s="284"/>
      <c r="E320" s="3"/>
      <c r="F320" s="3"/>
      <c r="G320" s="3"/>
      <c r="H320" s="3"/>
      <c r="I320" s="3"/>
      <c r="J320" s="3"/>
      <c r="K320" s="3"/>
      <c r="L320" s="3"/>
      <c r="M320" s="3"/>
      <c r="N320" s="3"/>
      <c r="O320" s="3"/>
      <c r="P320" s="3"/>
      <c r="Q320" s="3"/>
      <c r="R320" s="3"/>
      <c r="S320" s="3"/>
      <c r="T320" s="3"/>
      <c r="U320" s="3"/>
      <c r="V320" s="3"/>
      <c r="W320" s="3"/>
      <c r="X320" s="3"/>
    </row>
    <row r="321" spans="1:26" ht="91" thickBot="1" x14ac:dyDescent="0.25">
      <c r="A321" s="46" t="s">
        <v>187</v>
      </c>
      <c r="B321" s="60">
        <f>IF('2 - Project Admin'!E35="",0,IF(SUM(B328:B357)&gt;0,1,0))</f>
        <v>0</v>
      </c>
      <c r="C321" s="796" t="str">
        <f>IF(OR('2 - Project Admin'!E35="", '2 - Project Admin'!E35="n/a"),"Project 9: Not Applicable", CONCATENATE("Project 9: ", '2 - Project Admin'!E35))</f>
        <v>Project 9: Not Applicable</v>
      </c>
      <c r="D321" s="797"/>
      <c r="E321" s="797"/>
      <c r="F321" s="797"/>
      <c r="G321" s="797"/>
      <c r="H321" s="797"/>
      <c r="I321" s="797"/>
      <c r="J321" s="797"/>
      <c r="K321" s="797"/>
      <c r="L321" s="797"/>
      <c r="M321" s="797"/>
      <c r="N321" s="797"/>
      <c r="O321" s="797"/>
      <c r="P321" s="797"/>
      <c r="Q321" s="797"/>
      <c r="R321" s="797"/>
      <c r="S321" s="797"/>
      <c r="T321" s="797"/>
      <c r="U321" s="797"/>
      <c r="V321" s="797"/>
      <c r="W321" s="797"/>
      <c r="X321" s="797"/>
      <c r="Y321" s="798"/>
    </row>
    <row r="322" spans="1:26" ht="16" thickBot="1" x14ac:dyDescent="0.25">
      <c r="C322" s="144"/>
      <c r="D322" s="145"/>
      <c r="E322" s="146"/>
      <c r="F322" s="146"/>
      <c r="G322" s="146"/>
      <c r="H322" s="146"/>
      <c r="I322" s="146"/>
      <c r="J322" s="146"/>
      <c r="K322" s="146"/>
    </row>
    <row r="323" spans="1:26" ht="15.75" customHeight="1" outlineLevel="1" x14ac:dyDescent="0.2">
      <c r="C323" s="763" t="s">
        <v>215</v>
      </c>
      <c r="D323" s="763" t="s">
        <v>216</v>
      </c>
      <c r="E323" s="766" t="s">
        <v>217</v>
      </c>
      <c r="F323" s="767"/>
      <c r="G323" s="768"/>
      <c r="H323" s="766" t="s">
        <v>218</v>
      </c>
      <c r="I323" s="767"/>
      <c r="J323" s="768"/>
      <c r="K323" s="766" t="s">
        <v>219</v>
      </c>
      <c r="L323" s="767"/>
      <c r="M323" s="768"/>
      <c r="N323" s="766" t="s">
        <v>220</v>
      </c>
      <c r="O323" s="767"/>
      <c r="P323" s="768"/>
      <c r="Q323" s="766" t="s">
        <v>221</v>
      </c>
      <c r="R323" s="767"/>
      <c r="S323" s="768"/>
      <c r="T323" s="766" t="s">
        <v>222</v>
      </c>
      <c r="U323" s="767"/>
      <c r="V323" s="768"/>
      <c r="W323" s="622" t="s">
        <v>223</v>
      </c>
      <c r="X323" s="777" t="s">
        <v>163</v>
      </c>
      <c r="Y323" s="772" t="s">
        <v>224</v>
      </c>
    </row>
    <row r="324" spans="1:26" ht="15.75" customHeight="1" outlineLevel="1" thickBot="1" x14ac:dyDescent="0.25">
      <c r="C324" s="764"/>
      <c r="D324" s="764"/>
      <c r="E324" s="769"/>
      <c r="F324" s="770"/>
      <c r="G324" s="771"/>
      <c r="H324" s="769"/>
      <c r="I324" s="770"/>
      <c r="J324" s="771"/>
      <c r="K324" s="769"/>
      <c r="L324" s="770"/>
      <c r="M324" s="771"/>
      <c r="N324" s="769"/>
      <c r="O324" s="770"/>
      <c r="P324" s="771"/>
      <c r="Q324" s="769"/>
      <c r="R324" s="770"/>
      <c r="S324" s="771"/>
      <c r="T324" s="769"/>
      <c r="U324" s="770"/>
      <c r="V324" s="771"/>
      <c r="W324" s="623"/>
      <c r="X324" s="778"/>
      <c r="Y324" s="773"/>
    </row>
    <row r="325" spans="1:26" ht="15" customHeight="1" outlineLevel="1" thickBot="1" x14ac:dyDescent="0.25">
      <c r="C325" s="764"/>
      <c r="D325" s="764"/>
      <c r="E325" s="195" t="s">
        <v>164</v>
      </c>
      <c r="F325" s="196" t="s">
        <v>165</v>
      </c>
      <c r="G325" s="622" t="s">
        <v>207</v>
      </c>
      <c r="H325" s="195" t="s">
        <v>164</v>
      </c>
      <c r="I325" s="196" t="s">
        <v>165</v>
      </c>
      <c r="J325" s="622" t="s">
        <v>207</v>
      </c>
      <c r="K325" s="195" t="s">
        <v>164</v>
      </c>
      <c r="L325" s="196" t="s">
        <v>165</v>
      </c>
      <c r="M325" s="622" t="s">
        <v>207</v>
      </c>
      <c r="N325" s="195" t="s">
        <v>164</v>
      </c>
      <c r="O325" s="196" t="s">
        <v>165</v>
      </c>
      <c r="P325" s="775" t="s">
        <v>207</v>
      </c>
      <c r="Q325" s="195" t="s">
        <v>164</v>
      </c>
      <c r="R325" s="196" t="s">
        <v>165</v>
      </c>
      <c r="S325" s="775" t="s">
        <v>207</v>
      </c>
      <c r="T325" s="195" t="s">
        <v>164</v>
      </c>
      <c r="U325" s="196" t="s">
        <v>165</v>
      </c>
      <c r="V325" s="775" t="s">
        <v>207</v>
      </c>
      <c r="W325" s="775" t="s">
        <v>207</v>
      </c>
      <c r="X325" s="778"/>
      <c r="Y325" s="773"/>
    </row>
    <row r="326" spans="1:26" ht="15" customHeight="1" outlineLevel="1" thickBot="1" x14ac:dyDescent="0.25">
      <c r="C326" s="765"/>
      <c r="D326" s="764"/>
      <c r="E326" s="197" t="s">
        <v>167</v>
      </c>
      <c r="F326" s="197" t="s">
        <v>167</v>
      </c>
      <c r="G326" s="661"/>
      <c r="H326" s="197" t="s">
        <v>167</v>
      </c>
      <c r="I326" s="207" t="str">
        <f>IF(INDEX('Reference Data'!$G$5:$G$18,MATCH('Reference Data'!$C$4,'Reference Data'!$F$5:$F$21,0),1)&gt;=I$18,"Actual","Forecast")</f>
        <v>Actual</v>
      </c>
      <c r="J326" s="661"/>
      <c r="K326" s="207" t="str">
        <f>IF(INDEX('Reference Data'!$G$5:$G$18,MATCH('Reference Data'!$C$4,'Reference Data'!$F$5:$F$21,0),1)&gt;=K$18,"Actual","Forecast")</f>
        <v>Actual</v>
      </c>
      <c r="L326" s="207" t="str">
        <f>IF(INDEX('Reference Data'!$G$5:$G$18,MATCH('Reference Data'!$C$4,'Reference Data'!$F$5:$F$21,0),1)&gt;=L$18,"Actual","Forecast")</f>
        <v>Actual</v>
      </c>
      <c r="M326" s="661"/>
      <c r="N326" s="207" t="str">
        <f>IF(INDEX('Reference Data'!$G$5:$G$18,MATCH('Reference Data'!$C$4,'Reference Data'!$F$5:$F$21,0),1)&gt;=N$18,"Actual","Forecast")</f>
        <v>Actual</v>
      </c>
      <c r="O326" s="207" t="str">
        <f>IF(INDEX('Reference Data'!$G$5:$G$18,MATCH('Reference Data'!$C$4,'Reference Data'!$F$5:$F$21,0),1)&gt;=O$18,"Actual","Forecast")</f>
        <v>Actual</v>
      </c>
      <c r="P326" s="776"/>
      <c r="Q326" s="207" t="str">
        <f>IF(INDEX('Reference Data'!$G$5:$G$18,MATCH('Reference Data'!$C$4,'Reference Data'!$F$5:$F$21,0),1)&gt;=Q$18,"Actual","Forecast")</f>
        <v>Actual</v>
      </c>
      <c r="R326" s="207" t="str">
        <f>IF(INDEX('Reference Data'!$G$5:$G$18,MATCH('Reference Data'!$C$4,'Reference Data'!$F$5:$F$21,0),1)&gt;=R$18,"Actual","Forecast")</f>
        <v>Forecast</v>
      </c>
      <c r="S326" s="776"/>
      <c r="T326" s="207" t="str">
        <f>IF(INDEX('Reference Data'!$G$5:$G$18,MATCH('Reference Data'!$C$4,'Reference Data'!$F$5:$F$21,0),1)&gt;=T$18,"Actual","Forecast")</f>
        <v>Forecast</v>
      </c>
      <c r="U326" s="207" t="str">
        <f>IF(INDEX('Reference Data'!$G$5:$G$18,MATCH('Reference Data'!$C$4,'Reference Data'!$F$5:$F$21,0),1)&gt;=U$18,"Actual","Forecast")</f>
        <v>Forecast</v>
      </c>
      <c r="V326" s="776"/>
      <c r="W326" s="776"/>
      <c r="X326" s="778"/>
      <c r="Y326" s="774"/>
    </row>
    <row r="327" spans="1:26" ht="15" customHeight="1" outlineLevel="1" thickBot="1" x14ac:dyDescent="0.25">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6"/>
    </row>
    <row r="328" spans="1:26" outlineLevel="1" x14ac:dyDescent="0.2">
      <c r="C328" s="151" t="s">
        <v>226</v>
      </c>
      <c r="D328" s="425"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30" outlineLevel="1" x14ac:dyDescent="0.2">
      <c r="C329" s="151" t="s">
        <v>229</v>
      </c>
      <c r="D329" s="425"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31" outlineLevel="1" thickBot="1" x14ac:dyDescent="0.25">
      <c r="C330" s="361" t="s">
        <v>231</v>
      </c>
      <c r="D330" s="426"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25">
      <c r="C331" s="502" t="s">
        <v>232</v>
      </c>
      <c r="D331" s="500"/>
      <c r="E331" s="500"/>
      <c r="F331" s="500"/>
      <c r="G331" s="500"/>
      <c r="H331" s="500"/>
      <c r="I331" s="500"/>
      <c r="J331" s="500"/>
      <c r="K331" s="500"/>
      <c r="L331" s="500"/>
      <c r="M331" s="500"/>
      <c r="N331" s="500"/>
      <c r="O331" s="500"/>
      <c r="P331" s="500"/>
      <c r="Q331" s="500"/>
      <c r="R331" s="500"/>
      <c r="S331" s="500"/>
      <c r="T331" s="500"/>
      <c r="U331" s="500"/>
      <c r="V331" s="500"/>
      <c r="W331" s="500"/>
      <c r="X331" s="500"/>
      <c r="Y331" s="501"/>
    </row>
    <row r="332" spans="1:26" outlineLevel="1" x14ac:dyDescent="0.2">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2"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2">
      <c r="B333" s="1">
        <f t="shared" si="127"/>
        <v>0</v>
      </c>
      <c r="C333" s="67" t="s">
        <v>18</v>
      </c>
      <c r="D333" s="423"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2">
      <c r="B334" s="1">
        <f t="shared" si="127"/>
        <v>0</v>
      </c>
      <c r="C334" s="67" t="s">
        <v>18</v>
      </c>
      <c r="D334" s="423"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2">
      <c r="B335" s="1">
        <f t="shared" si="127"/>
        <v>0</v>
      </c>
      <c r="C335" s="67" t="s">
        <v>18</v>
      </c>
      <c r="D335" s="423"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2">
      <c r="B336" s="1">
        <f t="shared" si="127"/>
        <v>0</v>
      </c>
      <c r="C336" s="67" t="s">
        <v>18</v>
      </c>
      <c r="D336" s="423"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2">
      <c r="B337" s="1">
        <f t="shared" si="127"/>
        <v>0</v>
      </c>
      <c r="C337" s="67" t="s">
        <v>18</v>
      </c>
      <c r="D337" s="423"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2">
      <c r="B338" s="1">
        <f t="shared" si="127"/>
        <v>0</v>
      </c>
      <c r="C338" s="67" t="s">
        <v>18</v>
      </c>
      <c r="D338" s="423"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2">
      <c r="B339" s="1">
        <f t="shared" si="127"/>
        <v>0</v>
      </c>
      <c r="C339" s="67" t="s">
        <v>18</v>
      </c>
      <c r="D339" s="423"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2">
      <c r="B340" s="1">
        <f t="shared" si="127"/>
        <v>0</v>
      </c>
      <c r="C340" s="67" t="s">
        <v>18</v>
      </c>
      <c r="D340" s="423"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2">
      <c r="B341" s="1">
        <f t="shared" si="127"/>
        <v>0</v>
      </c>
      <c r="C341" s="67" t="s">
        <v>18</v>
      </c>
      <c r="D341" s="423"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2">
      <c r="B342" s="1">
        <f t="shared" si="127"/>
        <v>0</v>
      </c>
      <c r="C342" s="67" t="s">
        <v>18</v>
      </c>
      <c r="D342" s="423"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2">
      <c r="B343" s="1">
        <f t="shared" si="127"/>
        <v>0</v>
      </c>
      <c r="C343" s="67" t="s">
        <v>18</v>
      </c>
      <c r="D343" s="423"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2">
      <c r="B344" s="1">
        <f t="shared" si="127"/>
        <v>0</v>
      </c>
      <c r="C344" s="67" t="s">
        <v>18</v>
      </c>
      <c r="D344" s="423"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2">
      <c r="B345" s="1">
        <f t="shared" si="127"/>
        <v>0</v>
      </c>
      <c r="C345" s="67" t="s">
        <v>18</v>
      </c>
      <c r="D345" s="423"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5" customHeight="1" outlineLevel="1" thickBot="1" x14ac:dyDescent="0.25">
      <c r="B346" s="1">
        <f t="shared" si="127"/>
        <v>0</v>
      </c>
      <c r="C346" s="107" t="s">
        <v>18</v>
      </c>
      <c r="D346" s="424"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25">
      <c r="C347" s="503" t="s">
        <v>233</v>
      </c>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5"/>
    </row>
    <row r="348" spans="2:26" outlineLevel="1" x14ac:dyDescent="0.2">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2">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2">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2">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2">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2">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2">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2">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2">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6" outlineLevel="1" thickBot="1" x14ac:dyDescent="0.25">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6" thickBot="1" x14ac:dyDescent="0.25">
      <c r="C358" s="285"/>
      <c r="D358" s="284"/>
      <c r="E358" s="3"/>
      <c r="F358" s="3"/>
      <c r="G358" s="3"/>
      <c r="H358" s="3"/>
      <c r="I358" s="3"/>
      <c r="J358" s="3"/>
      <c r="K358" s="3"/>
      <c r="L358" s="3"/>
      <c r="M358" s="3"/>
      <c r="N358" s="3"/>
      <c r="O358" s="3"/>
      <c r="P358" s="3"/>
      <c r="Q358" s="3"/>
      <c r="R358" s="3"/>
      <c r="S358" s="3"/>
      <c r="T358" s="3"/>
      <c r="U358" s="3"/>
      <c r="V358" s="3"/>
      <c r="W358" s="3"/>
      <c r="X358" s="3"/>
    </row>
    <row r="359" spans="1:25" ht="91" thickBot="1" x14ac:dyDescent="0.25">
      <c r="A359" s="46" t="s">
        <v>187</v>
      </c>
      <c r="B359" s="60">
        <f>IF('2 - Project Admin'!E36="",0,IF(SUM(B366:B395)&gt;0,1,0))</f>
        <v>0</v>
      </c>
      <c r="C359" s="796" t="str">
        <f>IF(OR('2 - Project Admin'!E36="", '2 - Project Admin'!E36="n/a"),"Project 10: Not Applicable", CONCATENATE("Project 10: ", '2 - Project Admin'!E36))</f>
        <v>Project 10: Not Applicable</v>
      </c>
      <c r="D359" s="797"/>
      <c r="E359" s="797"/>
      <c r="F359" s="797"/>
      <c r="G359" s="797"/>
      <c r="H359" s="797"/>
      <c r="I359" s="797"/>
      <c r="J359" s="797"/>
      <c r="K359" s="797"/>
      <c r="L359" s="797"/>
      <c r="M359" s="797"/>
      <c r="N359" s="797"/>
      <c r="O359" s="797"/>
      <c r="P359" s="797"/>
      <c r="Q359" s="797"/>
      <c r="R359" s="797"/>
      <c r="S359" s="797"/>
      <c r="T359" s="797"/>
      <c r="U359" s="797"/>
      <c r="V359" s="797"/>
      <c r="W359" s="797"/>
      <c r="X359" s="797"/>
      <c r="Y359" s="798"/>
    </row>
    <row r="360" spans="1:25" ht="16" thickBot="1" x14ac:dyDescent="0.25">
      <c r="C360" s="144"/>
      <c r="D360" s="145"/>
      <c r="E360" s="146"/>
      <c r="F360" s="146"/>
      <c r="G360" s="146"/>
      <c r="H360" s="146"/>
      <c r="I360" s="146"/>
      <c r="J360" s="146"/>
      <c r="K360" s="146"/>
    </row>
    <row r="361" spans="1:25" ht="15.75" customHeight="1" outlineLevel="1" x14ac:dyDescent="0.2">
      <c r="C361" s="763" t="s">
        <v>215</v>
      </c>
      <c r="D361" s="763" t="s">
        <v>216</v>
      </c>
      <c r="E361" s="766" t="s">
        <v>217</v>
      </c>
      <c r="F361" s="767"/>
      <c r="G361" s="768"/>
      <c r="H361" s="766" t="s">
        <v>218</v>
      </c>
      <c r="I361" s="767"/>
      <c r="J361" s="768"/>
      <c r="K361" s="766" t="s">
        <v>219</v>
      </c>
      <c r="L361" s="767"/>
      <c r="M361" s="768"/>
      <c r="N361" s="766" t="s">
        <v>220</v>
      </c>
      <c r="O361" s="767"/>
      <c r="P361" s="768"/>
      <c r="Q361" s="766" t="s">
        <v>221</v>
      </c>
      <c r="R361" s="767"/>
      <c r="S361" s="768"/>
      <c r="T361" s="766" t="s">
        <v>222</v>
      </c>
      <c r="U361" s="767"/>
      <c r="V361" s="768"/>
      <c r="W361" s="622" t="s">
        <v>223</v>
      </c>
      <c r="X361" s="777" t="s">
        <v>163</v>
      </c>
      <c r="Y361" s="772" t="s">
        <v>224</v>
      </c>
    </row>
    <row r="362" spans="1:25" ht="15.75" customHeight="1" outlineLevel="1" thickBot="1" x14ac:dyDescent="0.25">
      <c r="C362" s="764"/>
      <c r="D362" s="764"/>
      <c r="E362" s="769"/>
      <c r="F362" s="770"/>
      <c r="G362" s="771"/>
      <c r="H362" s="769"/>
      <c r="I362" s="770"/>
      <c r="J362" s="771"/>
      <c r="K362" s="769"/>
      <c r="L362" s="770"/>
      <c r="M362" s="771"/>
      <c r="N362" s="769"/>
      <c r="O362" s="770"/>
      <c r="P362" s="771"/>
      <c r="Q362" s="769"/>
      <c r="R362" s="770"/>
      <c r="S362" s="771"/>
      <c r="T362" s="769"/>
      <c r="U362" s="770"/>
      <c r="V362" s="771"/>
      <c r="W362" s="623"/>
      <c r="X362" s="778"/>
      <c r="Y362" s="773"/>
    </row>
    <row r="363" spans="1:25" ht="15" customHeight="1" outlineLevel="1" thickBot="1" x14ac:dyDescent="0.25">
      <c r="C363" s="764"/>
      <c r="D363" s="764"/>
      <c r="E363" s="195" t="s">
        <v>164</v>
      </c>
      <c r="F363" s="196" t="s">
        <v>165</v>
      </c>
      <c r="G363" s="622" t="s">
        <v>207</v>
      </c>
      <c r="H363" s="195" t="s">
        <v>164</v>
      </c>
      <c r="I363" s="196" t="s">
        <v>165</v>
      </c>
      <c r="J363" s="622" t="s">
        <v>207</v>
      </c>
      <c r="K363" s="195" t="s">
        <v>164</v>
      </c>
      <c r="L363" s="196" t="s">
        <v>165</v>
      </c>
      <c r="M363" s="622" t="s">
        <v>207</v>
      </c>
      <c r="N363" s="195" t="s">
        <v>164</v>
      </c>
      <c r="O363" s="196" t="s">
        <v>165</v>
      </c>
      <c r="P363" s="775" t="s">
        <v>207</v>
      </c>
      <c r="Q363" s="195" t="s">
        <v>164</v>
      </c>
      <c r="R363" s="196" t="s">
        <v>165</v>
      </c>
      <c r="S363" s="775" t="s">
        <v>207</v>
      </c>
      <c r="T363" s="195" t="s">
        <v>164</v>
      </c>
      <c r="U363" s="196" t="s">
        <v>165</v>
      </c>
      <c r="V363" s="775" t="s">
        <v>207</v>
      </c>
      <c r="W363" s="775" t="s">
        <v>207</v>
      </c>
      <c r="X363" s="778"/>
      <c r="Y363" s="773"/>
    </row>
    <row r="364" spans="1:25" ht="15" customHeight="1" outlineLevel="1" thickBot="1" x14ac:dyDescent="0.25">
      <c r="C364" s="765"/>
      <c r="D364" s="764"/>
      <c r="E364" s="197" t="s">
        <v>167</v>
      </c>
      <c r="F364" s="197" t="s">
        <v>167</v>
      </c>
      <c r="G364" s="661"/>
      <c r="H364" s="197" t="s">
        <v>167</v>
      </c>
      <c r="I364" s="207" t="str">
        <f>IF(INDEX('Reference Data'!$G$5:$G$18,MATCH('Reference Data'!$C$4,'Reference Data'!$F$5:$F$21,0),1)&gt;=I$18,"Actual","Forecast")</f>
        <v>Actual</v>
      </c>
      <c r="J364" s="661"/>
      <c r="K364" s="207" t="str">
        <f>IF(INDEX('Reference Data'!$G$5:$G$18,MATCH('Reference Data'!$C$4,'Reference Data'!$F$5:$F$21,0),1)&gt;=K$18,"Actual","Forecast")</f>
        <v>Actual</v>
      </c>
      <c r="L364" s="207" t="str">
        <f>IF(INDEX('Reference Data'!$G$5:$G$18,MATCH('Reference Data'!$C$4,'Reference Data'!$F$5:$F$21,0),1)&gt;=L$18,"Actual","Forecast")</f>
        <v>Actual</v>
      </c>
      <c r="M364" s="661"/>
      <c r="N364" s="207" t="str">
        <f>IF(INDEX('Reference Data'!$G$5:$G$18,MATCH('Reference Data'!$C$4,'Reference Data'!$F$5:$F$21,0),1)&gt;=N$18,"Actual","Forecast")</f>
        <v>Actual</v>
      </c>
      <c r="O364" s="207" t="str">
        <f>IF(INDEX('Reference Data'!$G$5:$G$18,MATCH('Reference Data'!$C$4,'Reference Data'!$F$5:$F$21,0),1)&gt;=O$18,"Actual","Forecast")</f>
        <v>Actual</v>
      </c>
      <c r="P364" s="776"/>
      <c r="Q364" s="207" t="str">
        <f>IF(INDEX('Reference Data'!$G$5:$G$18,MATCH('Reference Data'!$C$4,'Reference Data'!$F$5:$F$21,0),1)&gt;=Q$18,"Actual","Forecast")</f>
        <v>Actual</v>
      </c>
      <c r="R364" s="207" t="str">
        <f>IF(INDEX('Reference Data'!$G$5:$G$18,MATCH('Reference Data'!$C$4,'Reference Data'!$F$5:$F$21,0),1)&gt;=R$18,"Actual","Forecast")</f>
        <v>Forecast</v>
      </c>
      <c r="S364" s="776"/>
      <c r="T364" s="207" t="str">
        <f>IF(INDEX('Reference Data'!$G$5:$G$18,MATCH('Reference Data'!$C$4,'Reference Data'!$F$5:$F$21,0),1)&gt;=T$18,"Actual","Forecast")</f>
        <v>Forecast</v>
      </c>
      <c r="U364" s="207" t="str">
        <f>IF(INDEX('Reference Data'!$G$5:$G$18,MATCH('Reference Data'!$C$4,'Reference Data'!$F$5:$F$21,0),1)&gt;=U$18,"Actual","Forecast")</f>
        <v>Forecast</v>
      </c>
      <c r="V364" s="776"/>
      <c r="W364" s="776"/>
      <c r="X364" s="778"/>
      <c r="Y364" s="774"/>
    </row>
    <row r="365" spans="1:25" ht="15" customHeight="1" outlineLevel="1" thickBot="1" x14ac:dyDescent="0.25">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6"/>
    </row>
    <row r="366" spans="1:25" outlineLevel="1" x14ac:dyDescent="0.2">
      <c r="C366" s="151" t="s">
        <v>226</v>
      </c>
      <c r="D366" s="425"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30" outlineLevel="1" x14ac:dyDescent="0.2">
      <c r="C367" s="151" t="s">
        <v>229</v>
      </c>
      <c r="D367" s="425"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31" outlineLevel="1" thickBot="1" x14ac:dyDescent="0.25">
      <c r="C368" s="361" t="s">
        <v>231</v>
      </c>
      <c r="D368" s="426"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25">
      <c r="C369" s="502" t="s">
        <v>232</v>
      </c>
      <c r="D369" s="500"/>
      <c r="E369" s="500"/>
      <c r="F369" s="500"/>
      <c r="G369" s="500"/>
      <c r="H369" s="500"/>
      <c r="I369" s="500"/>
      <c r="J369" s="500"/>
      <c r="K369" s="500"/>
      <c r="L369" s="500"/>
      <c r="M369" s="500"/>
      <c r="N369" s="500"/>
      <c r="O369" s="500"/>
      <c r="P369" s="500"/>
      <c r="Q369" s="500"/>
      <c r="R369" s="500"/>
      <c r="S369" s="500"/>
      <c r="T369" s="500"/>
      <c r="U369" s="500"/>
      <c r="V369" s="500"/>
      <c r="W369" s="500"/>
      <c r="X369" s="500"/>
      <c r="Y369" s="501"/>
    </row>
    <row r="370" spans="2:26" outlineLevel="1" x14ac:dyDescent="0.2">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2"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2">
      <c r="B371" s="1">
        <f t="shared" si="143"/>
        <v>0</v>
      </c>
      <c r="C371" s="67" t="s">
        <v>18</v>
      </c>
      <c r="D371" s="423"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2">
      <c r="B372" s="1">
        <f t="shared" si="143"/>
        <v>0</v>
      </c>
      <c r="C372" s="67" t="s">
        <v>18</v>
      </c>
      <c r="D372" s="423"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2">
      <c r="B373" s="1">
        <f t="shared" si="143"/>
        <v>0</v>
      </c>
      <c r="C373" s="67" t="s">
        <v>18</v>
      </c>
      <c r="D373" s="423"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2">
      <c r="B374" s="1">
        <f t="shared" si="143"/>
        <v>0</v>
      </c>
      <c r="C374" s="67" t="s">
        <v>18</v>
      </c>
      <c r="D374" s="423"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2">
      <c r="B375" s="1">
        <f t="shared" si="143"/>
        <v>0</v>
      </c>
      <c r="C375" s="67" t="s">
        <v>18</v>
      </c>
      <c r="D375" s="423"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2">
      <c r="B376" s="1">
        <f t="shared" si="143"/>
        <v>0</v>
      </c>
      <c r="C376" s="67" t="s">
        <v>18</v>
      </c>
      <c r="D376" s="423"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2">
      <c r="B377" s="1">
        <f t="shared" si="143"/>
        <v>0</v>
      </c>
      <c r="C377" s="67" t="s">
        <v>18</v>
      </c>
      <c r="D377" s="423"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2">
      <c r="B378" s="1">
        <f t="shared" si="143"/>
        <v>0</v>
      </c>
      <c r="C378" s="67" t="s">
        <v>18</v>
      </c>
      <c r="D378" s="423"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2">
      <c r="B379" s="1">
        <f t="shared" si="143"/>
        <v>0</v>
      </c>
      <c r="C379" s="67" t="s">
        <v>18</v>
      </c>
      <c r="D379" s="423"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2">
      <c r="B380" s="1">
        <f t="shared" si="143"/>
        <v>0</v>
      </c>
      <c r="C380" s="67" t="s">
        <v>18</v>
      </c>
      <c r="D380" s="423"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2">
      <c r="B381" s="1">
        <f t="shared" si="143"/>
        <v>0</v>
      </c>
      <c r="C381" s="67" t="s">
        <v>18</v>
      </c>
      <c r="D381" s="423"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2">
      <c r="B382" s="1">
        <f t="shared" si="143"/>
        <v>0</v>
      </c>
      <c r="C382" s="67" t="s">
        <v>18</v>
      </c>
      <c r="D382" s="423"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2">
      <c r="B383" s="1">
        <f t="shared" si="143"/>
        <v>0</v>
      </c>
      <c r="C383" s="67" t="s">
        <v>18</v>
      </c>
      <c r="D383" s="423"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5" customHeight="1" outlineLevel="1" thickBot="1" x14ac:dyDescent="0.25">
      <c r="B384" s="1">
        <f t="shared" si="143"/>
        <v>0</v>
      </c>
      <c r="C384" s="107" t="s">
        <v>18</v>
      </c>
      <c r="D384" s="424"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25">
      <c r="C385" s="503" t="s">
        <v>233</v>
      </c>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5"/>
    </row>
    <row r="386" spans="1:25" outlineLevel="1" x14ac:dyDescent="0.2">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2">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2">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2">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2">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2">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2">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2">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2">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6" outlineLevel="1" thickBot="1" x14ac:dyDescent="0.25">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6" thickBot="1" x14ac:dyDescent="0.25">
      <c r="C396" s="285"/>
      <c r="D396" s="284"/>
      <c r="E396" s="3"/>
      <c r="F396" s="3"/>
      <c r="G396" s="3"/>
      <c r="H396" s="3"/>
      <c r="I396" s="3"/>
      <c r="J396" s="3"/>
      <c r="K396" s="3"/>
      <c r="L396" s="3"/>
      <c r="M396" s="3"/>
      <c r="N396" s="3"/>
      <c r="O396" s="3"/>
      <c r="P396" s="3"/>
      <c r="Q396" s="3"/>
      <c r="R396" s="3"/>
      <c r="S396" s="3"/>
      <c r="T396" s="3"/>
      <c r="U396" s="3"/>
      <c r="V396" s="3"/>
      <c r="W396" s="3"/>
      <c r="X396" s="3"/>
    </row>
    <row r="397" spans="1:25" ht="91" thickBot="1" x14ac:dyDescent="0.25">
      <c r="A397" s="46" t="s">
        <v>187</v>
      </c>
      <c r="B397" s="60">
        <f>IF('2 - Project Admin'!E37="",0,IF(SUM(B404:B433)&gt;0,1,0))</f>
        <v>0</v>
      </c>
      <c r="C397" s="796" t="str">
        <f>IF(OR('2 - Project Admin'!E37="", '2 - Project Admin'!E37="n/a"),"Project 11: Not Applicable", CONCATENATE("Project 11: ", '2 - Project Admin'!E37))</f>
        <v>Project 11: Not Applicable</v>
      </c>
      <c r="D397" s="797"/>
      <c r="E397" s="797"/>
      <c r="F397" s="797"/>
      <c r="G397" s="797"/>
      <c r="H397" s="797"/>
      <c r="I397" s="797"/>
      <c r="J397" s="797"/>
      <c r="K397" s="797"/>
      <c r="L397" s="797"/>
      <c r="M397" s="797"/>
      <c r="N397" s="797"/>
      <c r="O397" s="797"/>
      <c r="P397" s="797"/>
      <c r="Q397" s="797"/>
      <c r="R397" s="797"/>
      <c r="S397" s="797"/>
      <c r="T397" s="797"/>
      <c r="U397" s="797"/>
      <c r="V397" s="797"/>
      <c r="W397" s="797"/>
      <c r="X397" s="797"/>
      <c r="Y397" s="798"/>
    </row>
    <row r="398" spans="1:25" ht="16" thickBot="1" x14ac:dyDescent="0.25">
      <c r="C398" s="144"/>
      <c r="D398" s="145"/>
      <c r="E398" s="146"/>
      <c r="F398" s="146"/>
      <c r="G398" s="146"/>
      <c r="H398" s="146"/>
      <c r="I398" s="146"/>
      <c r="J398" s="146"/>
      <c r="K398" s="146"/>
    </row>
    <row r="399" spans="1:25" ht="15.75" customHeight="1" outlineLevel="1" x14ac:dyDescent="0.2">
      <c r="C399" s="763" t="s">
        <v>215</v>
      </c>
      <c r="D399" s="763" t="s">
        <v>216</v>
      </c>
      <c r="E399" s="766" t="s">
        <v>217</v>
      </c>
      <c r="F399" s="767"/>
      <c r="G399" s="768"/>
      <c r="H399" s="766" t="s">
        <v>218</v>
      </c>
      <c r="I399" s="767"/>
      <c r="J399" s="768"/>
      <c r="K399" s="766" t="s">
        <v>219</v>
      </c>
      <c r="L399" s="767"/>
      <c r="M399" s="768"/>
      <c r="N399" s="766" t="s">
        <v>220</v>
      </c>
      <c r="O399" s="767"/>
      <c r="P399" s="768"/>
      <c r="Q399" s="766" t="s">
        <v>221</v>
      </c>
      <c r="R399" s="767"/>
      <c r="S399" s="768"/>
      <c r="T399" s="766" t="s">
        <v>222</v>
      </c>
      <c r="U399" s="767"/>
      <c r="V399" s="768"/>
      <c r="W399" s="622" t="s">
        <v>223</v>
      </c>
      <c r="X399" s="777" t="s">
        <v>163</v>
      </c>
      <c r="Y399" s="772" t="s">
        <v>224</v>
      </c>
    </row>
    <row r="400" spans="1:25" ht="15.75" customHeight="1" outlineLevel="1" thickBot="1" x14ac:dyDescent="0.25">
      <c r="C400" s="764"/>
      <c r="D400" s="764"/>
      <c r="E400" s="769"/>
      <c r="F400" s="770"/>
      <c r="G400" s="771"/>
      <c r="H400" s="769"/>
      <c r="I400" s="770"/>
      <c r="J400" s="771"/>
      <c r="K400" s="769"/>
      <c r="L400" s="770"/>
      <c r="M400" s="771"/>
      <c r="N400" s="769"/>
      <c r="O400" s="770"/>
      <c r="P400" s="771"/>
      <c r="Q400" s="769"/>
      <c r="R400" s="770"/>
      <c r="S400" s="771"/>
      <c r="T400" s="769"/>
      <c r="U400" s="770"/>
      <c r="V400" s="771"/>
      <c r="W400" s="623"/>
      <c r="X400" s="778"/>
      <c r="Y400" s="773"/>
    </row>
    <row r="401" spans="2:26" ht="15" customHeight="1" outlineLevel="1" thickBot="1" x14ac:dyDescent="0.25">
      <c r="C401" s="764"/>
      <c r="D401" s="764"/>
      <c r="E401" s="195" t="s">
        <v>164</v>
      </c>
      <c r="F401" s="196" t="s">
        <v>165</v>
      </c>
      <c r="G401" s="622" t="s">
        <v>207</v>
      </c>
      <c r="H401" s="195" t="s">
        <v>164</v>
      </c>
      <c r="I401" s="196" t="s">
        <v>165</v>
      </c>
      <c r="J401" s="622" t="s">
        <v>207</v>
      </c>
      <c r="K401" s="195" t="s">
        <v>164</v>
      </c>
      <c r="L401" s="196" t="s">
        <v>165</v>
      </c>
      <c r="M401" s="622" t="s">
        <v>207</v>
      </c>
      <c r="N401" s="195" t="s">
        <v>164</v>
      </c>
      <c r="O401" s="196" t="s">
        <v>165</v>
      </c>
      <c r="P401" s="775" t="s">
        <v>207</v>
      </c>
      <c r="Q401" s="195" t="s">
        <v>164</v>
      </c>
      <c r="R401" s="196" t="s">
        <v>165</v>
      </c>
      <c r="S401" s="775" t="s">
        <v>207</v>
      </c>
      <c r="T401" s="195" t="s">
        <v>164</v>
      </c>
      <c r="U401" s="196" t="s">
        <v>165</v>
      </c>
      <c r="V401" s="775" t="s">
        <v>207</v>
      </c>
      <c r="W401" s="775" t="s">
        <v>207</v>
      </c>
      <c r="X401" s="778"/>
      <c r="Y401" s="773"/>
    </row>
    <row r="402" spans="2:26" ht="15" customHeight="1" outlineLevel="1" thickBot="1" x14ac:dyDescent="0.25">
      <c r="C402" s="765"/>
      <c r="D402" s="764"/>
      <c r="E402" s="197" t="s">
        <v>167</v>
      </c>
      <c r="F402" s="197" t="s">
        <v>167</v>
      </c>
      <c r="G402" s="661"/>
      <c r="H402" s="197" t="s">
        <v>167</v>
      </c>
      <c r="I402" s="207" t="str">
        <f>IF(INDEX('Reference Data'!$G$5:$G$18,MATCH('Reference Data'!$C$4,'Reference Data'!$F$5:$F$21,0),1)&gt;=I$18,"Actual","Forecast")</f>
        <v>Actual</v>
      </c>
      <c r="J402" s="661"/>
      <c r="K402" s="207" t="str">
        <f>IF(INDEX('Reference Data'!$G$5:$G$18,MATCH('Reference Data'!$C$4,'Reference Data'!$F$5:$F$21,0),1)&gt;=K$18,"Actual","Forecast")</f>
        <v>Actual</v>
      </c>
      <c r="L402" s="207" t="str">
        <f>IF(INDEX('Reference Data'!$G$5:$G$18,MATCH('Reference Data'!$C$4,'Reference Data'!$F$5:$F$21,0),1)&gt;=L$18,"Actual","Forecast")</f>
        <v>Actual</v>
      </c>
      <c r="M402" s="661"/>
      <c r="N402" s="207" t="str">
        <f>IF(INDEX('Reference Data'!$G$5:$G$18,MATCH('Reference Data'!$C$4,'Reference Data'!$F$5:$F$21,0),1)&gt;=N$18,"Actual","Forecast")</f>
        <v>Actual</v>
      </c>
      <c r="O402" s="207" t="str">
        <f>IF(INDEX('Reference Data'!$G$5:$G$18,MATCH('Reference Data'!$C$4,'Reference Data'!$F$5:$F$21,0),1)&gt;=O$18,"Actual","Forecast")</f>
        <v>Actual</v>
      </c>
      <c r="P402" s="776"/>
      <c r="Q402" s="207" t="str">
        <f>IF(INDEX('Reference Data'!$G$5:$G$18,MATCH('Reference Data'!$C$4,'Reference Data'!$F$5:$F$21,0),1)&gt;=Q$18,"Actual","Forecast")</f>
        <v>Actual</v>
      </c>
      <c r="R402" s="207" t="str">
        <f>IF(INDEX('Reference Data'!$G$5:$G$18,MATCH('Reference Data'!$C$4,'Reference Data'!$F$5:$F$21,0),1)&gt;=R$18,"Actual","Forecast")</f>
        <v>Forecast</v>
      </c>
      <c r="S402" s="776"/>
      <c r="T402" s="207" t="str">
        <f>IF(INDEX('Reference Data'!$G$5:$G$18,MATCH('Reference Data'!$C$4,'Reference Data'!$F$5:$F$21,0),1)&gt;=T$18,"Actual","Forecast")</f>
        <v>Forecast</v>
      </c>
      <c r="U402" s="207" t="str">
        <f>IF(INDEX('Reference Data'!$G$5:$G$18,MATCH('Reference Data'!$C$4,'Reference Data'!$F$5:$F$21,0),1)&gt;=U$18,"Actual","Forecast")</f>
        <v>Forecast</v>
      </c>
      <c r="V402" s="776"/>
      <c r="W402" s="776"/>
      <c r="X402" s="778"/>
      <c r="Y402" s="774"/>
    </row>
    <row r="403" spans="2:26" ht="15" customHeight="1" outlineLevel="1" thickBot="1" x14ac:dyDescent="0.25">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6"/>
    </row>
    <row r="404" spans="2:26" outlineLevel="1" x14ac:dyDescent="0.2">
      <c r="C404" s="151" t="s">
        <v>226</v>
      </c>
      <c r="D404" s="425"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30" outlineLevel="1" x14ac:dyDescent="0.2">
      <c r="C405" s="151" t="s">
        <v>229</v>
      </c>
      <c r="D405" s="425"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31" outlineLevel="1" thickBot="1" x14ac:dyDescent="0.25">
      <c r="C406" s="361" t="s">
        <v>231</v>
      </c>
      <c r="D406" s="426"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25">
      <c r="C407" s="502" t="s">
        <v>232</v>
      </c>
      <c r="D407" s="500"/>
      <c r="E407" s="500"/>
      <c r="F407" s="500"/>
      <c r="G407" s="500"/>
      <c r="H407" s="500"/>
      <c r="I407" s="500"/>
      <c r="J407" s="500"/>
      <c r="K407" s="500"/>
      <c r="L407" s="500"/>
      <c r="M407" s="500"/>
      <c r="N407" s="500"/>
      <c r="O407" s="500"/>
      <c r="P407" s="500"/>
      <c r="Q407" s="500"/>
      <c r="R407" s="500"/>
      <c r="S407" s="500"/>
      <c r="T407" s="500"/>
      <c r="U407" s="500"/>
      <c r="V407" s="500"/>
      <c r="W407" s="500"/>
      <c r="X407" s="500"/>
      <c r="Y407" s="501"/>
    </row>
    <row r="408" spans="2:26" outlineLevel="1" x14ac:dyDescent="0.2">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2"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2">
      <c r="B409" s="1">
        <f t="shared" si="159"/>
        <v>0</v>
      </c>
      <c r="C409" s="67" t="s">
        <v>18</v>
      </c>
      <c r="D409" s="423"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2">
      <c r="B410" s="1">
        <f t="shared" si="159"/>
        <v>0</v>
      </c>
      <c r="C410" s="67" t="s">
        <v>18</v>
      </c>
      <c r="D410" s="423"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2">
      <c r="B411" s="1">
        <f t="shared" si="159"/>
        <v>0</v>
      </c>
      <c r="C411" s="67" t="s">
        <v>18</v>
      </c>
      <c r="D411" s="423"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2">
      <c r="B412" s="1">
        <f t="shared" si="159"/>
        <v>0</v>
      </c>
      <c r="C412" s="67" t="s">
        <v>18</v>
      </c>
      <c r="D412" s="423"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2">
      <c r="B413" s="1">
        <f t="shared" si="159"/>
        <v>0</v>
      </c>
      <c r="C413" s="67" t="s">
        <v>18</v>
      </c>
      <c r="D413" s="423"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2">
      <c r="B414" s="1">
        <f t="shared" si="159"/>
        <v>0</v>
      </c>
      <c r="C414" s="67" t="s">
        <v>18</v>
      </c>
      <c r="D414" s="423"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2">
      <c r="B415" s="1">
        <f t="shared" si="159"/>
        <v>0</v>
      </c>
      <c r="C415" s="67" t="s">
        <v>18</v>
      </c>
      <c r="D415" s="423"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2">
      <c r="B416" s="1">
        <f t="shared" si="159"/>
        <v>0</v>
      </c>
      <c r="C416" s="67" t="s">
        <v>18</v>
      </c>
      <c r="D416" s="423"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2">
      <c r="B417" s="1">
        <f t="shared" si="159"/>
        <v>0</v>
      </c>
      <c r="C417" s="67" t="s">
        <v>18</v>
      </c>
      <c r="D417" s="423"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2">
      <c r="B418" s="1">
        <f t="shared" si="159"/>
        <v>0</v>
      </c>
      <c r="C418" s="67" t="s">
        <v>18</v>
      </c>
      <c r="D418" s="423"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2">
      <c r="B419" s="1">
        <f t="shared" si="159"/>
        <v>0</v>
      </c>
      <c r="C419" s="67" t="s">
        <v>18</v>
      </c>
      <c r="D419" s="423"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2">
      <c r="B420" s="1">
        <f t="shared" si="159"/>
        <v>0</v>
      </c>
      <c r="C420" s="67" t="s">
        <v>18</v>
      </c>
      <c r="D420" s="423"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2">
      <c r="B421" s="1">
        <f t="shared" si="159"/>
        <v>0</v>
      </c>
      <c r="C421" s="67" t="s">
        <v>18</v>
      </c>
      <c r="D421" s="423"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5" customHeight="1" outlineLevel="1" thickBot="1" x14ac:dyDescent="0.25">
      <c r="B422" s="1">
        <f t="shared" si="159"/>
        <v>0</v>
      </c>
      <c r="C422" s="107" t="s">
        <v>18</v>
      </c>
      <c r="D422" s="424"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25">
      <c r="C423" s="503" t="s">
        <v>233</v>
      </c>
      <c r="D423" s="504"/>
      <c r="E423" s="504"/>
      <c r="F423" s="504"/>
      <c r="G423" s="504"/>
      <c r="H423" s="504"/>
      <c r="I423" s="504"/>
      <c r="J423" s="504"/>
      <c r="K423" s="504"/>
      <c r="L423" s="504"/>
      <c r="M423" s="504"/>
      <c r="N423" s="504"/>
      <c r="O423" s="504"/>
      <c r="P423" s="504"/>
      <c r="Q423" s="504"/>
      <c r="R423" s="504"/>
      <c r="S423" s="504"/>
      <c r="T423" s="504"/>
      <c r="U423" s="504"/>
      <c r="V423" s="504"/>
      <c r="W423" s="504"/>
      <c r="X423" s="504"/>
      <c r="Y423" s="505"/>
    </row>
    <row r="424" spans="2:26" outlineLevel="1" x14ac:dyDescent="0.2">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2">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2">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2">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2">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2">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2">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2">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2">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6" outlineLevel="1" thickBot="1" x14ac:dyDescent="0.25">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6" thickBot="1" x14ac:dyDescent="0.25">
      <c r="C434" s="285"/>
      <c r="D434" s="284"/>
      <c r="E434" s="3"/>
      <c r="F434" s="3"/>
      <c r="G434" s="3"/>
      <c r="H434" s="3"/>
      <c r="I434" s="3"/>
      <c r="J434" s="3"/>
      <c r="K434" s="3"/>
      <c r="L434" s="3"/>
      <c r="M434" s="3"/>
      <c r="N434" s="3"/>
      <c r="O434" s="3"/>
      <c r="P434" s="3"/>
      <c r="Q434" s="3"/>
      <c r="R434" s="3"/>
      <c r="S434" s="3"/>
      <c r="T434" s="3"/>
      <c r="U434" s="3"/>
      <c r="V434" s="3"/>
      <c r="W434" s="3"/>
      <c r="X434" s="3"/>
    </row>
    <row r="435" spans="1:26" ht="91" thickBot="1" x14ac:dyDescent="0.25">
      <c r="A435" s="46" t="s">
        <v>187</v>
      </c>
      <c r="B435" s="60">
        <f>IF('2 - Project Admin'!E38="",0,IF(SUM(B442:B471)&gt;0,1,0))</f>
        <v>0</v>
      </c>
      <c r="C435" s="796" t="str">
        <f>IF(OR('2 - Project Admin'!E38="", '2 - Project Admin'!E38="n/a"),"Project 12: Not Applicable", CONCATENATE("Project 12: ", '2 - Project Admin'!E38))</f>
        <v>Project 12: Not Applicable</v>
      </c>
      <c r="D435" s="797"/>
      <c r="E435" s="797"/>
      <c r="F435" s="797"/>
      <c r="G435" s="797"/>
      <c r="H435" s="797"/>
      <c r="I435" s="797"/>
      <c r="J435" s="797"/>
      <c r="K435" s="797"/>
      <c r="L435" s="797"/>
      <c r="M435" s="797"/>
      <c r="N435" s="797"/>
      <c r="O435" s="797"/>
      <c r="P435" s="797"/>
      <c r="Q435" s="797"/>
      <c r="R435" s="797"/>
      <c r="S435" s="797"/>
      <c r="T435" s="797"/>
      <c r="U435" s="797"/>
      <c r="V435" s="797"/>
      <c r="W435" s="797"/>
      <c r="X435" s="797"/>
      <c r="Y435" s="798"/>
    </row>
    <row r="436" spans="1:26" ht="16" thickBot="1" x14ac:dyDescent="0.25">
      <c r="C436" s="144"/>
      <c r="D436" s="145"/>
      <c r="E436" s="146"/>
      <c r="F436" s="146"/>
      <c r="G436" s="146"/>
      <c r="H436" s="146"/>
      <c r="I436" s="146"/>
      <c r="J436" s="146"/>
      <c r="K436" s="146"/>
    </row>
    <row r="437" spans="1:26" ht="15.75" customHeight="1" outlineLevel="1" x14ac:dyDescent="0.2">
      <c r="C437" s="763" t="s">
        <v>215</v>
      </c>
      <c r="D437" s="763" t="s">
        <v>216</v>
      </c>
      <c r="E437" s="766" t="s">
        <v>217</v>
      </c>
      <c r="F437" s="767"/>
      <c r="G437" s="768"/>
      <c r="H437" s="766" t="s">
        <v>218</v>
      </c>
      <c r="I437" s="767"/>
      <c r="J437" s="768"/>
      <c r="K437" s="766" t="s">
        <v>219</v>
      </c>
      <c r="L437" s="767"/>
      <c r="M437" s="768"/>
      <c r="N437" s="766" t="s">
        <v>220</v>
      </c>
      <c r="O437" s="767"/>
      <c r="P437" s="768"/>
      <c r="Q437" s="766" t="s">
        <v>221</v>
      </c>
      <c r="R437" s="767"/>
      <c r="S437" s="768"/>
      <c r="T437" s="766" t="s">
        <v>222</v>
      </c>
      <c r="U437" s="767"/>
      <c r="V437" s="768"/>
      <c r="W437" s="622" t="s">
        <v>223</v>
      </c>
      <c r="X437" s="777" t="s">
        <v>163</v>
      </c>
      <c r="Y437" s="772" t="s">
        <v>224</v>
      </c>
    </row>
    <row r="438" spans="1:26" ht="15.75" customHeight="1" outlineLevel="1" thickBot="1" x14ac:dyDescent="0.25">
      <c r="C438" s="764"/>
      <c r="D438" s="764"/>
      <c r="E438" s="769"/>
      <c r="F438" s="770"/>
      <c r="G438" s="771"/>
      <c r="H438" s="769"/>
      <c r="I438" s="770"/>
      <c r="J438" s="771"/>
      <c r="K438" s="769"/>
      <c r="L438" s="770"/>
      <c r="M438" s="771"/>
      <c r="N438" s="769"/>
      <c r="O438" s="770"/>
      <c r="P438" s="771"/>
      <c r="Q438" s="769"/>
      <c r="R438" s="770"/>
      <c r="S438" s="771"/>
      <c r="T438" s="769"/>
      <c r="U438" s="770"/>
      <c r="V438" s="771"/>
      <c r="W438" s="623"/>
      <c r="X438" s="778"/>
      <c r="Y438" s="773"/>
    </row>
    <row r="439" spans="1:26" ht="15" customHeight="1" outlineLevel="1" thickBot="1" x14ac:dyDescent="0.25">
      <c r="C439" s="764"/>
      <c r="D439" s="764"/>
      <c r="E439" s="195" t="s">
        <v>164</v>
      </c>
      <c r="F439" s="196" t="s">
        <v>165</v>
      </c>
      <c r="G439" s="622" t="s">
        <v>207</v>
      </c>
      <c r="H439" s="195" t="s">
        <v>164</v>
      </c>
      <c r="I439" s="196" t="s">
        <v>165</v>
      </c>
      <c r="J439" s="622" t="s">
        <v>207</v>
      </c>
      <c r="K439" s="195" t="s">
        <v>164</v>
      </c>
      <c r="L439" s="196" t="s">
        <v>165</v>
      </c>
      <c r="M439" s="622" t="s">
        <v>207</v>
      </c>
      <c r="N439" s="195" t="s">
        <v>164</v>
      </c>
      <c r="O439" s="196" t="s">
        <v>165</v>
      </c>
      <c r="P439" s="775" t="s">
        <v>207</v>
      </c>
      <c r="Q439" s="195" t="s">
        <v>164</v>
      </c>
      <c r="R439" s="196" t="s">
        <v>165</v>
      </c>
      <c r="S439" s="775" t="s">
        <v>207</v>
      </c>
      <c r="T439" s="195" t="s">
        <v>164</v>
      </c>
      <c r="U439" s="196" t="s">
        <v>165</v>
      </c>
      <c r="V439" s="775" t="s">
        <v>207</v>
      </c>
      <c r="W439" s="775" t="s">
        <v>207</v>
      </c>
      <c r="X439" s="778"/>
      <c r="Y439" s="773"/>
    </row>
    <row r="440" spans="1:26" ht="15" customHeight="1" outlineLevel="1" thickBot="1" x14ac:dyDescent="0.25">
      <c r="C440" s="765"/>
      <c r="D440" s="764"/>
      <c r="E440" s="197" t="s">
        <v>167</v>
      </c>
      <c r="F440" s="197" t="s">
        <v>167</v>
      </c>
      <c r="G440" s="661"/>
      <c r="H440" s="197" t="s">
        <v>167</v>
      </c>
      <c r="I440" s="207" t="str">
        <f>IF(INDEX('Reference Data'!$G$5:$G$18,MATCH('Reference Data'!$C$4,'Reference Data'!$F$5:$F$21,0),1)&gt;=I$18,"Actual","Forecast")</f>
        <v>Actual</v>
      </c>
      <c r="J440" s="661"/>
      <c r="K440" s="207" t="str">
        <f>IF(INDEX('Reference Data'!$G$5:$G$18,MATCH('Reference Data'!$C$4,'Reference Data'!$F$5:$F$21,0),1)&gt;=K$18,"Actual","Forecast")</f>
        <v>Actual</v>
      </c>
      <c r="L440" s="207" t="str">
        <f>IF(INDEX('Reference Data'!$G$5:$G$18,MATCH('Reference Data'!$C$4,'Reference Data'!$F$5:$F$21,0),1)&gt;=L$18,"Actual","Forecast")</f>
        <v>Actual</v>
      </c>
      <c r="M440" s="661"/>
      <c r="N440" s="207" t="str">
        <f>IF(INDEX('Reference Data'!$G$5:$G$18,MATCH('Reference Data'!$C$4,'Reference Data'!$F$5:$F$21,0),1)&gt;=N$18,"Actual","Forecast")</f>
        <v>Actual</v>
      </c>
      <c r="O440" s="207" t="str">
        <f>IF(INDEX('Reference Data'!$G$5:$G$18,MATCH('Reference Data'!$C$4,'Reference Data'!$F$5:$F$21,0),1)&gt;=O$18,"Actual","Forecast")</f>
        <v>Actual</v>
      </c>
      <c r="P440" s="776"/>
      <c r="Q440" s="207" t="str">
        <f>IF(INDEX('Reference Data'!$G$5:$G$18,MATCH('Reference Data'!$C$4,'Reference Data'!$F$5:$F$21,0),1)&gt;=Q$18,"Actual","Forecast")</f>
        <v>Actual</v>
      </c>
      <c r="R440" s="207" t="str">
        <f>IF(INDEX('Reference Data'!$G$5:$G$18,MATCH('Reference Data'!$C$4,'Reference Data'!$F$5:$F$21,0),1)&gt;=R$18,"Actual","Forecast")</f>
        <v>Forecast</v>
      </c>
      <c r="S440" s="776"/>
      <c r="T440" s="207" t="str">
        <f>IF(INDEX('Reference Data'!$G$5:$G$18,MATCH('Reference Data'!$C$4,'Reference Data'!$F$5:$F$21,0),1)&gt;=T$18,"Actual","Forecast")</f>
        <v>Forecast</v>
      </c>
      <c r="U440" s="207" t="str">
        <f>IF(INDEX('Reference Data'!$G$5:$G$18,MATCH('Reference Data'!$C$4,'Reference Data'!$F$5:$F$21,0),1)&gt;=U$18,"Actual","Forecast")</f>
        <v>Forecast</v>
      </c>
      <c r="V440" s="776"/>
      <c r="W440" s="776"/>
      <c r="X440" s="778"/>
      <c r="Y440" s="774"/>
    </row>
    <row r="441" spans="1:26" ht="15" customHeight="1" outlineLevel="1" thickBot="1" x14ac:dyDescent="0.25">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6"/>
    </row>
    <row r="442" spans="1:26" outlineLevel="1" x14ac:dyDescent="0.2">
      <c r="C442" s="151" t="s">
        <v>226</v>
      </c>
      <c r="D442" s="425"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30" outlineLevel="1" x14ac:dyDescent="0.2">
      <c r="C443" s="151" t="s">
        <v>229</v>
      </c>
      <c r="D443" s="425"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31" outlineLevel="1" thickBot="1" x14ac:dyDescent="0.25">
      <c r="C444" s="361" t="s">
        <v>231</v>
      </c>
      <c r="D444" s="426"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25">
      <c r="C445" s="502" t="s">
        <v>232</v>
      </c>
      <c r="D445" s="500"/>
      <c r="E445" s="500"/>
      <c r="F445" s="500"/>
      <c r="G445" s="500"/>
      <c r="H445" s="500"/>
      <c r="I445" s="500"/>
      <c r="J445" s="500"/>
      <c r="K445" s="500"/>
      <c r="L445" s="500"/>
      <c r="M445" s="500"/>
      <c r="N445" s="500"/>
      <c r="O445" s="500"/>
      <c r="P445" s="500"/>
      <c r="Q445" s="500"/>
      <c r="R445" s="500"/>
      <c r="S445" s="500"/>
      <c r="T445" s="500"/>
      <c r="U445" s="500"/>
      <c r="V445" s="500"/>
      <c r="W445" s="500"/>
      <c r="X445" s="500"/>
      <c r="Y445" s="501"/>
    </row>
    <row r="446" spans="1:26" outlineLevel="1" x14ac:dyDescent="0.2">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2"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2">
      <c r="B447" s="1">
        <f t="shared" si="175"/>
        <v>0</v>
      </c>
      <c r="C447" s="67" t="s">
        <v>18</v>
      </c>
      <c r="D447" s="423"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2">
      <c r="B448" s="1">
        <f t="shared" si="175"/>
        <v>0</v>
      </c>
      <c r="C448" s="67" t="s">
        <v>18</v>
      </c>
      <c r="D448" s="423"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2">
      <c r="B449" s="1">
        <f t="shared" si="175"/>
        <v>0</v>
      </c>
      <c r="C449" s="67" t="s">
        <v>18</v>
      </c>
      <c r="D449" s="423"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2">
      <c r="B450" s="1">
        <f t="shared" si="175"/>
        <v>0</v>
      </c>
      <c r="C450" s="67" t="s">
        <v>18</v>
      </c>
      <c r="D450" s="423"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2">
      <c r="B451" s="1">
        <f t="shared" si="175"/>
        <v>0</v>
      </c>
      <c r="C451" s="67" t="s">
        <v>18</v>
      </c>
      <c r="D451" s="423"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2">
      <c r="B452" s="1">
        <f t="shared" si="175"/>
        <v>0</v>
      </c>
      <c r="C452" s="67" t="s">
        <v>18</v>
      </c>
      <c r="D452" s="423"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2">
      <c r="B453" s="1">
        <f t="shared" si="175"/>
        <v>0</v>
      </c>
      <c r="C453" s="67" t="s">
        <v>18</v>
      </c>
      <c r="D453" s="423"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2">
      <c r="B454" s="1">
        <f t="shared" si="175"/>
        <v>0</v>
      </c>
      <c r="C454" s="67" t="s">
        <v>18</v>
      </c>
      <c r="D454" s="423"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2">
      <c r="B455" s="1">
        <f t="shared" si="175"/>
        <v>0</v>
      </c>
      <c r="C455" s="67" t="s">
        <v>18</v>
      </c>
      <c r="D455" s="423"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2">
      <c r="B456" s="1">
        <f t="shared" si="175"/>
        <v>0</v>
      </c>
      <c r="C456" s="67" t="s">
        <v>18</v>
      </c>
      <c r="D456" s="423"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2">
      <c r="B457" s="1">
        <f t="shared" si="175"/>
        <v>0</v>
      </c>
      <c r="C457" s="67" t="s">
        <v>18</v>
      </c>
      <c r="D457" s="423"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2">
      <c r="B458" s="1">
        <f t="shared" si="175"/>
        <v>0</v>
      </c>
      <c r="C458" s="67" t="s">
        <v>18</v>
      </c>
      <c r="D458" s="423"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2">
      <c r="B459" s="1">
        <f t="shared" si="175"/>
        <v>0</v>
      </c>
      <c r="C459" s="67" t="s">
        <v>18</v>
      </c>
      <c r="D459" s="423"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5" customHeight="1" outlineLevel="1" thickBot="1" x14ac:dyDescent="0.25">
      <c r="B460" s="1">
        <f t="shared" si="175"/>
        <v>0</v>
      </c>
      <c r="C460" s="107" t="s">
        <v>18</v>
      </c>
      <c r="D460" s="424"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25">
      <c r="C461" s="503" t="s">
        <v>233</v>
      </c>
      <c r="D461" s="504"/>
      <c r="E461" s="504"/>
      <c r="F461" s="504"/>
      <c r="G461" s="504"/>
      <c r="H461" s="504"/>
      <c r="I461" s="504"/>
      <c r="J461" s="504"/>
      <c r="K461" s="504"/>
      <c r="L461" s="504"/>
      <c r="M461" s="504"/>
      <c r="N461" s="504"/>
      <c r="O461" s="504"/>
      <c r="P461" s="504"/>
      <c r="Q461" s="504"/>
      <c r="R461" s="504"/>
      <c r="S461" s="504"/>
      <c r="T461" s="504"/>
      <c r="U461" s="504"/>
      <c r="V461" s="504"/>
      <c r="W461" s="504"/>
      <c r="X461" s="504"/>
      <c r="Y461" s="505"/>
    </row>
    <row r="462" spans="2:26" outlineLevel="1" x14ac:dyDescent="0.2">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2">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2">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2">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2">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2">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2">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2">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2">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6" outlineLevel="1" thickBot="1" x14ac:dyDescent="0.25">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6" thickBot="1" x14ac:dyDescent="0.25">
      <c r="C472" s="285"/>
      <c r="D472" s="284"/>
      <c r="E472" s="3"/>
      <c r="F472" s="3"/>
      <c r="G472" s="3"/>
      <c r="H472" s="3"/>
      <c r="I472" s="3"/>
      <c r="J472" s="3"/>
      <c r="K472" s="3"/>
      <c r="L472" s="3"/>
      <c r="M472" s="3"/>
      <c r="N472" s="3"/>
      <c r="O472" s="3"/>
      <c r="P472" s="3"/>
      <c r="Q472" s="3"/>
      <c r="R472" s="3"/>
      <c r="S472" s="3"/>
      <c r="T472" s="3"/>
      <c r="U472" s="3"/>
      <c r="V472" s="3"/>
      <c r="W472" s="3"/>
      <c r="X472" s="3"/>
    </row>
    <row r="473" spans="1:25" ht="91" thickBot="1" x14ac:dyDescent="0.25">
      <c r="A473" s="46" t="s">
        <v>187</v>
      </c>
      <c r="B473" s="60">
        <f>IF('2 - Project Admin'!E39="",0,IF(SUM(B480:B509)&gt;0,1,0))</f>
        <v>0</v>
      </c>
      <c r="C473" s="796" t="str">
        <f>IF(OR('2 - Project Admin'!E39="", '2 - Project Admin'!E39="n/a"),"Project 13: Not Applicable", CONCATENATE("Project 13: ", '2 - Project Admin'!E39))</f>
        <v>Project 13: Not Applicable</v>
      </c>
      <c r="D473" s="797"/>
      <c r="E473" s="797"/>
      <c r="F473" s="797"/>
      <c r="G473" s="797"/>
      <c r="H473" s="797"/>
      <c r="I473" s="797"/>
      <c r="J473" s="797"/>
      <c r="K473" s="797"/>
      <c r="L473" s="797"/>
      <c r="M473" s="797"/>
      <c r="N473" s="797"/>
      <c r="O473" s="797"/>
      <c r="P473" s="797"/>
      <c r="Q473" s="797"/>
      <c r="R473" s="797"/>
      <c r="S473" s="797"/>
      <c r="T473" s="797"/>
      <c r="U473" s="797"/>
      <c r="V473" s="797"/>
      <c r="W473" s="797"/>
      <c r="X473" s="797"/>
      <c r="Y473" s="798"/>
    </row>
    <row r="474" spans="1:25" ht="16" thickBot="1" x14ac:dyDescent="0.25">
      <c r="C474" s="144"/>
      <c r="D474" s="145"/>
      <c r="E474" s="146"/>
      <c r="F474" s="146"/>
      <c r="G474" s="146"/>
      <c r="H474" s="146"/>
      <c r="I474" s="146"/>
      <c r="J474" s="146"/>
      <c r="K474" s="146"/>
    </row>
    <row r="475" spans="1:25" ht="15.75" customHeight="1" outlineLevel="1" x14ac:dyDescent="0.2">
      <c r="C475" s="763" t="s">
        <v>215</v>
      </c>
      <c r="D475" s="763" t="s">
        <v>216</v>
      </c>
      <c r="E475" s="766" t="s">
        <v>217</v>
      </c>
      <c r="F475" s="767"/>
      <c r="G475" s="768"/>
      <c r="H475" s="766" t="s">
        <v>218</v>
      </c>
      <c r="I475" s="767"/>
      <c r="J475" s="768"/>
      <c r="K475" s="766" t="s">
        <v>219</v>
      </c>
      <c r="L475" s="767"/>
      <c r="M475" s="768"/>
      <c r="N475" s="766" t="s">
        <v>220</v>
      </c>
      <c r="O475" s="767"/>
      <c r="P475" s="768"/>
      <c r="Q475" s="766" t="s">
        <v>221</v>
      </c>
      <c r="R475" s="767"/>
      <c r="S475" s="768"/>
      <c r="T475" s="766" t="s">
        <v>222</v>
      </c>
      <c r="U475" s="767"/>
      <c r="V475" s="768"/>
      <c r="W475" s="622" t="s">
        <v>223</v>
      </c>
      <c r="X475" s="777" t="s">
        <v>163</v>
      </c>
      <c r="Y475" s="772" t="s">
        <v>224</v>
      </c>
    </row>
    <row r="476" spans="1:25" ht="15.75" customHeight="1" outlineLevel="1" thickBot="1" x14ac:dyDescent="0.25">
      <c r="C476" s="764"/>
      <c r="D476" s="764"/>
      <c r="E476" s="769"/>
      <c r="F476" s="770"/>
      <c r="G476" s="771"/>
      <c r="H476" s="769"/>
      <c r="I476" s="770"/>
      <c r="J476" s="771"/>
      <c r="K476" s="769"/>
      <c r="L476" s="770"/>
      <c r="M476" s="771"/>
      <c r="N476" s="769"/>
      <c r="O476" s="770"/>
      <c r="P476" s="771"/>
      <c r="Q476" s="769"/>
      <c r="R476" s="770"/>
      <c r="S476" s="771"/>
      <c r="T476" s="769"/>
      <c r="U476" s="770"/>
      <c r="V476" s="771"/>
      <c r="W476" s="623"/>
      <c r="X476" s="778"/>
      <c r="Y476" s="773"/>
    </row>
    <row r="477" spans="1:25" ht="15" customHeight="1" outlineLevel="1" thickBot="1" x14ac:dyDescent="0.25">
      <c r="C477" s="764"/>
      <c r="D477" s="764"/>
      <c r="E477" s="195" t="s">
        <v>164</v>
      </c>
      <c r="F477" s="196" t="s">
        <v>165</v>
      </c>
      <c r="G477" s="622" t="s">
        <v>207</v>
      </c>
      <c r="H477" s="195" t="s">
        <v>164</v>
      </c>
      <c r="I477" s="196" t="s">
        <v>165</v>
      </c>
      <c r="J477" s="622" t="s">
        <v>207</v>
      </c>
      <c r="K477" s="195" t="s">
        <v>164</v>
      </c>
      <c r="L477" s="196" t="s">
        <v>165</v>
      </c>
      <c r="M477" s="622" t="s">
        <v>207</v>
      </c>
      <c r="N477" s="195" t="s">
        <v>164</v>
      </c>
      <c r="O477" s="196" t="s">
        <v>165</v>
      </c>
      <c r="P477" s="775" t="s">
        <v>207</v>
      </c>
      <c r="Q477" s="195" t="s">
        <v>164</v>
      </c>
      <c r="R477" s="196" t="s">
        <v>165</v>
      </c>
      <c r="S477" s="775" t="s">
        <v>207</v>
      </c>
      <c r="T477" s="195" t="s">
        <v>164</v>
      </c>
      <c r="U477" s="196" t="s">
        <v>165</v>
      </c>
      <c r="V477" s="775" t="s">
        <v>207</v>
      </c>
      <c r="W477" s="775" t="s">
        <v>207</v>
      </c>
      <c r="X477" s="778"/>
      <c r="Y477" s="773"/>
    </row>
    <row r="478" spans="1:25" ht="15" customHeight="1" outlineLevel="1" thickBot="1" x14ac:dyDescent="0.25">
      <c r="C478" s="765"/>
      <c r="D478" s="764"/>
      <c r="E478" s="197" t="s">
        <v>167</v>
      </c>
      <c r="F478" s="197" t="s">
        <v>167</v>
      </c>
      <c r="G478" s="661"/>
      <c r="H478" s="197" t="s">
        <v>167</v>
      </c>
      <c r="I478" s="207" t="str">
        <f>IF(INDEX('Reference Data'!$G$5:$G$18,MATCH('Reference Data'!$C$4,'Reference Data'!$F$5:$F$21,0),1)&gt;=I$18,"Actual","Forecast")</f>
        <v>Actual</v>
      </c>
      <c r="J478" s="661"/>
      <c r="K478" s="207" t="str">
        <f>IF(INDEX('Reference Data'!$G$5:$G$18,MATCH('Reference Data'!$C$4,'Reference Data'!$F$5:$F$21,0),1)&gt;=K$18,"Actual","Forecast")</f>
        <v>Actual</v>
      </c>
      <c r="L478" s="207" t="str">
        <f>IF(INDEX('Reference Data'!$G$5:$G$18,MATCH('Reference Data'!$C$4,'Reference Data'!$F$5:$F$21,0),1)&gt;=L$18,"Actual","Forecast")</f>
        <v>Actual</v>
      </c>
      <c r="M478" s="661"/>
      <c r="N478" s="207" t="str">
        <f>IF(INDEX('Reference Data'!$G$5:$G$18,MATCH('Reference Data'!$C$4,'Reference Data'!$F$5:$F$21,0),1)&gt;=N$18,"Actual","Forecast")</f>
        <v>Actual</v>
      </c>
      <c r="O478" s="207" t="str">
        <f>IF(INDEX('Reference Data'!$G$5:$G$18,MATCH('Reference Data'!$C$4,'Reference Data'!$F$5:$F$21,0),1)&gt;=O$18,"Actual","Forecast")</f>
        <v>Actual</v>
      </c>
      <c r="P478" s="776"/>
      <c r="Q478" s="207" t="str">
        <f>IF(INDEX('Reference Data'!$G$5:$G$18,MATCH('Reference Data'!$C$4,'Reference Data'!$F$5:$F$21,0),1)&gt;=Q$18,"Actual","Forecast")</f>
        <v>Actual</v>
      </c>
      <c r="R478" s="207" t="str">
        <f>IF(INDEX('Reference Data'!$G$5:$G$18,MATCH('Reference Data'!$C$4,'Reference Data'!$F$5:$F$21,0),1)&gt;=R$18,"Actual","Forecast")</f>
        <v>Forecast</v>
      </c>
      <c r="S478" s="776"/>
      <c r="T478" s="207" t="str">
        <f>IF(INDEX('Reference Data'!$G$5:$G$18,MATCH('Reference Data'!$C$4,'Reference Data'!$F$5:$F$21,0),1)&gt;=T$18,"Actual","Forecast")</f>
        <v>Forecast</v>
      </c>
      <c r="U478" s="207" t="str">
        <f>IF(INDEX('Reference Data'!$G$5:$G$18,MATCH('Reference Data'!$C$4,'Reference Data'!$F$5:$F$21,0),1)&gt;=U$18,"Actual","Forecast")</f>
        <v>Forecast</v>
      </c>
      <c r="V478" s="776"/>
      <c r="W478" s="776"/>
      <c r="X478" s="778"/>
      <c r="Y478" s="774"/>
    </row>
    <row r="479" spans="1:25" ht="15" customHeight="1" outlineLevel="1" thickBot="1" x14ac:dyDescent="0.25">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6"/>
    </row>
    <row r="480" spans="1:25" outlineLevel="1" x14ac:dyDescent="0.2">
      <c r="C480" s="151" t="s">
        <v>226</v>
      </c>
      <c r="D480" s="425"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30" outlineLevel="1" x14ac:dyDescent="0.2">
      <c r="C481" s="151" t="s">
        <v>229</v>
      </c>
      <c r="D481" s="425"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31" outlineLevel="1" thickBot="1" x14ac:dyDescent="0.25">
      <c r="C482" s="361" t="s">
        <v>231</v>
      </c>
      <c r="D482" s="426"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25">
      <c r="C483" s="502" t="s">
        <v>232</v>
      </c>
      <c r="D483" s="500"/>
      <c r="E483" s="500"/>
      <c r="F483" s="500"/>
      <c r="G483" s="500"/>
      <c r="H483" s="500"/>
      <c r="I483" s="500"/>
      <c r="J483" s="500"/>
      <c r="K483" s="500"/>
      <c r="L483" s="500"/>
      <c r="M483" s="500"/>
      <c r="N483" s="500"/>
      <c r="O483" s="500"/>
      <c r="P483" s="500"/>
      <c r="Q483" s="500"/>
      <c r="R483" s="500"/>
      <c r="S483" s="500"/>
      <c r="T483" s="500"/>
      <c r="U483" s="500"/>
      <c r="V483" s="500"/>
      <c r="W483" s="500"/>
      <c r="X483" s="500"/>
      <c r="Y483" s="501"/>
    </row>
    <row r="484" spans="2:26" outlineLevel="1" x14ac:dyDescent="0.2">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2"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2">
      <c r="B485" s="1">
        <f t="shared" si="191"/>
        <v>0</v>
      </c>
      <c r="C485" s="67" t="s">
        <v>18</v>
      </c>
      <c r="D485" s="423"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2">
      <c r="B486" s="1">
        <f t="shared" si="191"/>
        <v>0</v>
      </c>
      <c r="C486" s="67" t="s">
        <v>18</v>
      </c>
      <c r="D486" s="423"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2">
      <c r="B487" s="1">
        <f t="shared" si="191"/>
        <v>0</v>
      </c>
      <c r="C487" s="67" t="s">
        <v>18</v>
      </c>
      <c r="D487" s="423"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2">
      <c r="B488" s="1">
        <f t="shared" si="191"/>
        <v>0</v>
      </c>
      <c r="C488" s="67" t="s">
        <v>18</v>
      </c>
      <c r="D488" s="423"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2">
      <c r="B489" s="1">
        <f t="shared" si="191"/>
        <v>0</v>
      </c>
      <c r="C489" s="67" t="s">
        <v>18</v>
      </c>
      <c r="D489" s="423"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2">
      <c r="B490" s="1">
        <f t="shared" si="191"/>
        <v>0</v>
      </c>
      <c r="C490" s="67" t="s">
        <v>18</v>
      </c>
      <c r="D490" s="423"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2">
      <c r="B491" s="1">
        <f t="shared" si="191"/>
        <v>0</v>
      </c>
      <c r="C491" s="67" t="s">
        <v>18</v>
      </c>
      <c r="D491" s="423"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2">
      <c r="B492" s="1">
        <f t="shared" si="191"/>
        <v>0</v>
      </c>
      <c r="C492" s="67" t="s">
        <v>18</v>
      </c>
      <c r="D492" s="423"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2">
      <c r="B493" s="1">
        <f t="shared" si="191"/>
        <v>0</v>
      </c>
      <c r="C493" s="67" t="s">
        <v>18</v>
      </c>
      <c r="D493" s="423"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2">
      <c r="B494" s="1">
        <f t="shared" si="191"/>
        <v>0</v>
      </c>
      <c r="C494" s="67" t="s">
        <v>18</v>
      </c>
      <c r="D494" s="423"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2">
      <c r="B495" s="1">
        <f t="shared" si="191"/>
        <v>0</v>
      </c>
      <c r="C495" s="67" t="s">
        <v>18</v>
      </c>
      <c r="D495" s="423"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2">
      <c r="B496" s="1">
        <f t="shared" si="191"/>
        <v>0</v>
      </c>
      <c r="C496" s="67" t="s">
        <v>18</v>
      </c>
      <c r="D496" s="423"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2">
      <c r="B497" s="1">
        <f t="shared" si="191"/>
        <v>0</v>
      </c>
      <c r="C497" s="67" t="s">
        <v>18</v>
      </c>
      <c r="D497" s="423"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5" customHeight="1" outlineLevel="1" thickBot="1" x14ac:dyDescent="0.25">
      <c r="B498" s="1">
        <f t="shared" si="191"/>
        <v>0</v>
      </c>
      <c r="C498" s="107" t="s">
        <v>18</v>
      </c>
      <c r="D498" s="424"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25">
      <c r="C499" s="503" t="s">
        <v>233</v>
      </c>
      <c r="D499" s="504"/>
      <c r="E499" s="504"/>
      <c r="F499" s="504"/>
      <c r="G499" s="504"/>
      <c r="H499" s="504"/>
      <c r="I499" s="504"/>
      <c r="J499" s="504"/>
      <c r="K499" s="504"/>
      <c r="L499" s="504"/>
      <c r="M499" s="504"/>
      <c r="N499" s="504"/>
      <c r="O499" s="504"/>
      <c r="P499" s="504"/>
      <c r="Q499" s="504"/>
      <c r="R499" s="504"/>
      <c r="S499" s="504"/>
      <c r="T499" s="504"/>
      <c r="U499" s="504"/>
      <c r="V499" s="504"/>
      <c r="W499" s="504"/>
      <c r="X499" s="504"/>
      <c r="Y499" s="505"/>
    </row>
    <row r="500" spans="1:26" outlineLevel="1" x14ac:dyDescent="0.2">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2">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2">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2">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2">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2">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2">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2">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2">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6" outlineLevel="1" thickBot="1" x14ac:dyDescent="0.25">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6" thickBot="1" x14ac:dyDescent="0.25">
      <c r="C510" s="285"/>
      <c r="D510" s="284"/>
      <c r="E510" s="3"/>
      <c r="F510" s="3"/>
      <c r="G510" s="3"/>
      <c r="H510" s="3"/>
      <c r="I510" s="3"/>
      <c r="J510" s="3"/>
      <c r="K510" s="3"/>
      <c r="L510" s="3"/>
      <c r="M510" s="3"/>
      <c r="N510" s="3"/>
      <c r="O510" s="3"/>
      <c r="P510" s="3"/>
      <c r="Q510" s="3"/>
      <c r="R510" s="3"/>
      <c r="S510" s="3"/>
      <c r="T510" s="3"/>
      <c r="U510" s="3"/>
      <c r="V510" s="3"/>
      <c r="W510" s="3"/>
      <c r="X510" s="3"/>
    </row>
    <row r="511" spans="1:26" ht="91" thickBot="1" x14ac:dyDescent="0.25">
      <c r="A511" s="46" t="s">
        <v>187</v>
      </c>
      <c r="B511" s="60">
        <f>IF('2 - Project Admin'!E40="",0,IF(SUM(B518:B547)&gt;0,1,0))</f>
        <v>0</v>
      </c>
      <c r="C511" s="796" t="str">
        <f>IF(OR('2 - Project Admin'!E40="", '2 - Project Admin'!E40="n/a"),"Project 14: Not Applicable", CONCATENATE("Project 14: ", '2 - Project Admin'!E40))</f>
        <v>Project 14: Not Applicable</v>
      </c>
      <c r="D511" s="797"/>
      <c r="E511" s="797"/>
      <c r="F511" s="797"/>
      <c r="G511" s="797"/>
      <c r="H511" s="797"/>
      <c r="I511" s="797"/>
      <c r="J511" s="797"/>
      <c r="K511" s="797"/>
      <c r="L511" s="797"/>
      <c r="M511" s="797"/>
      <c r="N511" s="797"/>
      <c r="O511" s="797"/>
      <c r="P511" s="797"/>
      <c r="Q511" s="797"/>
      <c r="R511" s="797"/>
      <c r="S511" s="797"/>
      <c r="T511" s="797"/>
      <c r="U511" s="797"/>
      <c r="V511" s="797"/>
      <c r="W511" s="797"/>
      <c r="X511" s="797"/>
      <c r="Y511" s="798"/>
    </row>
    <row r="512" spans="1:26" ht="16" thickBot="1" x14ac:dyDescent="0.25">
      <c r="C512" s="144"/>
      <c r="D512" s="145"/>
      <c r="E512" s="146"/>
      <c r="F512" s="146"/>
      <c r="G512" s="146"/>
      <c r="H512" s="146"/>
      <c r="I512" s="146"/>
      <c r="J512" s="146"/>
      <c r="K512" s="146"/>
    </row>
    <row r="513" spans="2:26" ht="15.75" customHeight="1" outlineLevel="1" x14ac:dyDescent="0.2">
      <c r="C513" s="763" t="s">
        <v>215</v>
      </c>
      <c r="D513" s="763" t="s">
        <v>216</v>
      </c>
      <c r="E513" s="766" t="s">
        <v>217</v>
      </c>
      <c r="F513" s="767"/>
      <c r="G513" s="768"/>
      <c r="H513" s="766" t="s">
        <v>218</v>
      </c>
      <c r="I513" s="767"/>
      <c r="J513" s="768"/>
      <c r="K513" s="766" t="s">
        <v>219</v>
      </c>
      <c r="L513" s="767"/>
      <c r="M513" s="768"/>
      <c r="N513" s="766" t="s">
        <v>220</v>
      </c>
      <c r="O513" s="767"/>
      <c r="P513" s="768"/>
      <c r="Q513" s="766" t="s">
        <v>221</v>
      </c>
      <c r="R513" s="767"/>
      <c r="S513" s="768"/>
      <c r="T513" s="766" t="s">
        <v>222</v>
      </c>
      <c r="U513" s="767"/>
      <c r="V513" s="768"/>
      <c r="W513" s="622" t="s">
        <v>223</v>
      </c>
      <c r="X513" s="777" t="s">
        <v>163</v>
      </c>
      <c r="Y513" s="772" t="s">
        <v>224</v>
      </c>
    </row>
    <row r="514" spans="2:26" ht="15.75" customHeight="1" outlineLevel="1" thickBot="1" x14ac:dyDescent="0.25">
      <c r="C514" s="764"/>
      <c r="D514" s="764"/>
      <c r="E514" s="769"/>
      <c r="F514" s="770"/>
      <c r="G514" s="771"/>
      <c r="H514" s="769"/>
      <c r="I514" s="770"/>
      <c r="J514" s="771"/>
      <c r="K514" s="769"/>
      <c r="L514" s="770"/>
      <c r="M514" s="771"/>
      <c r="N514" s="769"/>
      <c r="O514" s="770"/>
      <c r="P514" s="771"/>
      <c r="Q514" s="769"/>
      <c r="R514" s="770"/>
      <c r="S514" s="771"/>
      <c r="T514" s="769"/>
      <c r="U514" s="770"/>
      <c r="V514" s="771"/>
      <c r="W514" s="623"/>
      <c r="X514" s="778"/>
      <c r="Y514" s="773"/>
    </row>
    <row r="515" spans="2:26" ht="15" customHeight="1" outlineLevel="1" thickBot="1" x14ac:dyDescent="0.25">
      <c r="C515" s="764"/>
      <c r="D515" s="764"/>
      <c r="E515" s="195" t="s">
        <v>164</v>
      </c>
      <c r="F515" s="196" t="s">
        <v>165</v>
      </c>
      <c r="G515" s="622" t="s">
        <v>207</v>
      </c>
      <c r="H515" s="195" t="s">
        <v>164</v>
      </c>
      <c r="I515" s="196" t="s">
        <v>165</v>
      </c>
      <c r="J515" s="622" t="s">
        <v>207</v>
      </c>
      <c r="K515" s="195" t="s">
        <v>164</v>
      </c>
      <c r="L515" s="196" t="s">
        <v>165</v>
      </c>
      <c r="M515" s="622" t="s">
        <v>207</v>
      </c>
      <c r="N515" s="195" t="s">
        <v>164</v>
      </c>
      <c r="O515" s="196" t="s">
        <v>165</v>
      </c>
      <c r="P515" s="775" t="s">
        <v>207</v>
      </c>
      <c r="Q515" s="195" t="s">
        <v>164</v>
      </c>
      <c r="R515" s="196" t="s">
        <v>165</v>
      </c>
      <c r="S515" s="775" t="s">
        <v>207</v>
      </c>
      <c r="T515" s="195" t="s">
        <v>164</v>
      </c>
      <c r="U515" s="196" t="s">
        <v>165</v>
      </c>
      <c r="V515" s="775" t="s">
        <v>207</v>
      </c>
      <c r="W515" s="775" t="s">
        <v>207</v>
      </c>
      <c r="X515" s="778"/>
      <c r="Y515" s="773"/>
    </row>
    <row r="516" spans="2:26" ht="15" customHeight="1" outlineLevel="1" thickBot="1" x14ac:dyDescent="0.25">
      <c r="C516" s="765"/>
      <c r="D516" s="764"/>
      <c r="E516" s="197" t="s">
        <v>167</v>
      </c>
      <c r="F516" s="197" t="s">
        <v>167</v>
      </c>
      <c r="G516" s="661"/>
      <c r="H516" s="197" t="s">
        <v>167</v>
      </c>
      <c r="I516" s="207" t="str">
        <f>IF(INDEX('Reference Data'!$G$5:$G$18,MATCH('Reference Data'!$C$4,'Reference Data'!$F$5:$F$21,0),1)&gt;=I$18,"Actual","Forecast")</f>
        <v>Actual</v>
      </c>
      <c r="J516" s="661"/>
      <c r="K516" s="207" t="str">
        <f>IF(INDEX('Reference Data'!$G$5:$G$18,MATCH('Reference Data'!$C$4,'Reference Data'!$F$5:$F$21,0),1)&gt;=K$18,"Actual","Forecast")</f>
        <v>Actual</v>
      </c>
      <c r="L516" s="207" t="str">
        <f>IF(INDEX('Reference Data'!$G$5:$G$18,MATCH('Reference Data'!$C$4,'Reference Data'!$F$5:$F$21,0),1)&gt;=L$18,"Actual","Forecast")</f>
        <v>Actual</v>
      </c>
      <c r="M516" s="661"/>
      <c r="N516" s="207" t="str">
        <f>IF(INDEX('Reference Data'!$G$5:$G$18,MATCH('Reference Data'!$C$4,'Reference Data'!$F$5:$F$21,0),1)&gt;=N$18,"Actual","Forecast")</f>
        <v>Actual</v>
      </c>
      <c r="O516" s="207" t="str">
        <f>IF(INDEX('Reference Data'!$G$5:$G$18,MATCH('Reference Data'!$C$4,'Reference Data'!$F$5:$F$21,0),1)&gt;=O$18,"Actual","Forecast")</f>
        <v>Actual</v>
      </c>
      <c r="P516" s="776"/>
      <c r="Q516" s="207" t="str">
        <f>IF(INDEX('Reference Data'!$G$5:$G$18,MATCH('Reference Data'!$C$4,'Reference Data'!$F$5:$F$21,0),1)&gt;=Q$18,"Actual","Forecast")</f>
        <v>Actual</v>
      </c>
      <c r="R516" s="207" t="str">
        <f>IF(INDEX('Reference Data'!$G$5:$G$18,MATCH('Reference Data'!$C$4,'Reference Data'!$F$5:$F$21,0),1)&gt;=R$18,"Actual","Forecast")</f>
        <v>Forecast</v>
      </c>
      <c r="S516" s="776"/>
      <c r="T516" s="207" t="str">
        <f>IF(INDEX('Reference Data'!$G$5:$G$18,MATCH('Reference Data'!$C$4,'Reference Data'!$F$5:$F$21,0),1)&gt;=T$18,"Actual","Forecast")</f>
        <v>Forecast</v>
      </c>
      <c r="U516" s="207" t="str">
        <f>IF(INDEX('Reference Data'!$G$5:$G$18,MATCH('Reference Data'!$C$4,'Reference Data'!$F$5:$F$21,0),1)&gt;=U$18,"Actual","Forecast")</f>
        <v>Forecast</v>
      </c>
      <c r="V516" s="776"/>
      <c r="W516" s="776"/>
      <c r="X516" s="778"/>
      <c r="Y516" s="774"/>
    </row>
    <row r="517" spans="2:26" ht="15" customHeight="1" outlineLevel="1" thickBot="1" x14ac:dyDescent="0.25">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6"/>
    </row>
    <row r="518" spans="2:26" outlineLevel="1" x14ac:dyDescent="0.2">
      <c r="C518" s="151" t="s">
        <v>226</v>
      </c>
      <c r="D518" s="425"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30" outlineLevel="1" x14ac:dyDescent="0.2">
      <c r="C519" s="151" t="s">
        <v>229</v>
      </c>
      <c r="D519" s="425"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31" outlineLevel="1" thickBot="1" x14ac:dyDescent="0.25">
      <c r="C520" s="361" t="s">
        <v>231</v>
      </c>
      <c r="D520" s="426"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25">
      <c r="C521" s="502" t="s">
        <v>232</v>
      </c>
      <c r="D521" s="500"/>
      <c r="E521" s="500"/>
      <c r="F521" s="500"/>
      <c r="G521" s="500"/>
      <c r="H521" s="500"/>
      <c r="I521" s="500"/>
      <c r="J521" s="500"/>
      <c r="K521" s="500"/>
      <c r="L521" s="500"/>
      <c r="M521" s="500"/>
      <c r="N521" s="500"/>
      <c r="O521" s="500"/>
      <c r="P521" s="500"/>
      <c r="Q521" s="500"/>
      <c r="R521" s="500"/>
      <c r="S521" s="500"/>
      <c r="T521" s="500"/>
      <c r="U521" s="500"/>
      <c r="V521" s="500"/>
      <c r="W521" s="500"/>
      <c r="X521" s="500"/>
      <c r="Y521" s="501"/>
    </row>
    <row r="522" spans="2:26" outlineLevel="1" x14ac:dyDescent="0.2">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2"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2">
      <c r="B523" s="1">
        <f t="shared" si="207"/>
        <v>0</v>
      </c>
      <c r="C523" s="67" t="s">
        <v>18</v>
      </c>
      <c r="D523" s="423"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2">
      <c r="B524" s="1">
        <f t="shared" si="207"/>
        <v>0</v>
      </c>
      <c r="C524" s="67" t="s">
        <v>18</v>
      </c>
      <c r="D524" s="423"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2">
      <c r="B525" s="1">
        <f t="shared" si="207"/>
        <v>0</v>
      </c>
      <c r="C525" s="67" t="s">
        <v>18</v>
      </c>
      <c r="D525" s="423"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2">
      <c r="B526" s="1">
        <f t="shared" si="207"/>
        <v>0</v>
      </c>
      <c r="C526" s="67" t="s">
        <v>18</v>
      </c>
      <c r="D526" s="423"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2">
      <c r="B527" s="1">
        <f t="shared" si="207"/>
        <v>0</v>
      </c>
      <c r="C527" s="67" t="s">
        <v>18</v>
      </c>
      <c r="D527" s="423"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2">
      <c r="B528" s="1">
        <f t="shared" si="207"/>
        <v>0</v>
      </c>
      <c r="C528" s="67" t="s">
        <v>18</v>
      </c>
      <c r="D528" s="423"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2">
      <c r="B529" s="1">
        <f t="shared" si="207"/>
        <v>0</v>
      </c>
      <c r="C529" s="67" t="s">
        <v>18</v>
      </c>
      <c r="D529" s="423"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2">
      <c r="B530" s="1">
        <f t="shared" si="207"/>
        <v>0</v>
      </c>
      <c r="C530" s="67" t="s">
        <v>18</v>
      </c>
      <c r="D530" s="423"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2">
      <c r="B531" s="1">
        <f t="shared" si="207"/>
        <v>0</v>
      </c>
      <c r="C531" s="67" t="s">
        <v>18</v>
      </c>
      <c r="D531" s="423"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2">
      <c r="B532" s="1">
        <f t="shared" si="207"/>
        <v>0</v>
      </c>
      <c r="C532" s="67" t="s">
        <v>18</v>
      </c>
      <c r="D532" s="423"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2">
      <c r="B533" s="1">
        <f t="shared" si="207"/>
        <v>0</v>
      </c>
      <c r="C533" s="67" t="s">
        <v>18</v>
      </c>
      <c r="D533" s="423"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2">
      <c r="B534" s="1">
        <f t="shared" si="207"/>
        <v>0</v>
      </c>
      <c r="C534" s="67" t="s">
        <v>18</v>
      </c>
      <c r="D534" s="423"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2">
      <c r="B535" s="1">
        <f t="shared" si="207"/>
        <v>0</v>
      </c>
      <c r="C535" s="67" t="s">
        <v>18</v>
      </c>
      <c r="D535" s="423"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5" customHeight="1" outlineLevel="1" thickBot="1" x14ac:dyDescent="0.25">
      <c r="B536" s="1">
        <f t="shared" si="207"/>
        <v>0</v>
      </c>
      <c r="C536" s="107" t="s">
        <v>18</v>
      </c>
      <c r="D536" s="424"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25">
      <c r="C537" s="503" t="s">
        <v>233</v>
      </c>
      <c r="D537" s="504"/>
      <c r="E537" s="504"/>
      <c r="F537" s="504"/>
      <c r="G537" s="504"/>
      <c r="H537" s="504"/>
      <c r="I537" s="504"/>
      <c r="J537" s="504"/>
      <c r="K537" s="504"/>
      <c r="L537" s="504"/>
      <c r="M537" s="504"/>
      <c r="N537" s="504"/>
      <c r="O537" s="504"/>
      <c r="P537" s="504"/>
      <c r="Q537" s="504"/>
      <c r="R537" s="504"/>
      <c r="S537" s="504"/>
      <c r="T537" s="504"/>
      <c r="U537" s="504"/>
      <c r="V537" s="504"/>
      <c r="W537" s="504"/>
      <c r="X537" s="504"/>
      <c r="Y537" s="505"/>
    </row>
    <row r="538" spans="2:26" outlineLevel="1" x14ac:dyDescent="0.2">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2">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2">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2">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2">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2">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2">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2">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2">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6" outlineLevel="1" thickBot="1" x14ac:dyDescent="0.25">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6" thickBot="1" x14ac:dyDescent="0.25">
      <c r="C548" s="285"/>
      <c r="D548" s="284"/>
      <c r="E548" s="3"/>
      <c r="F548" s="3"/>
      <c r="G548" s="3"/>
      <c r="H548" s="3"/>
      <c r="I548" s="3"/>
      <c r="J548" s="3"/>
      <c r="K548" s="3"/>
      <c r="L548" s="3"/>
      <c r="M548" s="3"/>
      <c r="N548" s="3"/>
      <c r="O548" s="3"/>
      <c r="P548" s="3"/>
      <c r="Q548" s="3"/>
      <c r="R548" s="3"/>
      <c r="S548" s="3"/>
      <c r="T548" s="3"/>
      <c r="U548" s="3"/>
      <c r="V548" s="3"/>
      <c r="W548" s="3"/>
      <c r="X548" s="3"/>
    </row>
    <row r="549" spans="1:26" ht="91" thickBot="1" x14ac:dyDescent="0.25">
      <c r="A549" s="46" t="s">
        <v>187</v>
      </c>
      <c r="B549" s="60">
        <f>IF('2 - Project Admin'!E41="",0,IF(SUM(B556:B585)&gt;0,1,0))</f>
        <v>0</v>
      </c>
      <c r="C549" s="796" t="str">
        <f>IF(OR('2 - Project Admin'!E41="", '2 - Project Admin'!E41="n/a"),"Project 15: Not Applicable", CONCATENATE("Project 15: ", '2 - Project Admin'!E41))</f>
        <v>Project 15: Not Applicable</v>
      </c>
      <c r="D549" s="797"/>
      <c r="E549" s="797"/>
      <c r="F549" s="797"/>
      <c r="G549" s="797"/>
      <c r="H549" s="797"/>
      <c r="I549" s="797"/>
      <c r="J549" s="797"/>
      <c r="K549" s="797"/>
      <c r="L549" s="797"/>
      <c r="M549" s="797"/>
      <c r="N549" s="797"/>
      <c r="O549" s="797"/>
      <c r="P549" s="797"/>
      <c r="Q549" s="797"/>
      <c r="R549" s="797"/>
      <c r="S549" s="797"/>
      <c r="T549" s="797"/>
      <c r="U549" s="797"/>
      <c r="V549" s="797"/>
      <c r="W549" s="797"/>
      <c r="X549" s="797"/>
      <c r="Y549" s="798"/>
    </row>
    <row r="550" spans="1:26" ht="16" thickBot="1" x14ac:dyDescent="0.25">
      <c r="C550" s="144"/>
      <c r="D550" s="145"/>
      <c r="E550" s="146"/>
      <c r="F550" s="146"/>
      <c r="G550" s="146"/>
      <c r="H550" s="146"/>
      <c r="I550" s="146"/>
      <c r="J550" s="146"/>
      <c r="K550" s="146"/>
    </row>
    <row r="551" spans="1:26" ht="15.75" customHeight="1" outlineLevel="1" x14ac:dyDescent="0.2">
      <c r="C551" s="763" t="s">
        <v>215</v>
      </c>
      <c r="D551" s="763" t="s">
        <v>216</v>
      </c>
      <c r="E551" s="766" t="s">
        <v>217</v>
      </c>
      <c r="F551" s="767"/>
      <c r="G551" s="768"/>
      <c r="H551" s="766" t="s">
        <v>218</v>
      </c>
      <c r="I551" s="767"/>
      <c r="J551" s="768"/>
      <c r="K551" s="766" t="s">
        <v>219</v>
      </c>
      <c r="L551" s="767"/>
      <c r="M551" s="768"/>
      <c r="N551" s="766" t="s">
        <v>220</v>
      </c>
      <c r="O551" s="767"/>
      <c r="P551" s="768"/>
      <c r="Q551" s="766" t="s">
        <v>221</v>
      </c>
      <c r="R551" s="767"/>
      <c r="S551" s="768"/>
      <c r="T551" s="766" t="s">
        <v>222</v>
      </c>
      <c r="U551" s="767"/>
      <c r="V551" s="768"/>
      <c r="W551" s="622" t="s">
        <v>223</v>
      </c>
      <c r="X551" s="777" t="s">
        <v>163</v>
      </c>
      <c r="Y551" s="772" t="s">
        <v>224</v>
      </c>
    </row>
    <row r="552" spans="1:26" ht="15.75" customHeight="1" outlineLevel="1" thickBot="1" x14ac:dyDescent="0.25">
      <c r="C552" s="764"/>
      <c r="D552" s="764"/>
      <c r="E552" s="769"/>
      <c r="F552" s="770"/>
      <c r="G552" s="771"/>
      <c r="H552" s="769"/>
      <c r="I552" s="770"/>
      <c r="J552" s="771"/>
      <c r="K552" s="769"/>
      <c r="L552" s="770"/>
      <c r="M552" s="771"/>
      <c r="N552" s="769"/>
      <c r="O552" s="770"/>
      <c r="P552" s="771"/>
      <c r="Q552" s="769"/>
      <c r="R552" s="770"/>
      <c r="S552" s="771"/>
      <c r="T552" s="769"/>
      <c r="U552" s="770"/>
      <c r="V552" s="771"/>
      <c r="W552" s="623"/>
      <c r="X552" s="778"/>
      <c r="Y552" s="773"/>
    </row>
    <row r="553" spans="1:26" ht="15" customHeight="1" outlineLevel="1" thickBot="1" x14ac:dyDescent="0.25">
      <c r="C553" s="764"/>
      <c r="D553" s="764"/>
      <c r="E553" s="195" t="s">
        <v>164</v>
      </c>
      <c r="F553" s="196" t="s">
        <v>165</v>
      </c>
      <c r="G553" s="622" t="s">
        <v>207</v>
      </c>
      <c r="H553" s="195" t="s">
        <v>164</v>
      </c>
      <c r="I553" s="196" t="s">
        <v>165</v>
      </c>
      <c r="J553" s="622" t="s">
        <v>207</v>
      </c>
      <c r="K553" s="195" t="s">
        <v>164</v>
      </c>
      <c r="L553" s="196" t="s">
        <v>165</v>
      </c>
      <c r="M553" s="622" t="s">
        <v>207</v>
      </c>
      <c r="N553" s="195" t="s">
        <v>164</v>
      </c>
      <c r="O553" s="196" t="s">
        <v>165</v>
      </c>
      <c r="P553" s="775" t="s">
        <v>207</v>
      </c>
      <c r="Q553" s="195" t="s">
        <v>164</v>
      </c>
      <c r="R553" s="196" t="s">
        <v>165</v>
      </c>
      <c r="S553" s="775" t="s">
        <v>207</v>
      </c>
      <c r="T553" s="195" t="s">
        <v>164</v>
      </c>
      <c r="U553" s="196" t="s">
        <v>165</v>
      </c>
      <c r="V553" s="775" t="s">
        <v>207</v>
      </c>
      <c r="W553" s="775" t="s">
        <v>207</v>
      </c>
      <c r="X553" s="778"/>
      <c r="Y553" s="773"/>
    </row>
    <row r="554" spans="1:26" ht="15" customHeight="1" outlineLevel="1" thickBot="1" x14ac:dyDescent="0.25">
      <c r="C554" s="765"/>
      <c r="D554" s="764"/>
      <c r="E554" s="197" t="s">
        <v>167</v>
      </c>
      <c r="F554" s="197" t="s">
        <v>167</v>
      </c>
      <c r="G554" s="661"/>
      <c r="H554" s="197" t="s">
        <v>167</v>
      </c>
      <c r="I554" s="207" t="str">
        <f>IF(INDEX('Reference Data'!$G$5:$G$18,MATCH('Reference Data'!$C$4,'Reference Data'!$F$5:$F$21,0),1)&gt;=I$18,"Actual","Forecast")</f>
        <v>Actual</v>
      </c>
      <c r="J554" s="661"/>
      <c r="K554" s="207" t="str">
        <f>IF(INDEX('Reference Data'!$G$5:$G$18,MATCH('Reference Data'!$C$4,'Reference Data'!$F$5:$F$21,0),1)&gt;=K$18,"Actual","Forecast")</f>
        <v>Actual</v>
      </c>
      <c r="L554" s="207" t="str">
        <f>IF(INDEX('Reference Data'!$G$5:$G$18,MATCH('Reference Data'!$C$4,'Reference Data'!$F$5:$F$21,0),1)&gt;=L$18,"Actual","Forecast")</f>
        <v>Actual</v>
      </c>
      <c r="M554" s="661"/>
      <c r="N554" s="207" t="str">
        <f>IF(INDEX('Reference Data'!$G$5:$G$18,MATCH('Reference Data'!$C$4,'Reference Data'!$F$5:$F$21,0),1)&gt;=N$18,"Actual","Forecast")</f>
        <v>Actual</v>
      </c>
      <c r="O554" s="207" t="str">
        <f>IF(INDEX('Reference Data'!$G$5:$G$18,MATCH('Reference Data'!$C$4,'Reference Data'!$F$5:$F$21,0),1)&gt;=O$18,"Actual","Forecast")</f>
        <v>Actual</v>
      </c>
      <c r="P554" s="776"/>
      <c r="Q554" s="207" t="str">
        <f>IF(INDEX('Reference Data'!$G$5:$G$18,MATCH('Reference Data'!$C$4,'Reference Data'!$F$5:$F$21,0),1)&gt;=Q$18,"Actual","Forecast")</f>
        <v>Actual</v>
      </c>
      <c r="R554" s="207" t="str">
        <f>IF(INDEX('Reference Data'!$G$5:$G$18,MATCH('Reference Data'!$C$4,'Reference Data'!$F$5:$F$21,0),1)&gt;=R$18,"Actual","Forecast")</f>
        <v>Forecast</v>
      </c>
      <c r="S554" s="776"/>
      <c r="T554" s="207" t="str">
        <f>IF(INDEX('Reference Data'!$G$5:$G$18,MATCH('Reference Data'!$C$4,'Reference Data'!$F$5:$F$21,0),1)&gt;=T$18,"Actual","Forecast")</f>
        <v>Forecast</v>
      </c>
      <c r="U554" s="207" t="str">
        <f>IF(INDEX('Reference Data'!$G$5:$G$18,MATCH('Reference Data'!$C$4,'Reference Data'!$F$5:$F$21,0),1)&gt;=U$18,"Actual","Forecast")</f>
        <v>Forecast</v>
      </c>
      <c r="V554" s="776"/>
      <c r="W554" s="776"/>
      <c r="X554" s="778"/>
      <c r="Y554" s="774"/>
    </row>
    <row r="555" spans="1:26" ht="15" customHeight="1" outlineLevel="1" thickBot="1" x14ac:dyDescent="0.25">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6"/>
    </row>
    <row r="556" spans="1:26" outlineLevel="1" x14ac:dyDescent="0.2">
      <c r="C556" s="151" t="s">
        <v>226</v>
      </c>
      <c r="D556" s="425"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30" outlineLevel="1" x14ac:dyDescent="0.2">
      <c r="C557" s="151" t="s">
        <v>229</v>
      </c>
      <c r="D557" s="425"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31" outlineLevel="1" thickBot="1" x14ac:dyDescent="0.25">
      <c r="C558" s="361" t="s">
        <v>231</v>
      </c>
      <c r="D558" s="426"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25">
      <c r="C559" s="502" t="s">
        <v>232</v>
      </c>
      <c r="D559" s="500"/>
      <c r="E559" s="500"/>
      <c r="F559" s="500"/>
      <c r="G559" s="500"/>
      <c r="H559" s="500"/>
      <c r="I559" s="500"/>
      <c r="J559" s="500"/>
      <c r="K559" s="500"/>
      <c r="L559" s="500"/>
      <c r="M559" s="500"/>
      <c r="N559" s="500"/>
      <c r="O559" s="500"/>
      <c r="P559" s="500"/>
      <c r="Q559" s="500"/>
      <c r="R559" s="500"/>
      <c r="S559" s="500"/>
      <c r="T559" s="500"/>
      <c r="U559" s="500"/>
      <c r="V559" s="500"/>
      <c r="W559" s="500"/>
      <c r="X559" s="500"/>
      <c r="Y559" s="501"/>
    </row>
    <row r="560" spans="1:26" outlineLevel="1" x14ac:dyDescent="0.2">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2"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2">
      <c r="B561" s="1">
        <f t="shared" si="223"/>
        <v>0</v>
      </c>
      <c r="C561" s="67" t="s">
        <v>18</v>
      </c>
      <c r="D561" s="423"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2">
      <c r="B562" s="1">
        <f t="shared" si="223"/>
        <v>0</v>
      </c>
      <c r="C562" s="67" t="s">
        <v>18</v>
      </c>
      <c r="D562" s="423"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2">
      <c r="B563" s="1">
        <f t="shared" si="223"/>
        <v>0</v>
      </c>
      <c r="C563" s="67" t="s">
        <v>18</v>
      </c>
      <c r="D563" s="423"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2">
      <c r="B564" s="1">
        <f t="shared" si="223"/>
        <v>0</v>
      </c>
      <c r="C564" s="67" t="s">
        <v>18</v>
      </c>
      <c r="D564" s="423"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2">
      <c r="B565" s="1">
        <f t="shared" si="223"/>
        <v>0</v>
      </c>
      <c r="C565" s="67" t="s">
        <v>18</v>
      </c>
      <c r="D565" s="423"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2">
      <c r="B566" s="1">
        <f t="shared" si="223"/>
        <v>0</v>
      </c>
      <c r="C566" s="67" t="s">
        <v>18</v>
      </c>
      <c r="D566" s="423"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2">
      <c r="B567" s="1">
        <f t="shared" si="223"/>
        <v>0</v>
      </c>
      <c r="C567" s="67" t="s">
        <v>18</v>
      </c>
      <c r="D567" s="423"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2">
      <c r="B568" s="1">
        <f t="shared" si="223"/>
        <v>0</v>
      </c>
      <c r="C568" s="67" t="s">
        <v>18</v>
      </c>
      <c r="D568" s="423"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2">
      <c r="B569" s="1">
        <f t="shared" si="223"/>
        <v>0</v>
      </c>
      <c r="C569" s="67" t="s">
        <v>18</v>
      </c>
      <c r="D569" s="423"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2">
      <c r="B570" s="1">
        <f t="shared" si="223"/>
        <v>0</v>
      </c>
      <c r="C570" s="67" t="s">
        <v>18</v>
      </c>
      <c r="D570" s="423"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2">
      <c r="B571" s="1">
        <f t="shared" si="223"/>
        <v>0</v>
      </c>
      <c r="C571" s="67" t="s">
        <v>18</v>
      </c>
      <c r="D571" s="423"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2">
      <c r="B572" s="1">
        <f t="shared" si="223"/>
        <v>0</v>
      </c>
      <c r="C572" s="67" t="s">
        <v>18</v>
      </c>
      <c r="D572" s="423"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2">
      <c r="B573" s="1">
        <f t="shared" si="223"/>
        <v>0</v>
      </c>
      <c r="C573" s="67" t="s">
        <v>18</v>
      </c>
      <c r="D573" s="423"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5" customHeight="1" outlineLevel="1" thickBot="1" x14ac:dyDescent="0.25">
      <c r="B574" s="1">
        <f t="shared" si="223"/>
        <v>0</v>
      </c>
      <c r="C574" s="107" t="s">
        <v>18</v>
      </c>
      <c r="D574" s="424"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25">
      <c r="C575" s="503" t="s">
        <v>233</v>
      </c>
      <c r="D575" s="504"/>
      <c r="E575" s="504"/>
      <c r="F575" s="504"/>
      <c r="G575" s="504"/>
      <c r="H575" s="504"/>
      <c r="I575" s="504"/>
      <c r="J575" s="504"/>
      <c r="K575" s="504"/>
      <c r="L575" s="504"/>
      <c r="M575" s="504"/>
      <c r="N575" s="504"/>
      <c r="O575" s="504"/>
      <c r="P575" s="504"/>
      <c r="Q575" s="504"/>
      <c r="R575" s="504"/>
      <c r="S575" s="504"/>
      <c r="T575" s="504"/>
      <c r="U575" s="504"/>
      <c r="V575" s="504"/>
      <c r="W575" s="504"/>
      <c r="X575" s="504"/>
      <c r="Y575" s="505"/>
    </row>
    <row r="576" spans="2:26" outlineLevel="1" x14ac:dyDescent="0.2">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2">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2">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2">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2">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2">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2">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2">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2">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6" outlineLevel="1" thickBot="1" x14ac:dyDescent="0.25">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6" thickBot="1" x14ac:dyDescent="0.25">
      <c r="C586" s="285"/>
      <c r="D586" s="284"/>
      <c r="E586" s="3"/>
      <c r="F586" s="3"/>
      <c r="G586" s="3"/>
      <c r="H586" s="3"/>
      <c r="I586" s="3"/>
      <c r="J586" s="3"/>
      <c r="K586" s="3"/>
      <c r="L586" s="3"/>
      <c r="M586" s="3"/>
      <c r="N586" s="3"/>
      <c r="O586" s="3"/>
      <c r="P586" s="3"/>
      <c r="Q586" s="3"/>
      <c r="R586" s="3"/>
      <c r="S586" s="3"/>
      <c r="T586" s="3"/>
      <c r="U586" s="3"/>
      <c r="V586" s="3"/>
      <c r="W586" s="3"/>
      <c r="X586" s="3"/>
    </row>
    <row r="587" spans="1:25" ht="91" thickBot="1" x14ac:dyDescent="0.25">
      <c r="A587" s="46" t="s">
        <v>187</v>
      </c>
      <c r="B587" s="60">
        <f>IF('2 - Project Admin'!E42="",0,IF(SUM(B594:B623)&gt;0,1,0))</f>
        <v>0</v>
      </c>
      <c r="C587" s="796" t="str">
        <f>IF(OR('2 - Project Admin'!E42="", '2 - Project Admin'!E42="n/a"),"Project 16: Not Applicable", CONCATENATE("Project 16: ", '2 - Project Admin'!E42))</f>
        <v>Project 16: Not Applicable</v>
      </c>
      <c r="D587" s="797"/>
      <c r="E587" s="797"/>
      <c r="F587" s="797"/>
      <c r="G587" s="797"/>
      <c r="H587" s="797"/>
      <c r="I587" s="797"/>
      <c r="J587" s="797"/>
      <c r="K587" s="797"/>
      <c r="L587" s="797"/>
      <c r="M587" s="797"/>
      <c r="N587" s="797"/>
      <c r="O587" s="797"/>
      <c r="P587" s="797"/>
      <c r="Q587" s="797"/>
      <c r="R587" s="797"/>
      <c r="S587" s="797"/>
      <c r="T587" s="797"/>
      <c r="U587" s="797"/>
      <c r="V587" s="797"/>
      <c r="W587" s="797"/>
      <c r="X587" s="797"/>
      <c r="Y587" s="798"/>
    </row>
    <row r="588" spans="1:25" ht="16" thickBot="1" x14ac:dyDescent="0.25">
      <c r="C588" s="144"/>
      <c r="D588" s="145"/>
      <c r="E588" s="146"/>
      <c r="F588" s="146"/>
      <c r="G588" s="146"/>
      <c r="H588" s="146"/>
      <c r="I588" s="146"/>
      <c r="J588" s="146"/>
      <c r="K588" s="146"/>
    </row>
    <row r="589" spans="1:25" ht="15.75" customHeight="1" outlineLevel="1" x14ac:dyDescent="0.2">
      <c r="C589" s="763" t="s">
        <v>215</v>
      </c>
      <c r="D589" s="763" t="s">
        <v>216</v>
      </c>
      <c r="E589" s="766" t="s">
        <v>217</v>
      </c>
      <c r="F589" s="767"/>
      <c r="G589" s="768"/>
      <c r="H589" s="766" t="s">
        <v>218</v>
      </c>
      <c r="I589" s="767"/>
      <c r="J589" s="768"/>
      <c r="K589" s="766" t="s">
        <v>219</v>
      </c>
      <c r="L589" s="767"/>
      <c r="M589" s="768"/>
      <c r="N589" s="766" t="s">
        <v>220</v>
      </c>
      <c r="O589" s="767"/>
      <c r="P589" s="768"/>
      <c r="Q589" s="766" t="s">
        <v>221</v>
      </c>
      <c r="R589" s="767"/>
      <c r="S589" s="768"/>
      <c r="T589" s="766" t="s">
        <v>222</v>
      </c>
      <c r="U589" s="767"/>
      <c r="V589" s="768"/>
      <c r="W589" s="622" t="s">
        <v>223</v>
      </c>
      <c r="X589" s="777" t="s">
        <v>163</v>
      </c>
      <c r="Y589" s="772" t="s">
        <v>224</v>
      </c>
    </row>
    <row r="590" spans="1:25" ht="15.75" customHeight="1" outlineLevel="1" thickBot="1" x14ac:dyDescent="0.25">
      <c r="C590" s="764"/>
      <c r="D590" s="764"/>
      <c r="E590" s="769"/>
      <c r="F590" s="770"/>
      <c r="G590" s="771"/>
      <c r="H590" s="769"/>
      <c r="I590" s="770"/>
      <c r="J590" s="771"/>
      <c r="K590" s="769"/>
      <c r="L590" s="770"/>
      <c r="M590" s="771"/>
      <c r="N590" s="769"/>
      <c r="O590" s="770"/>
      <c r="P590" s="771"/>
      <c r="Q590" s="769"/>
      <c r="R590" s="770"/>
      <c r="S590" s="771"/>
      <c r="T590" s="769"/>
      <c r="U590" s="770"/>
      <c r="V590" s="771"/>
      <c r="W590" s="623"/>
      <c r="X590" s="778"/>
      <c r="Y590" s="773"/>
    </row>
    <row r="591" spans="1:25" ht="15" customHeight="1" outlineLevel="1" thickBot="1" x14ac:dyDescent="0.25">
      <c r="C591" s="764"/>
      <c r="D591" s="764"/>
      <c r="E591" s="195" t="s">
        <v>164</v>
      </c>
      <c r="F591" s="196" t="s">
        <v>165</v>
      </c>
      <c r="G591" s="622" t="s">
        <v>207</v>
      </c>
      <c r="H591" s="195" t="s">
        <v>164</v>
      </c>
      <c r="I591" s="196" t="s">
        <v>165</v>
      </c>
      <c r="J591" s="622" t="s">
        <v>207</v>
      </c>
      <c r="K591" s="195" t="s">
        <v>164</v>
      </c>
      <c r="L591" s="196" t="s">
        <v>165</v>
      </c>
      <c r="M591" s="622" t="s">
        <v>207</v>
      </c>
      <c r="N591" s="195" t="s">
        <v>164</v>
      </c>
      <c r="O591" s="196" t="s">
        <v>165</v>
      </c>
      <c r="P591" s="775" t="s">
        <v>207</v>
      </c>
      <c r="Q591" s="195" t="s">
        <v>164</v>
      </c>
      <c r="R591" s="196" t="s">
        <v>165</v>
      </c>
      <c r="S591" s="775" t="s">
        <v>207</v>
      </c>
      <c r="T591" s="195" t="s">
        <v>164</v>
      </c>
      <c r="U591" s="196" t="s">
        <v>165</v>
      </c>
      <c r="V591" s="775" t="s">
        <v>207</v>
      </c>
      <c r="W591" s="775" t="s">
        <v>207</v>
      </c>
      <c r="X591" s="778"/>
      <c r="Y591" s="773"/>
    </row>
    <row r="592" spans="1:25" ht="15" customHeight="1" outlineLevel="1" thickBot="1" x14ac:dyDescent="0.25">
      <c r="C592" s="765"/>
      <c r="D592" s="764"/>
      <c r="E592" s="197" t="s">
        <v>167</v>
      </c>
      <c r="F592" s="197" t="s">
        <v>167</v>
      </c>
      <c r="G592" s="661"/>
      <c r="H592" s="197" t="s">
        <v>167</v>
      </c>
      <c r="I592" s="207" t="str">
        <f>IF(INDEX('Reference Data'!$G$5:$G$18,MATCH('Reference Data'!$C$4,'Reference Data'!$F$5:$F$21,0),1)&gt;=I$18,"Actual","Forecast")</f>
        <v>Actual</v>
      </c>
      <c r="J592" s="661"/>
      <c r="K592" s="207" t="str">
        <f>IF(INDEX('Reference Data'!$G$5:$G$18,MATCH('Reference Data'!$C$4,'Reference Data'!$F$5:$F$21,0),1)&gt;=K$18,"Actual","Forecast")</f>
        <v>Actual</v>
      </c>
      <c r="L592" s="207" t="str">
        <f>IF(INDEX('Reference Data'!$G$5:$G$18,MATCH('Reference Data'!$C$4,'Reference Data'!$F$5:$F$21,0),1)&gt;=L$18,"Actual","Forecast")</f>
        <v>Actual</v>
      </c>
      <c r="M592" s="661"/>
      <c r="N592" s="207" t="str">
        <f>IF(INDEX('Reference Data'!$G$5:$G$18,MATCH('Reference Data'!$C$4,'Reference Data'!$F$5:$F$21,0),1)&gt;=N$18,"Actual","Forecast")</f>
        <v>Actual</v>
      </c>
      <c r="O592" s="207" t="str">
        <f>IF(INDEX('Reference Data'!$G$5:$G$18,MATCH('Reference Data'!$C$4,'Reference Data'!$F$5:$F$21,0),1)&gt;=O$18,"Actual","Forecast")</f>
        <v>Actual</v>
      </c>
      <c r="P592" s="776"/>
      <c r="Q592" s="207" t="str">
        <f>IF(INDEX('Reference Data'!$G$5:$G$18,MATCH('Reference Data'!$C$4,'Reference Data'!$F$5:$F$21,0),1)&gt;=Q$18,"Actual","Forecast")</f>
        <v>Actual</v>
      </c>
      <c r="R592" s="207" t="str">
        <f>IF(INDEX('Reference Data'!$G$5:$G$18,MATCH('Reference Data'!$C$4,'Reference Data'!$F$5:$F$21,0),1)&gt;=R$18,"Actual","Forecast")</f>
        <v>Forecast</v>
      </c>
      <c r="S592" s="776"/>
      <c r="T592" s="207" t="str">
        <f>IF(INDEX('Reference Data'!$G$5:$G$18,MATCH('Reference Data'!$C$4,'Reference Data'!$F$5:$F$21,0),1)&gt;=T$18,"Actual","Forecast")</f>
        <v>Forecast</v>
      </c>
      <c r="U592" s="207" t="str">
        <f>IF(INDEX('Reference Data'!$G$5:$G$18,MATCH('Reference Data'!$C$4,'Reference Data'!$F$5:$F$21,0),1)&gt;=U$18,"Actual","Forecast")</f>
        <v>Forecast</v>
      </c>
      <c r="V592" s="776"/>
      <c r="W592" s="776"/>
      <c r="X592" s="778"/>
      <c r="Y592" s="774"/>
    </row>
    <row r="593" spans="2:26" ht="15" customHeight="1" outlineLevel="1" thickBot="1" x14ac:dyDescent="0.25">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6"/>
    </row>
    <row r="594" spans="2:26" outlineLevel="1" x14ac:dyDescent="0.2">
      <c r="C594" s="151" t="s">
        <v>226</v>
      </c>
      <c r="D594" s="425"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30" outlineLevel="1" x14ac:dyDescent="0.2">
      <c r="C595" s="151" t="s">
        <v>229</v>
      </c>
      <c r="D595" s="425"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31" outlineLevel="1" thickBot="1" x14ac:dyDescent="0.25">
      <c r="C596" s="361" t="s">
        <v>231</v>
      </c>
      <c r="D596" s="426"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25">
      <c r="C597" s="502" t="s">
        <v>232</v>
      </c>
      <c r="D597" s="500"/>
      <c r="E597" s="500"/>
      <c r="F597" s="500"/>
      <c r="G597" s="500"/>
      <c r="H597" s="500"/>
      <c r="I597" s="500"/>
      <c r="J597" s="500"/>
      <c r="K597" s="500"/>
      <c r="L597" s="500"/>
      <c r="M597" s="500"/>
      <c r="N597" s="500"/>
      <c r="O597" s="500"/>
      <c r="P597" s="500"/>
      <c r="Q597" s="500"/>
      <c r="R597" s="500"/>
      <c r="S597" s="500"/>
      <c r="T597" s="500"/>
      <c r="U597" s="500"/>
      <c r="V597" s="500"/>
      <c r="W597" s="500"/>
      <c r="X597" s="500"/>
      <c r="Y597" s="501"/>
    </row>
    <row r="598" spans="2:26" outlineLevel="1" x14ac:dyDescent="0.2">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2"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2">
      <c r="B599" s="1">
        <f t="shared" si="239"/>
        <v>0</v>
      </c>
      <c r="C599" s="67" t="s">
        <v>18</v>
      </c>
      <c r="D599" s="423"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2">
      <c r="B600" s="1">
        <f t="shared" si="239"/>
        <v>0</v>
      </c>
      <c r="C600" s="67" t="s">
        <v>18</v>
      </c>
      <c r="D600" s="423"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2">
      <c r="B601" s="1">
        <f t="shared" si="239"/>
        <v>0</v>
      </c>
      <c r="C601" s="67" t="s">
        <v>18</v>
      </c>
      <c r="D601" s="423"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2">
      <c r="B602" s="1">
        <f t="shared" si="239"/>
        <v>0</v>
      </c>
      <c r="C602" s="67" t="s">
        <v>18</v>
      </c>
      <c r="D602" s="423"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2">
      <c r="B603" s="1">
        <f t="shared" si="239"/>
        <v>0</v>
      </c>
      <c r="C603" s="67" t="s">
        <v>18</v>
      </c>
      <c r="D603" s="423"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2">
      <c r="B604" s="1">
        <f t="shared" si="239"/>
        <v>0</v>
      </c>
      <c r="C604" s="67" t="s">
        <v>18</v>
      </c>
      <c r="D604" s="423"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2">
      <c r="B605" s="1">
        <f t="shared" si="239"/>
        <v>0</v>
      </c>
      <c r="C605" s="67" t="s">
        <v>18</v>
      </c>
      <c r="D605" s="423"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2">
      <c r="B606" s="1">
        <f t="shared" si="239"/>
        <v>0</v>
      </c>
      <c r="C606" s="67" t="s">
        <v>18</v>
      </c>
      <c r="D606" s="423"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2">
      <c r="B607" s="1">
        <f t="shared" si="239"/>
        <v>0</v>
      </c>
      <c r="C607" s="67" t="s">
        <v>18</v>
      </c>
      <c r="D607" s="423"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2">
      <c r="B608" s="1">
        <f t="shared" si="239"/>
        <v>0</v>
      </c>
      <c r="C608" s="67" t="s">
        <v>18</v>
      </c>
      <c r="D608" s="423"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2">
      <c r="B609" s="1">
        <f t="shared" si="239"/>
        <v>0</v>
      </c>
      <c r="C609" s="67" t="s">
        <v>18</v>
      </c>
      <c r="D609" s="423"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2">
      <c r="B610" s="1">
        <f t="shared" si="239"/>
        <v>0</v>
      </c>
      <c r="C610" s="67" t="s">
        <v>18</v>
      </c>
      <c r="D610" s="423"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2">
      <c r="B611" s="1">
        <f t="shared" si="239"/>
        <v>0</v>
      </c>
      <c r="C611" s="67" t="s">
        <v>18</v>
      </c>
      <c r="D611" s="423"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5" customHeight="1" outlineLevel="1" thickBot="1" x14ac:dyDescent="0.25">
      <c r="B612" s="1">
        <f t="shared" si="239"/>
        <v>0</v>
      </c>
      <c r="C612" s="107" t="s">
        <v>18</v>
      </c>
      <c r="D612" s="424"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25">
      <c r="C613" s="503" t="s">
        <v>233</v>
      </c>
      <c r="D613" s="504"/>
      <c r="E613" s="504"/>
      <c r="F613" s="504"/>
      <c r="G613" s="504"/>
      <c r="H613" s="504"/>
      <c r="I613" s="504"/>
      <c r="J613" s="504"/>
      <c r="K613" s="504"/>
      <c r="L613" s="504"/>
      <c r="M613" s="504"/>
      <c r="N613" s="504"/>
      <c r="O613" s="504"/>
      <c r="P613" s="504"/>
      <c r="Q613" s="504"/>
      <c r="R613" s="504"/>
      <c r="S613" s="504"/>
      <c r="T613" s="504"/>
      <c r="U613" s="504"/>
      <c r="V613" s="504"/>
      <c r="W613" s="504"/>
      <c r="X613" s="504"/>
      <c r="Y613" s="505"/>
    </row>
    <row r="614" spans="2:26" outlineLevel="1" x14ac:dyDescent="0.2">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2">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2">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2">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2">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2">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2">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2">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2">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6" outlineLevel="1" thickBot="1" x14ac:dyDescent="0.25">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6" thickBot="1" x14ac:dyDescent="0.25">
      <c r="C624" s="285"/>
      <c r="D624" s="284"/>
      <c r="E624" s="3"/>
      <c r="F624" s="3"/>
      <c r="G624" s="3"/>
      <c r="H624" s="3"/>
      <c r="I624" s="3"/>
      <c r="J624" s="3"/>
      <c r="K624" s="3"/>
      <c r="L624" s="3"/>
      <c r="M624" s="3"/>
      <c r="N624" s="3"/>
      <c r="O624" s="3"/>
      <c r="P624" s="3"/>
      <c r="Q624" s="3"/>
      <c r="R624" s="3"/>
      <c r="S624" s="3"/>
      <c r="T624" s="3"/>
      <c r="U624" s="3"/>
      <c r="V624" s="3"/>
      <c r="W624" s="3"/>
      <c r="X624" s="3"/>
    </row>
    <row r="625" spans="1:26" ht="91" thickBot="1" x14ac:dyDescent="0.25">
      <c r="A625" s="46" t="s">
        <v>187</v>
      </c>
      <c r="B625" s="60">
        <f>IF('2 - Project Admin'!E43="",0,IF(SUM(B632:B661)&gt;0,1,0))</f>
        <v>0</v>
      </c>
      <c r="C625" s="796" t="str">
        <f>IF(OR('2 - Project Admin'!E43="", '2 - Project Admin'!E43="n/a"),"Project 17: Not Applicable", CONCATENATE("Project 17: ", '2 - Project Admin'!E43))</f>
        <v>Project 17: Not Applicable</v>
      </c>
      <c r="D625" s="797"/>
      <c r="E625" s="797"/>
      <c r="F625" s="797"/>
      <c r="G625" s="797"/>
      <c r="H625" s="797"/>
      <c r="I625" s="797"/>
      <c r="J625" s="797"/>
      <c r="K625" s="797"/>
      <c r="L625" s="797"/>
      <c r="M625" s="797"/>
      <c r="N625" s="797"/>
      <c r="O625" s="797"/>
      <c r="P625" s="797"/>
      <c r="Q625" s="797"/>
      <c r="R625" s="797"/>
      <c r="S625" s="797"/>
      <c r="T625" s="797"/>
      <c r="U625" s="797"/>
      <c r="V625" s="797"/>
      <c r="W625" s="797"/>
      <c r="X625" s="797"/>
      <c r="Y625" s="798"/>
    </row>
    <row r="626" spans="1:26" ht="16" thickBot="1" x14ac:dyDescent="0.25">
      <c r="C626" s="144"/>
      <c r="D626" s="145"/>
      <c r="E626" s="146"/>
      <c r="F626" s="146"/>
      <c r="G626" s="146"/>
      <c r="H626" s="146"/>
      <c r="I626" s="146"/>
      <c r="J626" s="146"/>
      <c r="K626" s="146"/>
    </row>
    <row r="627" spans="1:26" ht="15.75" customHeight="1" outlineLevel="1" x14ac:dyDescent="0.2">
      <c r="C627" s="763" t="s">
        <v>215</v>
      </c>
      <c r="D627" s="763" t="s">
        <v>216</v>
      </c>
      <c r="E627" s="766" t="s">
        <v>217</v>
      </c>
      <c r="F627" s="767"/>
      <c r="G627" s="768"/>
      <c r="H627" s="766" t="s">
        <v>218</v>
      </c>
      <c r="I627" s="767"/>
      <c r="J627" s="768"/>
      <c r="K627" s="766" t="s">
        <v>219</v>
      </c>
      <c r="L627" s="767"/>
      <c r="M627" s="768"/>
      <c r="N627" s="766" t="s">
        <v>220</v>
      </c>
      <c r="O627" s="767"/>
      <c r="P627" s="768"/>
      <c r="Q627" s="766" t="s">
        <v>221</v>
      </c>
      <c r="R627" s="767"/>
      <c r="S627" s="768"/>
      <c r="T627" s="766" t="s">
        <v>222</v>
      </c>
      <c r="U627" s="767"/>
      <c r="V627" s="768"/>
      <c r="W627" s="622" t="s">
        <v>223</v>
      </c>
      <c r="X627" s="777" t="s">
        <v>163</v>
      </c>
      <c r="Y627" s="772" t="s">
        <v>224</v>
      </c>
    </row>
    <row r="628" spans="1:26" ht="15.75" customHeight="1" outlineLevel="1" thickBot="1" x14ac:dyDescent="0.25">
      <c r="C628" s="764"/>
      <c r="D628" s="764"/>
      <c r="E628" s="769"/>
      <c r="F628" s="770"/>
      <c r="G628" s="771"/>
      <c r="H628" s="769"/>
      <c r="I628" s="770"/>
      <c r="J628" s="771"/>
      <c r="K628" s="769"/>
      <c r="L628" s="770"/>
      <c r="M628" s="771"/>
      <c r="N628" s="769"/>
      <c r="O628" s="770"/>
      <c r="P628" s="771"/>
      <c r="Q628" s="769"/>
      <c r="R628" s="770"/>
      <c r="S628" s="771"/>
      <c r="T628" s="769"/>
      <c r="U628" s="770"/>
      <c r="V628" s="771"/>
      <c r="W628" s="623"/>
      <c r="X628" s="778"/>
      <c r="Y628" s="773"/>
    </row>
    <row r="629" spans="1:26" ht="15" customHeight="1" outlineLevel="1" thickBot="1" x14ac:dyDescent="0.25">
      <c r="C629" s="764"/>
      <c r="D629" s="764"/>
      <c r="E629" s="195" t="s">
        <v>164</v>
      </c>
      <c r="F629" s="196" t="s">
        <v>165</v>
      </c>
      <c r="G629" s="622" t="s">
        <v>207</v>
      </c>
      <c r="H629" s="195" t="s">
        <v>164</v>
      </c>
      <c r="I629" s="196" t="s">
        <v>165</v>
      </c>
      <c r="J629" s="622" t="s">
        <v>207</v>
      </c>
      <c r="K629" s="195" t="s">
        <v>164</v>
      </c>
      <c r="L629" s="196" t="s">
        <v>165</v>
      </c>
      <c r="M629" s="622" t="s">
        <v>207</v>
      </c>
      <c r="N629" s="195" t="s">
        <v>164</v>
      </c>
      <c r="O629" s="196" t="s">
        <v>165</v>
      </c>
      <c r="P629" s="775" t="s">
        <v>207</v>
      </c>
      <c r="Q629" s="195" t="s">
        <v>164</v>
      </c>
      <c r="R629" s="196" t="s">
        <v>165</v>
      </c>
      <c r="S629" s="775" t="s">
        <v>207</v>
      </c>
      <c r="T629" s="195" t="s">
        <v>164</v>
      </c>
      <c r="U629" s="196" t="s">
        <v>165</v>
      </c>
      <c r="V629" s="775" t="s">
        <v>207</v>
      </c>
      <c r="W629" s="775" t="s">
        <v>207</v>
      </c>
      <c r="X629" s="778"/>
      <c r="Y629" s="773"/>
    </row>
    <row r="630" spans="1:26" ht="15" customHeight="1" outlineLevel="1" thickBot="1" x14ac:dyDescent="0.25">
      <c r="C630" s="765"/>
      <c r="D630" s="764"/>
      <c r="E630" s="197" t="s">
        <v>167</v>
      </c>
      <c r="F630" s="197" t="s">
        <v>167</v>
      </c>
      <c r="G630" s="661"/>
      <c r="H630" s="197" t="s">
        <v>167</v>
      </c>
      <c r="I630" s="207" t="str">
        <f>IF(INDEX('Reference Data'!$G$5:$G$18,MATCH('Reference Data'!$C$4,'Reference Data'!$F$5:$F$21,0),1)&gt;=I$18,"Actual","Forecast")</f>
        <v>Actual</v>
      </c>
      <c r="J630" s="661"/>
      <c r="K630" s="207" t="str">
        <f>IF(INDEX('Reference Data'!$G$5:$G$18,MATCH('Reference Data'!$C$4,'Reference Data'!$F$5:$F$21,0),1)&gt;=K$18,"Actual","Forecast")</f>
        <v>Actual</v>
      </c>
      <c r="L630" s="207" t="str">
        <f>IF(INDEX('Reference Data'!$G$5:$G$18,MATCH('Reference Data'!$C$4,'Reference Data'!$F$5:$F$21,0),1)&gt;=L$18,"Actual","Forecast")</f>
        <v>Actual</v>
      </c>
      <c r="M630" s="661"/>
      <c r="N630" s="207" t="str">
        <f>IF(INDEX('Reference Data'!$G$5:$G$18,MATCH('Reference Data'!$C$4,'Reference Data'!$F$5:$F$21,0),1)&gt;=N$18,"Actual","Forecast")</f>
        <v>Actual</v>
      </c>
      <c r="O630" s="207" t="str">
        <f>IF(INDEX('Reference Data'!$G$5:$G$18,MATCH('Reference Data'!$C$4,'Reference Data'!$F$5:$F$21,0),1)&gt;=O$18,"Actual","Forecast")</f>
        <v>Actual</v>
      </c>
      <c r="P630" s="776"/>
      <c r="Q630" s="207" t="str">
        <f>IF(INDEX('Reference Data'!$G$5:$G$18,MATCH('Reference Data'!$C$4,'Reference Data'!$F$5:$F$21,0),1)&gt;=Q$18,"Actual","Forecast")</f>
        <v>Actual</v>
      </c>
      <c r="R630" s="207" t="str">
        <f>IF(INDEX('Reference Data'!$G$5:$G$18,MATCH('Reference Data'!$C$4,'Reference Data'!$F$5:$F$21,0),1)&gt;=R$18,"Actual","Forecast")</f>
        <v>Forecast</v>
      </c>
      <c r="S630" s="776"/>
      <c r="T630" s="207" t="str">
        <f>IF(INDEX('Reference Data'!$G$5:$G$18,MATCH('Reference Data'!$C$4,'Reference Data'!$F$5:$F$21,0),1)&gt;=T$18,"Actual","Forecast")</f>
        <v>Forecast</v>
      </c>
      <c r="U630" s="207" t="str">
        <f>IF(INDEX('Reference Data'!$G$5:$G$18,MATCH('Reference Data'!$C$4,'Reference Data'!$F$5:$F$21,0),1)&gt;=U$18,"Actual","Forecast")</f>
        <v>Forecast</v>
      </c>
      <c r="V630" s="776"/>
      <c r="W630" s="776"/>
      <c r="X630" s="778"/>
      <c r="Y630" s="774"/>
    </row>
    <row r="631" spans="1:26" ht="15" customHeight="1" outlineLevel="1" thickBot="1" x14ac:dyDescent="0.25">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6"/>
    </row>
    <row r="632" spans="1:26" outlineLevel="1" x14ac:dyDescent="0.2">
      <c r="C632" s="151" t="s">
        <v>226</v>
      </c>
      <c r="D632" s="425"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30" outlineLevel="1" x14ac:dyDescent="0.2">
      <c r="C633" s="151" t="s">
        <v>229</v>
      </c>
      <c r="D633" s="425"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31" outlineLevel="1" thickBot="1" x14ac:dyDescent="0.25">
      <c r="C634" s="361" t="s">
        <v>231</v>
      </c>
      <c r="D634" s="426"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25">
      <c r="C635" s="502" t="s">
        <v>232</v>
      </c>
      <c r="D635" s="500"/>
      <c r="E635" s="500"/>
      <c r="F635" s="500"/>
      <c r="G635" s="500"/>
      <c r="H635" s="500"/>
      <c r="I635" s="500"/>
      <c r="J635" s="500"/>
      <c r="K635" s="500"/>
      <c r="L635" s="500"/>
      <c r="M635" s="500"/>
      <c r="N635" s="500"/>
      <c r="O635" s="500"/>
      <c r="P635" s="500"/>
      <c r="Q635" s="500"/>
      <c r="R635" s="500"/>
      <c r="S635" s="500"/>
      <c r="T635" s="500"/>
      <c r="U635" s="500"/>
      <c r="V635" s="500"/>
      <c r="W635" s="500"/>
      <c r="X635" s="500"/>
      <c r="Y635" s="501"/>
    </row>
    <row r="636" spans="1:26" outlineLevel="1" x14ac:dyDescent="0.2">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2"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2">
      <c r="B637" s="1">
        <f t="shared" si="255"/>
        <v>0</v>
      </c>
      <c r="C637" s="67" t="s">
        <v>18</v>
      </c>
      <c r="D637" s="423"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2">
      <c r="B638" s="1">
        <f t="shared" si="255"/>
        <v>0</v>
      </c>
      <c r="C638" s="67" t="s">
        <v>18</v>
      </c>
      <c r="D638" s="423"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2">
      <c r="B639" s="1">
        <f t="shared" si="255"/>
        <v>0</v>
      </c>
      <c r="C639" s="67" t="s">
        <v>18</v>
      </c>
      <c r="D639" s="423"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2">
      <c r="B640" s="1">
        <f t="shared" si="255"/>
        <v>0</v>
      </c>
      <c r="C640" s="67" t="s">
        <v>18</v>
      </c>
      <c r="D640" s="423"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2">
      <c r="B641" s="1">
        <f t="shared" si="255"/>
        <v>0</v>
      </c>
      <c r="C641" s="67" t="s">
        <v>18</v>
      </c>
      <c r="D641" s="423"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2">
      <c r="B642" s="1">
        <f t="shared" si="255"/>
        <v>0</v>
      </c>
      <c r="C642" s="67" t="s">
        <v>18</v>
      </c>
      <c r="D642" s="423"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2">
      <c r="B643" s="1">
        <f t="shared" si="255"/>
        <v>0</v>
      </c>
      <c r="C643" s="67" t="s">
        <v>18</v>
      </c>
      <c r="D643" s="423"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2">
      <c r="B644" s="1">
        <f t="shared" si="255"/>
        <v>0</v>
      </c>
      <c r="C644" s="67" t="s">
        <v>18</v>
      </c>
      <c r="D644" s="423"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2">
      <c r="B645" s="1">
        <f t="shared" si="255"/>
        <v>0</v>
      </c>
      <c r="C645" s="67" t="s">
        <v>18</v>
      </c>
      <c r="D645" s="423"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2">
      <c r="B646" s="1">
        <f t="shared" si="255"/>
        <v>0</v>
      </c>
      <c r="C646" s="67" t="s">
        <v>18</v>
      </c>
      <c r="D646" s="423"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2">
      <c r="B647" s="1">
        <f t="shared" si="255"/>
        <v>0</v>
      </c>
      <c r="C647" s="67" t="s">
        <v>18</v>
      </c>
      <c r="D647" s="423"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2">
      <c r="B648" s="1">
        <f t="shared" si="255"/>
        <v>0</v>
      </c>
      <c r="C648" s="67" t="s">
        <v>18</v>
      </c>
      <c r="D648" s="423"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2">
      <c r="B649" s="1">
        <f t="shared" si="255"/>
        <v>0</v>
      </c>
      <c r="C649" s="67" t="s">
        <v>18</v>
      </c>
      <c r="D649" s="423"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5" customHeight="1" outlineLevel="1" thickBot="1" x14ac:dyDescent="0.25">
      <c r="B650" s="1">
        <f t="shared" si="255"/>
        <v>0</v>
      </c>
      <c r="C650" s="107" t="s">
        <v>18</v>
      </c>
      <c r="D650" s="424"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25">
      <c r="C651" s="503" t="s">
        <v>233</v>
      </c>
      <c r="D651" s="504"/>
      <c r="E651" s="504"/>
      <c r="F651" s="504"/>
      <c r="G651" s="504"/>
      <c r="H651" s="504"/>
      <c r="I651" s="504"/>
      <c r="J651" s="504"/>
      <c r="K651" s="504"/>
      <c r="L651" s="504"/>
      <c r="M651" s="504"/>
      <c r="N651" s="504"/>
      <c r="O651" s="504"/>
      <c r="P651" s="504"/>
      <c r="Q651" s="504"/>
      <c r="R651" s="504"/>
      <c r="S651" s="504"/>
      <c r="T651" s="504"/>
      <c r="U651" s="504"/>
      <c r="V651" s="504"/>
      <c r="W651" s="504"/>
      <c r="X651" s="504"/>
      <c r="Y651" s="505"/>
    </row>
    <row r="652" spans="2:26" outlineLevel="1" x14ac:dyDescent="0.2">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2">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2">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2">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2">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2">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2">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2">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2">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6" outlineLevel="1" thickBot="1" x14ac:dyDescent="0.25">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6" thickBot="1" x14ac:dyDescent="0.25">
      <c r="C662" s="285"/>
      <c r="D662" s="284"/>
      <c r="E662" s="3"/>
      <c r="F662" s="3"/>
      <c r="G662" s="3"/>
      <c r="H662" s="3"/>
      <c r="I662" s="3"/>
      <c r="J662" s="3"/>
      <c r="K662" s="3"/>
      <c r="L662" s="3"/>
      <c r="M662" s="3"/>
      <c r="N662" s="3"/>
      <c r="O662" s="3"/>
      <c r="P662" s="3"/>
      <c r="Q662" s="3"/>
      <c r="R662" s="3"/>
      <c r="S662" s="3"/>
      <c r="T662" s="3"/>
      <c r="U662" s="3"/>
      <c r="V662" s="3"/>
      <c r="W662" s="3"/>
      <c r="X662" s="3"/>
    </row>
    <row r="663" spans="1:25" ht="91" thickBot="1" x14ac:dyDescent="0.25">
      <c r="A663" s="46" t="s">
        <v>187</v>
      </c>
      <c r="B663" s="60">
        <f>IF('2 - Project Admin'!E44="",0,IF(SUM(B670:B699)&gt;0,1,0))</f>
        <v>0</v>
      </c>
      <c r="C663" s="796" t="str">
        <f>IF(OR('2 - Project Admin'!E44="", '2 - Project Admin'!E44="n/a"),"Project 18: Not Applicable", CONCATENATE("Project 18: ", '2 - Project Admin'!E44))</f>
        <v>Project 18: Not Applicable</v>
      </c>
      <c r="D663" s="797"/>
      <c r="E663" s="797"/>
      <c r="F663" s="797"/>
      <c r="G663" s="797"/>
      <c r="H663" s="797"/>
      <c r="I663" s="797"/>
      <c r="J663" s="797"/>
      <c r="K663" s="797"/>
      <c r="L663" s="797"/>
      <c r="M663" s="797"/>
      <c r="N663" s="797"/>
      <c r="O663" s="797"/>
      <c r="P663" s="797"/>
      <c r="Q663" s="797"/>
      <c r="R663" s="797"/>
      <c r="S663" s="797"/>
      <c r="T663" s="797"/>
      <c r="U663" s="797"/>
      <c r="V663" s="797"/>
      <c r="W663" s="797"/>
      <c r="X663" s="797"/>
      <c r="Y663" s="798"/>
    </row>
    <row r="664" spans="1:25" ht="16" thickBot="1" x14ac:dyDescent="0.25">
      <c r="C664" s="144"/>
      <c r="D664" s="145"/>
      <c r="E664" s="146"/>
      <c r="F664" s="146"/>
      <c r="G664" s="146"/>
      <c r="H664" s="146"/>
      <c r="I664" s="146"/>
      <c r="J664" s="146"/>
      <c r="K664" s="146"/>
    </row>
    <row r="665" spans="1:25" ht="15.75" customHeight="1" outlineLevel="1" x14ac:dyDescent="0.2">
      <c r="C665" s="763" t="s">
        <v>215</v>
      </c>
      <c r="D665" s="763" t="s">
        <v>216</v>
      </c>
      <c r="E665" s="766" t="s">
        <v>217</v>
      </c>
      <c r="F665" s="767"/>
      <c r="G665" s="768"/>
      <c r="H665" s="766" t="s">
        <v>218</v>
      </c>
      <c r="I665" s="767"/>
      <c r="J665" s="768"/>
      <c r="K665" s="766" t="s">
        <v>219</v>
      </c>
      <c r="L665" s="767"/>
      <c r="M665" s="768"/>
      <c r="N665" s="766" t="s">
        <v>220</v>
      </c>
      <c r="O665" s="767"/>
      <c r="P665" s="768"/>
      <c r="Q665" s="766" t="s">
        <v>221</v>
      </c>
      <c r="R665" s="767"/>
      <c r="S665" s="768"/>
      <c r="T665" s="766" t="s">
        <v>222</v>
      </c>
      <c r="U665" s="767"/>
      <c r="V665" s="768"/>
      <c r="W665" s="622" t="s">
        <v>223</v>
      </c>
      <c r="X665" s="777" t="s">
        <v>163</v>
      </c>
      <c r="Y665" s="772" t="s">
        <v>224</v>
      </c>
    </row>
    <row r="666" spans="1:25" ht="15.75" customHeight="1" outlineLevel="1" thickBot="1" x14ac:dyDescent="0.25">
      <c r="C666" s="764"/>
      <c r="D666" s="764"/>
      <c r="E666" s="769"/>
      <c r="F666" s="770"/>
      <c r="G666" s="771"/>
      <c r="H666" s="769"/>
      <c r="I666" s="770"/>
      <c r="J666" s="771"/>
      <c r="K666" s="769"/>
      <c r="L666" s="770"/>
      <c r="M666" s="771"/>
      <c r="N666" s="769"/>
      <c r="O666" s="770"/>
      <c r="P666" s="771"/>
      <c r="Q666" s="769"/>
      <c r="R666" s="770"/>
      <c r="S666" s="771"/>
      <c r="T666" s="769"/>
      <c r="U666" s="770"/>
      <c r="V666" s="771"/>
      <c r="W666" s="623"/>
      <c r="X666" s="778"/>
      <c r="Y666" s="773"/>
    </row>
    <row r="667" spans="1:25" ht="15" customHeight="1" outlineLevel="1" thickBot="1" x14ac:dyDescent="0.25">
      <c r="C667" s="764"/>
      <c r="D667" s="764"/>
      <c r="E667" s="195" t="s">
        <v>164</v>
      </c>
      <c r="F667" s="196" t="s">
        <v>165</v>
      </c>
      <c r="G667" s="622" t="s">
        <v>207</v>
      </c>
      <c r="H667" s="195" t="s">
        <v>164</v>
      </c>
      <c r="I667" s="196" t="s">
        <v>165</v>
      </c>
      <c r="J667" s="622" t="s">
        <v>207</v>
      </c>
      <c r="K667" s="195" t="s">
        <v>164</v>
      </c>
      <c r="L667" s="196" t="s">
        <v>165</v>
      </c>
      <c r="M667" s="622" t="s">
        <v>207</v>
      </c>
      <c r="N667" s="195" t="s">
        <v>164</v>
      </c>
      <c r="O667" s="196" t="s">
        <v>165</v>
      </c>
      <c r="P667" s="775" t="s">
        <v>207</v>
      </c>
      <c r="Q667" s="195" t="s">
        <v>164</v>
      </c>
      <c r="R667" s="196" t="s">
        <v>165</v>
      </c>
      <c r="S667" s="775" t="s">
        <v>207</v>
      </c>
      <c r="T667" s="195" t="s">
        <v>164</v>
      </c>
      <c r="U667" s="196" t="s">
        <v>165</v>
      </c>
      <c r="V667" s="775" t="s">
        <v>207</v>
      </c>
      <c r="W667" s="775" t="s">
        <v>207</v>
      </c>
      <c r="X667" s="778"/>
      <c r="Y667" s="773"/>
    </row>
    <row r="668" spans="1:25" ht="15" customHeight="1" outlineLevel="1" thickBot="1" x14ac:dyDescent="0.25">
      <c r="C668" s="765"/>
      <c r="D668" s="764"/>
      <c r="E668" s="197" t="s">
        <v>167</v>
      </c>
      <c r="F668" s="197" t="s">
        <v>167</v>
      </c>
      <c r="G668" s="661"/>
      <c r="H668" s="197" t="s">
        <v>167</v>
      </c>
      <c r="I668" s="207" t="str">
        <f>IF(INDEX('Reference Data'!$G$5:$G$18,MATCH('Reference Data'!$C$4,'Reference Data'!$F$5:$F$21,0),1)&gt;=I$18,"Actual","Forecast")</f>
        <v>Actual</v>
      </c>
      <c r="J668" s="661"/>
      <c r="K668" s="207" t="str">
        <f>IF(INDEX('Reference Data'!$G$5:$G$18,MATCH('Reference Data'!$C$4,'Reference Data'!$F$5:$F$21,0),1)&gt;=K$18,"Actual","Forecast")</f>
        <v>Actual</v>
      </c>
      <c r="L668" s="207" t="str">
        <f>IF(INDEX('Reference Data'!$G$5:$G$18,MATCH('Reference Data'!$C$4,'Reference Data'!$F$5:$F$21,0),1)&gt;=L$18,"Actual","Forecast")</f>
        <v>Actual</v>
      </c>
      <c r="M668" s="661"/>
      <c r="N668" s="207" t="str">
        <f>IF(INDEX('Reference Data'!$G$5:$G$18,MATCH('Reference Data'!$C$4,'Reference Data'!$F$5:$F$21,0),1)&gt;=N$18,"Actual","Forecast")</f>
        <v>Actual</v>
      </c>
      <c r="O668" s="207" t="str">
        <f>IF(INDEX('Reference Data'!$G$5:$G$18,MATCH('Reference Data'!$C$4,'Reference Data'!$F$5:$F$21,0),1)&gt;=O$18,"Actual","Forecast")</f>
        <v>Actual</v>
      </c>
      <c r="P668" s="776"/>
      <c r="Q668" s="207" t="str">
        <f>IF(INDEX('Reference Data'!$G$5:$G$18,MATCH('Reference Data'!$C$4,'Reference Data'!$F$5:$F$21,0),1)&gt;=Q$18,"Actual","Forecast")</f>
        <v>Actual</v>
      </c>
      <c r="R668" s="207" t="str">
        <f>IF(INDEX('Reference Data'!$G$5:$G$18,MATCH('Reference Data'!$C$4,'Reference Data'!$F$5:$F$21,0),1)&gt;=R$18,"Actual","Forecast")</f>
        <v>Forecast</v>
      </c>
      <c r="S668" s="776"/>
      <c r="T668" s="207" t="str">
        <f>IF(INDEX('Reference Data'!$G$5:$G$18,MATCH('Reference Data'!$C$4,'Reference Data'!$F$5:$F$21,0),1)&gt;=T$18,"Actual","Forecast")</f>
        <v>Forecast</v>
      </c>
      <c r="U668" s="207" t="str">
        <f>IF(INDEX('Reference Data'!$G$5:$G$18,MATCH('Reference Data'!$C$4,'Reference Data'!$F$5:$F$21,0),1)&gt;=U$18,"Actual","Forecast")</f>
        <v>Forecast</v>
      </c>
      <c r="V668" s="776"/>
      <c r="W668" s="776"/>
      <c r="X668" s="778"/>
      <c r="Y668" s="774"/>
    </row>
    <row r="669" spans="1:25" ht="15" customHeight="1" outlineLevel="1" thickBot="1" x14ac:dyDescent="0.25">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6"/>
    </row>
    <row r="670" spans="1:25" outlineLevel="1" x14ac:dyDescent="0.2">
      <c r="C670" s="151" t="s">
        <v>226</v>
      </c>
      <c r="D670" s="425"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30" outlineLevel="1" x14ac:dyDescent="0.2">
      <c r="C671" s="151" t="s">
        <v>229</v>
      </c>
      <c r="D671" s="425"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31" outlineLevel="1" thickBot="1" x14ac:dyDescent="0.25">
      <c r="C672" s="361" t="s">
        <v>231</v>
      </c>
      <c r="D672" s="426"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25">
      <c r="C673" s="502" t="s">
        <v>232</v>
      </c>
      <c r="D673" s="500"/>
      <c r="E673" s="500"/>
      <c r="F673" s="500"/>
      <c r="G673" s="500"/>
      <c r="H673" s="500"/>
      <c r="I673" s="500"/>
      <c r="J673" s="500"/>
      <c r="K673" s="500"/>
      <c r="L673" s="500"/>
      <c r="M673" s="500"/>
      <c r="N673" s="500"/>
      <c r="O673" s="500"/>
      <c r="P673" s="500"/>
      <c r="Q673" s="500"/>
      <c r="R673" s="500"/>
      <c r="S673" s="500"/>
      <c r="T673" s="500"/>
      <c r="U673" s="500"/>
      <c r="V673" s="500"/>
      <c r="W673" s="500"/>
      <c r="X673" s="500"/>
      <c r="Y673" s="501"/>
    </row>
    <row r="674" spans="2:26" outlineLevel="1" x14ac:dyDescent="0.2">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2"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2">
      <c r="B675" s="1">
        <f t="shared" si="271"/>
        <v>0</v>
      </c>
      <c r="C675" s="67" t="s">
        <v>18</v>
      </c>
      <c r="D675" s="423"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2">
      <c r="B676" s="1">
        <f t="shared" si="271"/>
        <v>0</v>
      </c>
      <c r="C676" s="67" t="s">
        <v>18</v>
      </c>
      <c r="D676" s="423"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2">
      <c r="B677" s="1">
        <f t="shared" si="271"/>
        <v>0</v>
      </c>
      <c r="C677" s="67" t="s">
        <v>18</v>
      </c>
      <c r="D677" s="423"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2">
      <c r="B678" s="1">
        <f t="shared" si="271"/>
        <v>0</v>
      </c>
      <c r="C678" s="67" t="s">
        <v>18</v>
      </c>
      <c r="D678" s="423"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2">
      <c r="B679" s="1">
        <f t="shared" si="271"/>
        <v>0</v>
      </c>
      <c r="C679" s="67" t="s">
        <v>18</v>
      </c>
      <c r="D679" s="423"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2">
      <c r="B680" s="1">
        <f t="shared" si="271"/>
        <v>0</v>
      </c>
      <c r="C680" s="67" t="s">
        <v>18</v>
      </c>
      <c r="D680" s="423"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2">
      <c r="B681" s="1">
        <f t="shared" si="271"/>
        <v>0</v>
      </c>
      <c r="C681" s="67" t="s">
        <v>18</v>
      </c>
      <c r="D681" s="423"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2">
      <c r="B682" s="1">
        <f t="shared" si="271"/>
        <v>0</v>
      </c>
      <c r="C682" s="67" t="s">
        <v>18</v>
      </c>
      <c r="D682" s="423"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2">
      <c r="B683" s="1">
        <f t="shared" si="271"/>
        <v>0</v>
      </c>
      <c r="C683" s="67" t="s">
        <v>18</v>
      </c>
      <c r="D683" s="423"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2">
      <c r="B684" s="1">
        <f t="shared" si="271"/>
        <v>0</v>
      </c>
      <c r="C684" s="67" t="s">
        <v>18</v>
      </c>
      <c r="D684" s="423"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2">
      <c r="B685" s="1">
        <f t="shared" si="271"/>
        <v>0</v>
      </c>
      <c r="C685" s="67" t="s">
        <v>18</v>
      </c>
      <c r="D685" s="423"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2">
      <c r="B686" s="1">
        <f t="shared" si="271"/>
        <v>0</v>
      </c>
      <c r="C686" s="67" t="s">
        <v>18</v>
      </c>
      <c r="D686" s="423"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2">
      <c r="B687" s="1">
        <f t="shared" si="271"/>
        <v>0</v>
      </c>
      <c r="C687" s="67" t="s">
        <v>18</v>
      </c>
      <c r="D687" s="423"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5" customHeight="1" outlineLevel="1" thickBot="1" x14ac:dyDescent="0.25">
      <c r="B688" s="1">
        <f t="shared" si="271"/>
        <v>0</v>
      </c>
      <c r="C688" s="107" t="s">
        <v>18</v>
      </c>
      <c r="D688" s="424"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25">
      <c r="C689" s="503" t="s">
        <v>233</v>
      </c>
      <c r="D689" s="504"/>
      <c r="E689" s="504"/>
      <c r="F689" s="504"/>
      <c r="G689" s="504"/>
      <c r="H689" s="504"/>
      <c r="I689" s="504"/>
      <c r="J689" s="504"/>
      <c r="K689" s="504"/>
      <c r="L689" s="504"/>
      <c r="M689" s="504"/>
      <c r="N689" s="504"/>
      <c r="O689" s="504"/>
      <c r="P689" s="504"/>
      <c r="Q689" s="504"/>
      <c r="R689" s="504"/>
      <c r="S689" s="504"/>
      <c r="T689" s="504"/>
      <c r="U689" s="504"/>
      <c r="V689" s="504"/>
      <c r="W689" s="504"/>
      <c r="X689" s="504"/>
      <c r="Y689" s="505"/>
    </row>
    <row r="690" spans="1:25" outlineLevel="1" x14ac:dyDescent="0.2">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2">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2">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2">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2">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2">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2">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2">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2">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6" outlineLevel="1" thickBot="1" x14ac:dyDescent="0.25">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6" thickBot="1" x14ac:dyDescent="0.25">
      <c r="C700" s="285"/>
      <c r="D700" s="284"/>
      <c r="E700" s="3"/>
      <c r="F700" s="3"/>
      <c r="G700" s="3"/>
      <c r="H700" s="3"/>
      <c r="I700" s="3"/>
      <c r="J700" s="3"/>
      <c r="K700" s="3"/>
      <c r="L700" s="3"/>
      <c r="M700" s="3"/>
      <c r="N700" s="3"/>
      <c r="O700" s="3"/>
      <c r="P700" s="3"/>
      <c r="Q700" s="3"/>
      <c r="R700" s="3"/>
      <c r="S700" s="3"/>
      <c r="T700" s="3"/>
      <c r="U700" s="3"/>
      <c r="V700" s="3"/>
      <c r="W700" s="3"/>
      <c r="X700" s="3"/>
    </row>
    <row r="701" spans="1:25" ht="91" thickBot="1" x14ac:dyDescent="0.25">
      <c r="A701" s="46" t="s">
        <v>187</v>
      </c>
      <c r="B701" s="60">
        <f>IF('2 - Project Admin'!E45="",0,IF(SUM(B708:B737)&gt;0,1,0))</f>
        <v>0</v>
      </c>
      <c r="C701" s="796" t="str">
        <f>IF(OR('2 - Project Admin'!E45="", '2 - Project Admin'!E45="n/a"),"Project 19: Not Applicable", CONCATENATE("Project 19: ", '2 - Project Admin'!E45))</f>
        <v>Project 19: Not Applicable</v>
      </c>
      <c r="D701" s="797"/>
      <c r="E701" s="797"/>
      <c r="F701" s="797"/>
      <c r="G701" s="797"/>
      <c r="H701" s="797"/>
      <c r="I701" s="797"/>
      <c r="J701" s="797"/>
      <c r="K701" s="797"/>
      <c r="L701" s="797"/>
      <c r="M701" s="797"/>
      <c r="N701" s="797"/>
      <c r="O701" s="797"/>
      <c r="P701" s="797"/>
      <c r="Q701" s="797"/>
      <c r="R701" s="797"/>
      <c r="S701" s="797"/>
      <c r="T701" s="797"/>
      <c r="U701" s="797"/>
      <c r="V701" s="797"/>
      <c r="W701" s="797"/>
      <c r="X701" s="797"/>
      <c r="Y701" s="798"/>
    </row>
    <row r="702" spans="1:25" ht="16" thickBot="1" x14ac:dyDescent="0.25">
      <c r="C702" s="144"/>
      <c r="D702" s="145"/>
      <c r="E702" s="146"/>
      <c r="F702" s="146"/>
      <c r="G702" s="146"/>
      <c r="H702" s="146"/>
      <c r="I702" s="146"/>
      <c r="J702" s="146"/>
      <c r="K702" s="146"/>
    </row>
    <row r="703" spans="1:25" ht="15.75" customHeight="1" outlineLevel="1" x14ac:dyDescent="0.2">
      <c r="C703" s="763" t="s">
        <v>215</v>
      </c>
      <c r="D703" s="763" t="s">
        <v>216</v>
      </c>
      <c r="E703" s="766" t="s">
        <v>217</v>
      </c>
      <c r="F703" s="767"/>
      <c r="G703" s="768"/>
      <c r="H703" s="766" t="s">
        <v>218</v>
      </c>
      <c r="I703" s="767"/>
      <c r="J703" s="768"/>
      <c r="K703" s="766" t="s">
        <v>219</v>
      </c>
      <c r="L703" s="767"/>
      <c r="M703" s="768"/>
      <c r="N703" s="766" t="s">
        <v>220</v>
      </c>
      <c r="O703" s="767"/>
      <c r="P703" s="768"/>
      <c r="Q703" s="766" t="s">
        <v>221</v>
      </c>
      <c r="R703" s="767"/>
      <c r="S703" s="768"/>
      <c r="T703" s="766" t="s">
        <v>222</v>
      </c>
      <c r="U703" s="767"/>
      <c r="V703" s="768"/>
      <c r="W703" s="622" t="s">
        <v>223</v>
      </c>
      <c r="X703" s="777" t="s">
        <v>163</v>
      </c>
      <c r="Y703" s="772" t="s">
        <v>224</v>
      </c>
    </row>
    <row r="704" spans="1:25" ht="15.75" customHeight="1" outlineLevel="1" thickBot="1" x14ac:dyDescent="0.25">
      <c r="C704" s="764"/>
      <c r="D704" s="764"/>
      <c r="E704" s="769"/>
      <c r="F704" s="770"/>
      <c r="G704" s="771"/>
      <c r="H704" s="769"/>
      <c r="I704" s="770"/>
      <c r="J704" s="771"/>
      <c r="K704" s="769"/>
      <c r="L704" s="770"/>
      <c r="M704" s="771"/>
      <c r="N704" s="769"/>
      <c r="O704" s="770"/>
      <c r="P704" s="771"/>
      <c r="Q704" s="769"/>
      <c r="R704" s="770"/>
      <c r="S704" s="771"/>
      <c r="T704" s="769"/>
      <c r="U704" s="770"/>
      <c r="V704" s="771"/>
      <c r="W704" s="623"/>
      <c r="X704" s="778"/>
      <c r="Y704" s="773"/>
    </row>
    <row r="705" spans="2:26" ht="15" customHeight="1" outlineLevel="1" thickBot="1" x14ac:dyDescent="0.25">
      <c r="C705" s="764"/>
      <c r="D705" s="764"/>
      <c r="E705" s="195" t="s">
        <v>164</v>
      </c>
      <c r="F705" s="196" t="s">
        <v>165</v>
      </c>
      <c r="G705" s="622" t="s">
        <v>207</v>
      </c>
      <c r="H705" s="195" t="s">
        <v>164</v>
      </c>
      <c r="I705" s="196" t="s">
        <v>165</v>
      </c>
      <c r="J705" s="622" t="s">
        <v>207</v>
      </c>
      <c r="K705" s="195" t="s">
        <v>164</v>
      </c>
      <c r="L705" s="196" t="s">
        <v>165</v>
      </c>
      <c r="M705" s="622" t="s">
        <v>207</v>
      </c>
      <c r="N705" s="195" t="s">
        <v>164</v>
      </c>
      <c r="O705" s="196" t="s">
        <v>165</v>
      </c>
      <c r="P705" s="775" t="s">
        <v>207</v>
      </c>
      <c r="Q705" s="195" t="s">
        <v>164</v>
      </c>
      <c r="R705" s="196" t="s">
        <v>165</v>
      </c>
      <c r="S705" s="775" t="s">
        <v>207</v>
      </c>
      <c r="T705" s="195" t="s">
        <v>164</v>
      </c>
      <c r="U705" s="196" t="s">
        <v>165</v>
      </c>
      <c r="V705" s="775" t="s">
        <v>207</v>
      </c>
      <c r="W705" s="775" t="s">
        <v>207</v>
      </c>
      <c r="X705" s="778"/>
      <c r="Y705" s="773"/>
    </row>
    <row r="706" spans="2:26" ht="15" customHeight="1" outlineLevel="1" thickBot="1" x14ac:dyDescent="0.25">
      <c r="C706" s="765"/>
      <c r="D706" s="764"/>
      <c r="E706" s="197" t="s">
        <v>167</v>
      </c>
      <c r="F706" s="197" t="s">
        <v>167</v>
      </c>
      <c r="G706" s="661"/>
      <c r="H706" s="197" t="s">
        <v>167</v>
      </c>
      <c r="I706" s="207" t="str">
        <f>IF(INDEX('Reference Data'!$G$5:$G$18,MATCH('Reference Data'!$C$4,'Reference Data'!$F$5:$F$21,0),1)&gt;=I$18,"Actual","Forecast")</f>
        <v>Actual</v>
      </c>
      <c r="J706" s="661"/>
      <c r="K706" s="207" t="str">
        <f>IF(INDEX('Reference Data'!$G$5:$G$18,MATCH('Reference Data'!$C$4,'Reference Data'!$F$5:$F$21,0),1)&gt;=K$18,"Actual","Forecast")</f>
        <v>Actual</v>
      </c>
      <c r="L706" s="207" t="str">
        <f>IF(INDEX('Reference Data'!$G$5:$G$18,MATCH('Reference Data'!$C$4,'Reference Data'!$F$5:$F$21,0),1)&gt;=L$18,"Actual","Forecast")</f>
        <v>Actual</v>
      </c>
      <c r="M706" s="661"/>
      <c r="N706" s="207" t="str">
        <f>IF(INDEX('Reference Data'!$G$5:$G$18,MATCH('Reference Data'!$C$4,'Reference Data'!$F$5:$F$21,0),1)&gt;=N$18,"Actual","Forecast")</f>
        <v>Actual</v>
      </c>
      <c r="O706" s="207" t="str">
        <f>IF(INDEX('Reference Data'!$G$5:$G$18,MATCH('Reference Data'!$C$4,'Reference Data'!$F$5:$F$21,0),1)&gt;=O$18,"Actual","Forecast")</f>
        <v>Actual</v>
      </c>
      <c r="P706" s="776"/>
      <c r="Q706" s="207" t="str">
        <f>IF(INDEX('Reference Data'!$G$5:$G$18,MATCH('Reference Data'!$C$4,'Reference Data'!$F$5:$F$21,0),1)&gt;=Q$18,"Actual","Forecast")</f>
        <v>Actual</v>
      </c>
      <c r="R706" s="207" t="str">
        <f>IF(INDEX('Reference Data'!$G$5:$G$18,MATCH('Reference Data'!$C$4,'Reference Data'!$F$5:$F$21,0),1)&gt;=R$18,"Actual","Forecast")</f>
        <v>Forecast</v>
      </c>
      <c r="S706" s="776"/>
      <c r="T706" s="207" t="str">
        <f>IF(INDEX('Reference Data'!$G$5:$G$18,MATCH('Reference Data'!$C$4,'Reference Data'!$F$5:$F$21,0),1)&gt;=T$18,"Actual","Forecast")</f>
        <v>Forecast</v>
      </c>
      <c r="U706" s="207" t="str">
        <f>IF(INDEX('Reference Data'!$G$5:$G$18,MATCH('Reference Data'!$C$4,'Reference Data'!$F$5:$F$21,0),1)&gt;=U$18,"Actual","Forecast")</f>
        <v>Forecast</v>
      </c>
      <c r="V706" s="776"/>
      <c r="W706" s="776"/>
      <c r="X706" s="778"/>
      <c r="Y706" s="774"/>
    </row>
    <row r="707" spans="2:26" ht="15" customHeight="1" outlineLevel="1" thickBot="1" x14ac:dyDescent="0.25">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6"/>
    </row>
    <row r="708" spans="2:26" outlineLevel="1" x14ac:dyDescent="0.2">
      <c r="C708" s="151" t="s">
        <v>226</v>
      </c>
      <c r="D708" s="425"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30" outlineLevel="1" x14ac:dyDescent="0.2">
      <c r="C709" s="151" t="s">
        <v>229</v>
      </c>
      <c r="D709" s="425"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31" outlineLevel="1" thickBot="1" x14ac:dyDescent="0.25">
      <c r="C710" s="361" t="s">
        <v>231</v>
      </c>
      <c r="D710" s="426"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25">
      <c r="C711" s="502" t="s">
        <v>232</v>
      </c>
      <c r="D711" s="500"/>
      <c r="E711" s="500"/>
      <c r="F711" s="500"/>
      <c r="G711" s="500"/>
      <c r="H711" s="500"/>
      <c r="I711" s="500"/>
      <c r="J711" s="500"/>
      <c r="K711" s="500"/>
      <c r="L711" s="500"/>
      <c r="M711" s="500"/>
      <c r="N711" s="500"/>
      <c r="O711" s="500"/>
      <c r="P711" s="500"/>
      <c r="Q711" s="500"/>
      <c r="R711" s="500"/>
      <c r="S711" s="500"/>
      <c r="T711" s="500"/>
      <c r="U711" s="500"/>
      <c r="V711" s="500"/>
      <c r="W711" s="500"/>
      <c r="X711" s="500"/>
      <c r="Y711" s="501"/>
    </row>
    <row r="712" spans="2:26" outlineLevel="1" x14ac:dyDescent="0.2">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2"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2">
      <c r="B713" s="1">
        <f t="shared" si="287"/>
        <v>0</v>
      </c>
      <c r="C713" s="67" t="s">
        <v>18</v>
      </c>
      <c r="D713" s="423"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2">
      <c r="B714" s="1">
        <f t="shared" si="287"/>
        <v>0</v>
      </c>
      <c r="C714" s="67" t="s">
        <v>18</v>
      </c>
      <c r="D714" s="423"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2">
      <c r="B715" s="1">
        <f t="shared" si="287"/>
        <v>0</v>
      </c>
      <c r="C715" s="67" t="s">
        <v>18</v>
      </c>
      <c r="D715" s="423"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2">
      <c r="B716" s="1">
        <f t="shared" si="287"/>
        <v>0</v>
      </c>
      <c r="C716" s="67" t="s">
        <v>18</v>
      </c>
      <c r="D716" s="423"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2">
      <c r="B717" s="1">
        <f t="shared" si="287"/>
        <v>0</v>
      </c>
      <c r="C717" s="67" t="s">
        <v>18</v>
      </c>
      <c r="D717" s="423"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2">
      <c r="B718" s="1">
        <f t="shared" si="287"/>
        <v>0</v>
      </c>
      <c r="C718" s="67" t="s">
        <v>18</v>
      </c>
      <c r="D718" s="423"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2">
      <c r="B719" s="1">
        <f t="shared" si="287"/>
        <v>0</v>
      </c>
      <c r="C719" s="67" t="s">
        <v>18</v>
      </c>
      <c r="D719" s="423"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2">
      <c r="B720" s="1">
        <f t="shared" si="287"/>
        <v>0</v>
      </c>
      <c r="C720" s="67" t="s">
        <v>18</v>
      </c>
      <c r="D720" s="423"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2">
      <c r="B721" s="1">
        <f t="shared" si="287"/>
        <v>0</v>
      </c>
      <c r="C721" s="67" t="s">
        <v>18</v>
      </c>
      <c r="D721" s="423"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2">
      <c r="B722" s="1">
        <f t="shared" si="287"/>
        <v>0</v>
      </c>
      <c r="C722" s="67" t="s">
        <v>18</v>
      </c>
      <c r="D722" s="423"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2">
      <c r="B723" s="1">
        <f t="shared" si="287"/>
        <v>0</v>
      </c>
      <c r="C723" s="67" t="s">
        <v>18</v>
      </c>
      <c r="D723" s="423"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2">
      <c r="B724" s="1">
        <f t="shared" si="287"/>
        <v>0</v>
      </c>
      <c r="C724" s="67" t="s">
        <v>18</v>
      </c>
      <c r="D724" s="423"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2">
      <c r="B725" s="1">
        <f t="shared" si="287"/>
        <v>0</v>
      </c>
      <c r="C725" s="67" t="s">
        <v>18</v>
      </c>
      <c r="D725" s="423"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5" customHeight="1" outlineLevel="1" thickBot="1" x14ac:dyDescent="0.25">
      <c r="B726" s="1">
        <f t="shared" si="287"/>
        <v>0</v>
      </c>
      <c r="C726" s="107" t="s">
        <v>18</v>
      </c>
      <c r="D726" s="424"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25">
      <c r="C727" s="503" t="s">
        <v>233</v>
      </c>
      <c r="D727" s="504"/>
      <c r="E727" s="504"/>
      <c r="F727" s="504"/>
      <c r="G727" s="504"/>
      <c r="H727" s="504"/>
      <c r="I727" s="504"/>
      <c r="J727" s="504"/>
      <c r="K727" s="504"/>
      <c r="L727" s="504"/>
      <c r="M727" s="504"/>
      <c r="N727" s="504"/>
      <c r="O727" s="504"/>
      <c r="P727" s="504"/>
      <c r="Q727" s="504"/>
      <c r="R727" s="504"/>
      <c r="S727" s="504"/>
      <c r="T727" s="504"/>
      <c r="U727" s="504"/>
      <c r="V727" s="504"/>
      <c r="W727" s="504"/>
      <c r="X727" s="504"/>
      <c r="Y727" s="505"/>
    </row>
    <row r="728" spans="2:26" outlineLevel="1" x14ac:dyDescent="0.2">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2">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2">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2">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2">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2">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2">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2">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2">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6" outlineLevel="1" thickBot="1" x14ac:dyDescent="0.25">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6" thickBot="1" x14ac:dyDescent="0.25">
      <c r="C738" s="285"/>
      <c r="D738" s="284"/>
      <c r="E738" s="3"/>
      <c r="F738" s="3"/>
      <c r="G738" s="3"/>
      <c r="H738" s="3"/>
      <c r="I738" s="3"/>
      <c r="J738" s="3"/>
      <c r="K738" s="3"/>
      <c r="L738" s="3"/>
      <c r="M738" s="3"/>
      <c r="N738" s="3"/>
      <c r="O738" s="3"/>
      <c r="P738" s="3"/>
      <c r="Q738" s="3"/>
      <c r="R738" s="3"/>
      <c r="S738" s="3"/>
      <c r="T738" s="3"/>
      <c r="U738" s="3"/>
      <c r="V738" s="3"/>
      <c r="W738" s="3"/>
      <c r="X738" s="3"/>
    </row>
    <row r="739" spans="1:26" ht="91" thickBot="1" x14ac:dyDescent="0.25">
      <c r="A739" s="46" t="s">
        <v>187</v>
      </c>
      <c r="B739" s="60">
        <f>IF('2 - Project Admin'!E46="",0,IF(SUM(B746:B775)&gt;0,1,0))</f>
        <v>0</v>
      </c>
      <c r="C739" s="796" t="str">
        <f>IF(OR('2 - Project Admin'!E46="", '2 - Project Admin'!E46="n/a"),"Project 20: Not Applicable", CONCATENATE("Project 20: ", '2 - Project Admin'!E46))</f>
        <v>Project 20: Not Applicable</v>
      </c>
      <c r="D739" s="797"/>
      <c r="E739" s="797"/>
      <c r="F739" s="797"/>
      <c r="G739" s="797"/>
      <c r="H739" s="797"/>
      <c r="I739" s="797"/>
      <c r="J739" s="797"/>
      <c r="K739" s="797"/>
      <c r="L739" s="797"/>
      <c r="M739" s="797"/>
      <c r="N739" s="797"/>
      <c r="O739" s="797"/>
      <c r="P739" s="797"/>
      <c r="Q739" s="797"/>
      <c r="R739" s="797"/>
      <c r="S739" s="797"/>
      <c r="T739" s="797"/>
      <c r="U739" s="797"/>
      <c r="V739" s="797"/>
      <c r="W739" s="797"/>
      <c r="X739" s="797"/>
      <c r="Y739" s="798"/>
    </row>
    <row r="740" spans="1:26" ht="16" thickBot="1" x14ac:dyDescent="0.25">
      <c r="C740" s="144"/>
      <c r="D740" s="145"/>
      <c r="E740" s="146"/>
      <c r="F740" s="146"/>
      <c r="G740" s="146"/>
      <c r="H740" s="146"/>
      <c r="I740" s="146"/>
      <c r="J740" s="146"/>
      <c r="K740" s="146"/>
    </row>
    <row r="741" spans="1:26" ht="15.75" customHeight="1" outlineLevel="1" x14ac:dyDescent="0.2">
      <c r="C741" s="763" t="s">
        <v>215</v>
      </c>
      <c r="D741" s="763" t="s">
        <v>216</v>
      </c>
      <c r="E741" s="766" t="s">
        <v>217</v>
      </c>
      <c r="F741" s="767"/>
      <c r="G741" s="768"/>
      <c r="H741" s="766" t="s">
        <v>218</v>
      </c>
      <c r="I741" s="767"/>
      <c r="J741" s="768"/>
      <c r="K741" s="766" t="s">
        <v>219</v>
      </c>
      <c r="L741" s="767"/>
      <c r="M741" s="768"/>
      <c r="N741" s="766" t="s">
        <v>220</v>
      </c>
      <c r="O741" s="767"/>
      <c r="P741" s="768"/>
      <c r="Q741" s="766" t="s">
        <v>221</v>
      </c>
      <c r="R741" s="767"/>
      <c r="S741" s="768"/>
      <c r="T741" s="766" t="s">
        <v>222</v>
      </c>
      <c r="U741" s="767"/>
      <c r="V741" s="768"/>
      <c r="W741" s="622" t="s">
        <v>223</v>
      </c>
      <c r="X741" s="777" t="s">
        <v>163</v>
      </c>
      <c r="Y741" s="772" t="s">
        <v>224</v>
      </c>
    </row>
    <row r="742" spans="1:26" ht="15.75" customHeight="1" outlineLevel="1" thickBot="1" x14ac:dyDescent="0.25">
      <c r="C742" s="764"/>
      <c r="D742" s="764"/>
      <c r="E742" s="769"/>
      <c r="F742" s="770"/>
      <c r="G742" s="771"/>
      <c r="H742" s="769"/>
      <c r="I742" s="770"/>
      <c r="J742" s="771"/>
      <c r="K742" s="769"/>
      <c r="L742" s="770"/>
      <c r="M742" s="771"/>
      <c r="N742" s="769"/>
      <c r="O742" s="770"/>
      <c r="P742" s="771"/>
      <c r="Q742" s="769"/>
      <c r="R742" s="770"/>
      <c r="S742" s="771"/>
      <c r="T742" s="769"/>
      <c r="U742" s="770"/>
      <c r="V742" s="771"/>
      <c r="W742" s="623"/>
      <c r="X742" s="778"/>
      <c r="Y742" s="773"/>
    </row>
    <row r="743" spans="1:26" ht="15" customHeight="1" outlineLevel="1" thickBot="1" x14ac:dyDescent="0.25">
      <c r="C743" s="764"/>
      <c r="D743" s="764"/>
      <c r="E743" s="195" t="s">
        <v>164</v>
      </c>
      <c r="F743" s="196" t="s">
        <v>165</v>
      </c>
      <c r="G743" s="622" t="s">
        <v>207</v>
      </c>
      <c r="H743" s="195" t="s">
        <v>164</v>
      </c>
      <c r="I743" s="196" t="s">
        <v>165</v>
      </c>
      <c r="J743" s="622" t="s">
        <v>207</v>
      </c>
      <c r="K743" s="195" t="s">
        <v>164</v>
      </c>
      <c r="L743" s="196" t="s">
        <v>165</v>
      </c>
      <c r="M743" s="622" t="s">
        <v>207</v>
      </c>
      <c r="N743" s="195" t="s">
        <v>164</v>
      </c>
      <c r="O743" s="196" t="s">
        <v>165</v>
      </c>
      <c r="P743" s="775" t="s">
        <v>207</v>
      </c>
      <c r="Q743" s="195" t="s">
        <v>164</v>
      </c>
      <c r="R743" s="196" t="s">
        <v>165</v>
      </c>
      <c r="S743" s="775" t="s">
        <v>207</v>
      </c>
      <c r="T743" s="195" t="s">
        <v>164</v>
      </c>
      <c r="U743" s="196" t="s">
        <v>165</v>
      </c>
      <c r="V743" s="775" t="s">
        <v>207</v>
      </c>
      <c r="W743" s="775" t="s">
        <v>207</v>
      </c>
      <c r="X743" s="778"/>
      <c r="Y743" s="773"/>
    </row>
    <row r="744" spans="1:26" ht="15" customHeight="1" outlineLevel="1" thickBot="1" x14ac:dyDescent="0.25">
      <c r="C744" s="765"/>
      <c r="D744" s="764"/>
      <c r="E744" s="197" t="s">
        <v>167</v>
      </c>
      <c r="F744" s="197" t="s">
        <v>167</v>
      </c>
      <c r="G744" s="661"/>
      <c r="H744" s="197" t="s">
        <v>167</v>
      </c>
      <c r="I744" s="207" t="str">
        <f>IF(INDEX('Reference Data'!$G$5:$G$18,MATCH('Reference Data'!$C$4,'Reference Data'!$F$5:$F$21,0),1)&gt;=I$18,"Actual","Forecast")</f>
        <v>Actual</v>
      </c>
      <c r="J744" s="661"/>
      <c r="K744" s="207" t="str">
        <f>IF(INDEX('Reference Data'!$G$5:$G$18,MATCH('Reference Data'!$C$4,'Reference Data'!$F$5:$F$21,0),1)&gt;=K$18,"Actual","Forecast")</f>
        <v>Actual</v>
      </c>
      <c r="L744" s="207" t="str">
        <f>IF(INDEX('Reference Data'!$G$5:$G$18,MATCH('Reference Data'!$C$4,'Reference Data'!$F$5:$F$21,0),1)&gt;=L$18,"Actual","Forecast")</f>
        <v>Actual</v>
      </c>
      <c r="M744" s="661"/>
      <c r="N744" s="207" t="str">
        <f>IF(INDEX('Reference Data'!$G$5:$G$18,MATCH('Reference Data'!$C$4,'Reference Data'!$F$5:$F$21,0),1)&gt;=N$18,"Actual","Forecast")</f>
        <v>Actual</v>
      </c>
      <c r="O744" s="207" t="str">
        <f>IF(INDEX('Reference Data'!$G$5:$G$18,MATCH('Reference Data'!$C$4,'Reference Data'!$F$5:$F$21,0),1)&gt;=O$18,"Actual","Forecast")</f>
        <v>Actual</v>
      </c>
      <c r="P744" s="776"/>
      <c r="Q744" s="207" t="str">
        <f>IF(INDEX('Reference Data'!$G$5:$G$18,MATCH('Reference Data'!$C$4,'Reference Data'!$F$5:$F$21,0),1)&gt;=Q$18,"Actual","Forecast")</f>
        <v>Actual</v>
      </c>
      <c r="R744" s="207" t="str">
        <f>IF(INDEX('Reference Data'!$G$5:$G$18,MATCH('Reference Data'!$C$4,'Reference Data'!$F$5:$F$21,0),1)&gt;=R$18,"Actual","Forecast")</f>
        <v>Forecast</v>
      </c>
      <c r="S744" s="776"/>
      <c r="T744" s="207" t="str">
        <f>IF(INDEX('Reference Data'!$G$5:$G$18,MATCH('Reference Data'!$C$4,'Reference Data'!$F$5:$F$21,0),1)&gt;=T$18,"Actual","Forecast")</f>
        <v>Forecast</v>
      </c>
      <c r="U744" s="207" t="str">
        <f>IF(INDEX('Reference Data'!$G$5:$G$18,MATCH('Reference Data'!$C$4,'Reference Data'!$F$5:$F$21,0),1)&gt;=U$18,"Actual","Forecast")</f>
        <v>Forecast</v>
      </c>
      <c r="V744" s="776"/>
      <c r="W744" s="776"/>
      <c r="X744" s="778"/>
      <c r="Y744" s="774"/>
    </row>
    <row r="745" spans="1:26" ht="15" customHeight="1" outlineLevel="1" thickBot="1" x14ac:dyDescent="0.25">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6"/>
    </row>
    <row r="746" spans="1:26" outlineLevel="1" x14ac:dyDescent="0.2">
      <c r="C746" s="151" t="s">
        <v>226</v>
      </c>
      <c r="D746" s="425"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30" outlineLevel="1" x14ac:dyDescent="0.2">
      <c r="C747" s="151" t="s">
        <v>229</v>
      </c>
      <c r="D747" s="425"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31" outlineLevel="1" thickBot="1" x14ac:dyDescent="0.25">
      <c r="C748" s="361" t="s">
        <v>231</v>
      </c>
      <c r="D748" s="426"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25">
      <c r="C749" s="502" t="s">
        <v>232</v>
      </c>
      <c r="D749" s="500"/>
      <c r="E749" s="500"/>
      <c r="F749" s="500"/>
      <c r="G749" s="500"/>
      <c r="H749" s="500"/>
      <c r="I749" s="500"/>
      <c r="J749" s="500"/>
      <c r="K749" s="500"/>
      <c r="L749" s="500"/>
      <c r="M749" s="500"/>
      <c r="N749" s="500"/>
      <c r="O749" s="500"/>
      <c r="P749" s="500"/>
      <c r="Q749" s="500"/>
      <c r="R749" s="500"/>
      <c r="S749" s="500"/>
      <c r="T749" s="500"/>
      <c r="U749" s="500"/>
      <c r="V749" s="500"/>
      <c r="W749" s="500"/>
      <c r="X749" s="500"/>
      <c r="Y749" s="501"/>
    </row>
    <row r="750" spans="1:26" outlineLevel="1" x14ac:dyDescent="0.2">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2"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2">
      <c r="B751" s="1">
        <f t="shared" si="303"/>
        <v>0</v>
      </c>
      <c r="C751" s="67" t="s">
        <v>18</v>
      </c>
      <c r="D751" s="423"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2">
      <c r="B752" s="1">
        <f t="shared" si="303"/>
        <v>0</v>
      </c>
      <c r="C752" s="67" t="s">
        <v>18</v>
      </c>
      <c r="D752" s="423"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2">
      <c r="B753" s="1">
        <f t="shared" si="303"/>
        <v>0</v>
      </c>
      <c r="C753" s="67" t="s">
        <v>18</v>
      </c>
      <c r="D753" s="423"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2">
      <c r="B754" s="1">
        <f t="shared" si="303"/>
        <v>0</v>
      </c>
      <c r="C754" s="67" t="s">
        <v>18</v>
      </c>
      <c r="D754" s="423"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2">
      <c r="B755" s="1">
        <f t="shared" si="303"/>
        <v>0</v>
      </c>
      <c r="C755" s="67" t="s">
        <v>18</v>
      </c>
      <c r="D755" s="423"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2">
      <c r="B756" s="1">
        <f t="shared" si="303"/>
        <v>0</v>
      </c>
      <c r="C756" s="67" t="s">
        <v>18</v>
      </c>
      <c r="D756" s="423"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2">
      <c r="B757" s="1">
        <f t="shared" si="303"/>
        <v>0</v>
      </c>
      <c r="C757" s="67" t="s">
        <v>18</v>
      </c>
      <c r="D757" s="423"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2">
      <c r="B758" s="1">
        <f t="shared" si="303"/>
        <v>0</v>
      </c>
      <c r="C758" s="67" t="s">
        <v>18</v>
      </c>
      <c r="D758" s="423"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2">
      <c r="B759" s="1">
        <f t="shared" si="303"/>
        <v>0</v>
      </c>
      <c r="C759" s="67" t="s">
        <v>18</v>
      </c>
      <c r="D759" s="423"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2">
      <c r="B760" s="1">
        <f t="shared" si="303"/>
        <v>0</v>
      </c>
      <c r="C760" s="67" t="s">
        <v>18</v>
      </c>
      <c r="D760" s="423"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2">
      <c r="B761" s="1">
        <f t="shared" si="303"/>
        <v>0</v>
      </c>
      <c r="C761" s="67" t="s">
        <v>18</v>
      </c>
      <c r="D761" s="423"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2">
      <c r="B762" s="1">
        <f t="shared" si="303"/>
        <v>0</v>
      </c>
      <c r="C762" s="67" t="s">
        <v>18</v>
      </c>
      <c r="D762" s="423"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2">
      <c r="B763" s="1">
        <f t="shared" si="303"/>
        <v>0</v>
      </c>
      <c r="C763" s="67" t="s">
        <v>18</v>
      </c>
      <c r="D763" s="423"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5" customHeight="1" outlineLevel="1" thickBot="1" x14ac:dyDescent="0.25">
      <c r="B764" s="1">
        <f t="shared" si="303"/>
        <v>0</v>
      </c>
      <c r="C764" s="107" t="s">
        <v>18</v>
      </c>
      <c r="D764" s="424"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25">
      <c r="C765" s="503" t="s">
        <v>233</v>
      </c>
      <c r="D765" s="504"/>
      <c r="E765" s="504"/>
      <c r="F765" s="504"/>
      <c r="G765" s="504"/>
      <c r="H765" s="504"/>
      <c r="I765" s="504"/>
      <c r="J765" s="504"/>
      <c r="K765" s="504"/>
      <c r="L765" s="504"/>
      <c r="M765" s="504"/>
      <c r="N765" s="504"/>
      <c r="O765" s="504"/>
      <c r="P765" s="504"/>
      <c r="Q765" s="504"/>
      <c r="R765" s="504"/>
      <c r="S765" s="504"/>
      <c r="T765" s="504"/>
      <c r="U765" s="504"/>
      <c r="V765" s="504"/>
      <c r="W765" s="504"/>
      <c r="X765" s="504"/>
      <c r="Y765" s="505"/>
    </row>
    <row r="766" spans="2:26" outlineLevel="1" x14ac:dyDescent="0.2">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2">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2">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2">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2">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2">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2">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2">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2">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6" outlineLevel="1" thickBot="1" x14ac:dyDescent="0.25">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2">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2">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35" priority="3415">
      <formula>OR(#REF!="no", #REF!="&lt; Select &gt;")</formula>
    </cfRule>
  </conditionalFormatting>
  <conditionalFormatting sqref="D63:D64">
    <cfRule type="expression" dxfId="1634" priority="270">
      <formula>OR(#REF!="no", #REF!="&lt; Select &gt;")</formula>
    </cfRule>
  </conditionalFormatting>
  <conditionalFormatting sqref="D101:D102">
    <cfRule type="expression" dxfId="1633" priority="256">
      <formula>OR(#REF!="no", #REF!="&lt; Select &gt;")</formula>
    </cfRule>
  </conditionalFormatting>
  <conditionalFormatting sqref="D139:D140">
    <cfRule type="expression" dxfId="1632" priority="242">
      <formula>OR(#REF!="no", #REF!="&lt; Select &gt;")</formula>
    </cfRule>
  </conditionalFormatting>
  <conditionalFormatting sqref="D177:D178">
    <cfRule type="expression" dxfId="1631" priority="228">
      <formula>OR(#REF!="no", #REF!="&lt; Select &gt;")</formula>
    </cfRule>
  </conditionalFormatting>
  <conditionalFormatting sqref="D215:D216">
    <cfRule type="expression" dxfId="1630" priority="214">
      <formula>OR(#REF!="no", #REF!="&lt; Select &gt;")</formula>
    </cfRule>
  </conditionalFormatting>
  <conditionalFormatting sqref="D253:D254">
    <cfRule type="expression" dxfId="1629" priority="200">
      <formula>OR(#REF!="no", #REF!="&lt; Select &gt;")</formula>
    </cfRule>
  </conditionalFormatting>
  <conditionalFormatting sqref="D291:D292">
    <cfRule type="expression" dxfId="1628" priority="186">
      <formula>OR(#REF!="no", #REF!="&lt; Select &gt;")</formula>
    </cfRule>
  </conditionalFormatting>
  <conditionalFormatting sqref="D329:D330">
    <cfRule type="expression" dxfId="1627" priority="172">
      <formula>OR(#REF!="no", #REF!="&lt; Select &gt;")</formula>
    </cfRule>
  </conditionalFormatting>
  <conditionalFormatting sqref="D367:D368">
    <cfRule type="expression" dxfId="1626" priority="158">
      <formula>OR(#REF!="no", #REF!="&lt; Select &gt;")</formula>
    </cfRule>
  </conditionalFormatting>
  <conditionalFormatting sqref="D405:D406">
    <cfRule type="expression" dxfId="1625" priority="144">
      <formula>OR(#REF!="no", #REF!="&lt; Select &gt;")</formula>
    </cfRule>
  </conditionalFormatting>
  <conditionalFormatting sqref="D443:D444">
    <cfRule type="expression" dxfId="1624" priority="130">
      <formula>OR(#REF!="no", #REF!="&lt; Select &gt;")</formula>
    </cfRule>
  </conditionalFormatting>
  <conditionalFormatting sqref="D481:D482">
    <cfRule type="expression" dxfId="1623" priority="116">
      <formula>OR(#REF!="no", #REF!="&lt; Select &gt;")</formula>
    </cfRule>
  </conditionalFormatting>
  <conditionalFormatting sqref="D519:D520">
    <cfRule type="expression" dxfId="1622" priority="102">
      <formula>OR(#REF!="no", #REF!="&lt; Select &gt;")</formula>
    </cfRule>
  </conditionalFormatting>
  <conditionalFormatting sqref="D557:D558">
    <cfRule type="expression" dxfId="1621" priority="88">
      <formula>OR(#REF!="no", #REF!="&lt; Select &gt;")</formula>
    </cfRule>
  </conditionalFormatting>
  <conditionalFormatting sqref="D595:D596">
    <cfRule type="expression" dxfId="1620" priority="74">
      <formula>OR(#REF!="no", #REF!="&lt; Select &gt;")</formula>
    </cfRule>
  </conditionalFormatting>
  <conditionalFormatting sqref="D633:D634">
    <cfRule type="expression" dxfId="1619" priority="60">
      <formula>OR(#REF!="no", #REF!="&lt; Select &gt;")</formula>
    </cfRule>
  </conditionalFormatting>
  <conditionalFormatting sqref="D671:D672">
    <cfRule type="expression" dxfId="1618" priority="46">
      <formula>OR(#REF!="no", #REF!="&lt; Select &gt;")</formula>
    </cfRule>
  </conditionalFormatting>
  <conditionalFormatting sqref="D709:D710">
    <cfRule type="expression" dxfId="1617" priority="32">
      <formula>OR(#REF!="no", #REF!="&lt; Select &gt;")</formula>
    </cfRule>
  </conditionalFormatting>
  <conditionalFormatting sqref="D747:D748">
    <cfRule type="expression" dxfId="1616" priority="18">
      <formula>OR(#REF!="no", #REF!="&lt; Select &gt;")</formula>
    </cfRule>
  </conditionalFormatting>
  <conditionalFormatting sqref="D28:W42">
    <cfRule type="expression" dxfId="1615" priority="3314">
      <formula>$C28 = "&lt; Select &gt;"</formula>
    </cfRule>
  </conditionalFormatting>
  <conditionalFormatting sqref="D44:W53">
    <cfRule type="expression" dxfId="1614" priority="3304">
      <formula>$C44 = ""</formula>
    </cfRule>
  </conditionalFormatting>
  <conditionalFormatting sqref="D66:W80">
    <cfRule type="expression" dxfId="1613" priority="1">
      <formula>$C66 = "&lt; Select &gt;"</formula>
    </cfRule>
  </conditionalFormatting>
  <conditionalFormatting sqref="D82:W91">
    <cfRule type="expression" dxfId="1612" priority="259">
      <formula>$C82 = ""</formula>
    </cfRule>
  </conditionalFormatting>
  <conditionalFormatting sqref="D104:W118">
    <cfRule type="expression" dxfId="1611" priority="255">
      <formula>$C104 = "&lt; Select &gt;"</formula>
    </cfRule>
  </conditionalFormatting>
  <conditionalFormatting sqref="D120:W129">
    <cfRule type="expression" dxfId="1610" priority="245">
      <formula>$C120 = ""</formula>
    </cfRule>
  </conditionalFormatting>
  <conditionalFormatting sqref="D142:W156">
    <cfRule type="expression" dxfId="1609" priority="241">
      <formula>$C142 = "&lt; Select &gt;"</formula>
    </cfRule>
  </conditionalFormatting>
  <conditionalFormatting sqref="D158:W167">
    <cfRule type="expression" dxfId="1608" priority="231">
      <formula>$C158 = ""</formula>
    </cfRule>
  </conditionalFormatting>
  <conditionalFormatting sqref="D180:W194">
    <cfRule type="expression" dxfId="1607" priority="227">
      <formula>$C180 = "&lt; Select &gt;"</formula>
    </cfRule>
  </conditionalFormatting>
  <conditionalFormatting sqref="D196:W205">
    <cfRule type="expression" dxfId="1606" priority="217">
      <formula>$C196 = ""</formula>
    </cfRule>
  </conditionalFormatting>
  <conditionalFormatting sqref="D218:W232">
    <cfRule type="expression" dxfId="1605" priority="213">
      <formula>$C218 = "&lt; Select &gt;"</formula>
    </cfRule>
  </conditionalFormatting>
  <conditionalFormatting sqref="D234:W243">
    <cfRule type="expression" dxfId="1604" priority="203">
      <formula>$C234 = ""</formula>
    </cfRule>
  </conditionalFormatting>
  <conditionalFormatting sqref="D256:W270">
    <cfRule type="expression" dxfId="1603" priority="199">
      <formula>$C256 = "&lt; Select &gt;"</formula>
    </cfRule>
  </conditionalFormatting>
  <conditionalFormatting sqref="D272:W281">
    <cfRule type="expression" dxfId="1602" priority="189">
      <formula>$C272 = ""</formula>
    </cfRule>
  </conditionalFormatting>
  <conditionalFormatting sqref="D294:W308">
    <cfRule type="expression" dxfId="1601" priority="185">
      <formula>$C294 = "&lt; Select &gt;"</formula>
    </cfRule>
  </conditionalFormatting>
  <conditionalFormatting sqref="D310:W319">
    <cfRule type="expression" dxfId="1600" priority="175">
      <formula>$C310 = ""</formula>
    </cfRule>
  </conditionalFormatting>
  <conditionalFormatting sqref="D332:W346">
    <cfRule type="expression" dxfId="1599" priority="171">
      <formula>$C332 = "&lt; Select &gt;"</formula>
    </cfRule>
  </conditionalFormatting>
  <conditionalFormatting sqref="D348:W357">
    <cfRule type="expression" dxfId="1598" priority="161">
      <formula>$C348 = ""</formula>
    </cfRule>
  </conditionalFormatting>
  <conditionalFormatting sqref="D370:W384">
    <cfRule type="expression" dxfId="1597" priority="157">
      <formula>$C370 = "&lt; Select &gt;"</formula>
    </cfRule>
  </conditionalFormatting>
  <conditionalFormatting sqref="D386:W395">
    <cfRule type="expression" dxfId="1596" priority="147">
      <formula>$C386 = ""</formula>
    </cfRule>
  </conditionalFormatting>
  <conditionalFormatting sqref="D408:W422">
    <cfRule type="expression" dxfId="1595" priority="143">
      <formula>$C408 = "&lt; Select &gt;"</formula>
    </cfRule>
  </conditionalFormatting>
  <conditionalFormatting sqref="D424:W433">
    <cfRule type="expression" dxfId="1594" priority="133">
      <formula>$C424 = ""</formula>
    </cfRule>
  </conditionalFormatting>
  <conditionalFormatting sqref="D446:W460">
    <cfRule type="expression" dxfId="1593" priority="129">
      <formula>$C446 = "&lt; Select &gt;"</formula>
    </cfRule>
  </conditionalFormatting>
  <conditionalFormatting sqref="D462:W471">
    <cfRule type="expression" dxfId="1592" priority="119">
      <formula>$C462 = ""</formula>
    </cfRule>
  </conditionalFormatting>
  <conditionalFormatting sqref="D484:W498">
    <cfRule type="expression" dxfId="1591" priority="115">
      <formula>$C484 = "&lt; Select &gt;"</formula>
    </cfRule>
  </conditionalFormatting>
  <conditionalFormatting sqref="D500:W509">
    <cfRule type="expression" dxfId="1590" priority="105">
      <formula>$C500 = ""</formula>
    </cfRule>
  </conditionalFormatting>
  <conditionalFormatting sqref="D522:W536">
    <cfRule type="expression" dxfId="1589" priority="101">
      <formula>$C522 = "&lt; Select &gt;"</formula>
    </cfRule>
  </conditionalFormatting>
  <conditionalFormatting sqref="D538:W547">
    <cfRule type="expression" dxfId="1588" priority="91">
      <formula>$C538 = ""</formula>
    </cfRule>
  </conditionalFormatting>
  <conditionalFormatting sqref="D560:W574">
    <cfRule type="expression" dxfId="1587" priority="87">
      <formula>$C560 = "&lt; Select &gt;"</formula>
    </cfRule>
  </conditionalFormatting>
  <conditionalFormatting sqref="D576:W585">
    <cfRule type="expression" dxfId="1586" priority="77">
      <formula>$C576 = ""</formula>
    </cfRule>
  </conditionalFormatting>
  <conditionalFormatting sqref="D598:W612">
    <cfRule type="expression" dxfId="1585" priority="73">
      <formula>$C598 = "&lt; Select &gt;"</formula>
    </cfRule>
  </conditionalFormatting>
  <conditionalFormatting sqref="D614:W623">
    <cfRule type="expression" dxfId="1584" priority="63">
      <formula>$C614 = ""</formula>
    </cfRule>
  </conditionalFormatting>
  <conditionalFormatting sqref="D636:W650">
    <cfRule type="expression" dxfId="1583" priority="59">
      <formula>$C636 = "&lt; Select &gt;"</formula>
    </cfRule>
  </conditionalFormatting>
  <conditionalFormatting sqref="D652:W661">
    <cfRule type="expression" dxfId="1582" priority="49">
      <formula>$C652 = ""</formula>
    </cfRule>
  </conditionalFormatting>
  <conditionalFormatting sqref="D674:W688">
    <cfRule type="expression" dxfId="1581" priority="45">
      <formula>$C674 = "&lt; Select &gt;"</formula>
    </cfRule>
  </conditionalFormatting>
  <conditionalFormatting sqref="D690:W699">
    <cfRule type="expression" dxfId="1580" priority="35">
      <formula>$C690 = ""</formula>
    </cfRule>
  </conditionalFormatting>
  <conditionalFormatting sqref="D712:W726">
    <cfRule type="expression" dxfId="1579" priority="31">
      <formula>$C712 = "&lt; Select &gt;"</formula>
    </cfRule>
  </conditionalFormatting>
  <conditionalFormatting sqref="D728:W737">
    <cfRule type="expression" dxfId="1578" priority="21">
      <formula>$C728 = ""</formula>
    </cfRule>
  </conditionalFormatting>
  <conditionalFormatting sqref="D750:W764">
    <cfRule type="expression" dxfId="1577" priority="17">
      <formula>$C750 = "&lt; Select &gt;"</formula>
    </cfRule>
  </conditionalFormatting>
  <conditionalFormatting sqref="D766:W775">
    <cfRule type="expression" dxfId="1576" priority="7">
      <formula>$C766 = ""</formula>
    </cfRule>
  </conditionalFormatting>
  <conditionalFormatting sqref="E22:F22">
    <cfRule type="cellIs" dxfId="1575" priority="3364" operator="equal">
      <formula>"Actual"</formula>
    </cfRule>
    <cfRule type="cellIs" dxfId="1574" priority="3365" operator="equal">
      <formula>"Forecast"</formula>
    </cfRule>
  </conditionalFormatting>
  <conditionalFormatting sqref="E60:F60">
    <cfRule type="cellIs" dxfId="1573" priority="1479" operator="equal">
      <formula>"Forecast"</formula>
    </cfRule>
    <cfRule type="cellIs" dxfId="1572" priority="1478" operator="equal">
      <formula>"Actual"</formula>
    </cfRule>
  </conditionalFormatting>
  <conditionalFormatting sqref="E98:F98">
    <cfRule type="cellIs" dxfId="1571" priority="1269" operator="equal">
      <formula>"Forecast"</formula>
    </cfRule>
    <cfRule type="cellIs" dxfId="1570" priority="1268" operator="equal">
      <formula>"Actual"</formula>
    </cfRule>
  </conditionalFormatting>
  <conditionalFormatting sqref="E136:F136">
    <cfRule type="cellIs" dxfId="1569" priority="1227" operator="equal">
      <formula>"Forecast"</formula>
    </cfRule>
    <cfRule type="cellIs" dxfId="1568" priority="1226" operator="equal">
      <formula>"Actual"</formula>
    </cfRule>
  </conditionalFormatting>
  <conditionalFormatting sqref="E174:F174">
    <cfRule type="cellIs" dxfId="1567" priority="1184" operator="equal">
      <formula>"Actual"</formula>
    </cfRule>
    <cfRule type="cellIs" dxfId="1566" priority="1185" operator="equal">
      <formula>"Forecast"</formula>
    </cfRule>
  </conditionalFormatting>
  <conditionalFormatting sqref="E212:F212">
    <cfRule type="cellIs" dxfId="1565" priority="1143" operator="equal">
      <formula>"Forecast"</formula>
    </cfRule>
    <cfRule type="cellIs" dxfId="1564" priority="1142" operator="equal">
      <formula>"Actual"</formula>
    </cfRule>
  </conditionalFormatting>
  <conditionalFormatting sqref="E250:F250">
    <cfRule type="cellIs" dxfId="1563" priority="1100" operator="equal">
      <formula>"Actual"</formula>
    </cfRule>
    <cfRule type="cellIs" dxfId="1562" priority="1101" operator="equal">
      <formula>"Forecast"</formula>
    </cfRule>
  </conditionalFormatting>
  <conditionalFormatting sqref="E288:F288">
    <cfRule type="cellIs" dxfId="1561" priority="1058" operator="equal">
      <formula>"Actual"</formula>
    </cfRule>
    <cfRule type="cellIs" dxfId="1560" priority="1059" operator="equal">
      <formula>"Forecast"</formula>
    </cfRule>
  </conditionalFormatting>
  <conditionalFormatting sqref="E326:F326">
    <cfRule type="cellIs" dxfId="1559" priority="1017" operator="equal">
      <formula>"Forecast"</formula>
    </cfRule>
    <cfRule type="cellIs" dxfId="1558" priority="1016" operator="equal">
      <formula>"Actual"</formula>
    </cfRule>
  </conditionalFormatting>
  <conditionalFormatting sqref="E364:F364">
    <cfRule type="cellIs" dxfId="1557" priority="975" operator="equal">
      <formula>"Forecast"</formula>
    </cfRule>
    <cfRule type="cellIs" dxfId="1556" priority="974" operator="equal">
      <formula>"Actual"</formula>
    </cfRule>
  </conditionalFormatting>
  <conditionalFormatting sqref="E402:F402">
    <cfRule type="cellIs" dxfId="1555" priority="932" operator="equal">
      <formula>"Actual"</formula>
    </cfRule>
    <cfRule type="cellIs" dxfId="1554" priority="933" operator="equal">
      <formula>"Forecast"</formula>
    </cfRule>
  </conditionalFormatting>
  <conditionalFormatting sqref="E440:F440">
    <cfRule type="cellIs" dxfId="1553" priority="891" operator="equal">
      <formula>"Forecast"</formula>
    </cfRule>
    <cfRule type="cellIs" dxfId="1552" priority="890" operator="equal">
      <formula>"Actual"</formula>
    </cfRule>
  </conditionalFormatting>
  <conditionalFormatting sqref="E478:F478">
    <cfRule type="cellIs" dxfId="1551" priority="849" operator="equal">
      <formula>"Forecast"</formula>
    </cfRule>
    <cfRule type="cellIs" dxfId="1550" priority="848" operator="equal">
      <formula>"Actual"</formula>
    </cfRule>
  </conditionalFormatting>
  <conditionalFormatting sqref="E516:F516">
    <cfRule type="cellIs" dxfId="1549" priority="807" operator="equal">
      <formula>"Forecast"</formula>
    </cfRule>
    <cfRule type="cellIs" dxfId="1548" priority="806" operator="equal">
      <formula>"Actual"</formula>
    </cfRule>
  </conditionalFormatting>
  <conditionalFormatting sqref="E554:F554">
    <cfRule type="cellIs" dxfId="1547" priority="764" operator="equal">
      <formula>"Actual"</formula>
    </cfRule>
    <cfRule type="cellIs" dxfId="1546" priority="765" operator="equal">
      <formula>"Forecast"</formula>
    </cfRule>
  </conditionalFormatting>
  <conditionalFormatting sqref="E592:F592">
    <cfRule type="cellIs" dxfId="1545" priority="723" operator="equal">
      <formula>"Forecast"</formula>
    </cfRule>
    <cfRule type="cellIs" dxfId="1544" priority="722" operator="equal">
      <formula>"Actual"</formula>
    </cfRule>
  </conditionalFormatting>
  <conditionalFormatting sqref="E630:F630">
    <cfRule type="cellIs" dxfId="1543" priority="681" operator="equal">
      <formula>"Forecast"</formula>
    </cfRule>
    <cfRule type="cellIs" dxfId="1542" priority="680" operator="equal">
      <formula>"Actual"</formula>
    </cfRule>
  </conditionalFormatting>
  <conditionalFormatting sqref="E668:F668">
    <cfRule type="cellIs" dxfId="1541" priority="639" operator="equal">
      <formula>"Forecast"</formula>
    </cfRule>
    <cfRule type="cellIs" dxfId="1540" priority="638" operator="equal">
      <formula>"Actual"</formula>
    </cfRule>
  </conditionalFormatting>
  <conditionalFormatting sqref="E706:F706">
    <cfRule type="cellIs" dxfId="1539" priority="596" operator="equal">
      <formula>"Actual"</formula>
    </cfRule>
    <cfRule type="cellIs" dxfId="1538" priority="597" operator="equal">
      <formula>"Forecast"</formula>
    </cfRule>
  </conditionalFormatting>
  <conditionalFormatting sqref="E744:F744">
    <cfRule type="cellIs" dxfId="1537" priority="554" operator="equal">
      <formula>"Actual"</formula>
    </cfRule>
    <cfRule type="cellIs" dxfId="1536" priority="555" operator="equal">
      <formula>"Forecast"</formula>
    </cfRule>
  </conditionalFormatting>
  <conditionalFormatting sqref="H5">
    <cfRule type="containsText" dxfId="1535" priority="3509" operator="containsText" text="Please select a reporting period on the 'Start Here' page">
      <formula>NOT(ISERROR(SEARCH("Please select a reporting period on the 'Start Here' page",H5)))</formula>
    </cfRule>
  </conditionalFormatting>
  <conditionalFormatting sqref="H22:I22">
    <cfRule type="cellIs" dxfId="1534" priority="3369" operator="equal">
      <formula>"Forecast"</formula>
    </cfRule>
    <cfRule type="cellIs" dxfId="1533" priority="3368" operator="equal">
      <formula>"Actual"</formula>
    </cfRule>
  </conditionalFormatting>
  <conditionalFormatting sqref="H60:I60">
    <cfRule type="cellIs" dxfId="1532" priority="1483" operator="equal">
      <formula>"Forecast"</formula>
    </cfRule>
    <cfRule type="cellIs" dxfId="1531" priority="1482" operator="equal">
      <formula>"Actual"</formula>
    </cfRule>
  </conditionalFormatting>
  <conditionalFormatting sqref="H98:I98">
    <cfRule type="cellIs" dxfId="1530" priority="1273" operator="equal">
      <formula>"Forecast"</formula>
    </cfRule>
    <cfRule type="cellIs" dxfId="1529" priority="1272" operator="equal">
      <formula>"Actual"</formula>
    </cfRule>
  </conditionalFormatting>
  <conditionalFormatting sqref="H136:I136">
    <cfRule type="cellIs" dxfId="1528" priority="1231" operator="equal">
      <formula>"Forecast"</formula>
    </cfRule>
    <cfRule type="cellIs" dxfId="1527" priority="1230" operator="equal">
      <formula>"Actual"</formula>
    </cfRule>
  </conditionalFormatting>
  <conditionalFormatting sqref="H174:I174">
    <cfRule type="cellIs" dxfId="1526" priority="1189" operator="equal">
      <formula>"Forecast"</formula>
    </cfRule>
    <cfRule type="cellIs" dxfId="1525" priority="1188" operator="equal">
      <formula>"Actual"</formula>
    </cfRule>
  </conditionalFormatting>
  <conditionalFormatting sqref="H212:I212">
    <cfRule type="cellIs" dxfId="1524" priority="1146" operator="equal">
      <formula>"Actual"</formula>
    </cfRule>
    <cfRule type="cellIs" dxfId="1523" priority="1147" operator="equal">
      <formula>"Forecast"</formula>
    </cfRule>
  </conditionalFormatting>
  <conditionalFormatting sqref="H250:I250">
    <cfRule type="cellIs" dxfId="1522" priority="1104" operator="equal">
      <formula>"Actual"</formula>
    </cfRule>
    <cfRule type="cellIs" dxfId="1521" priority="1105" operator="equal">
      <formula>"Forecast"</formula>
    </cfRule>
  </conditionalFormatting>
  <conditionalFormatting sqref="H288:I288">
    <cfRule type="cellIs" dxfId="1520" priority="1062" operator="equal">
      <formula>"Actual"</formula>
    </cfRule>
    <cfRule type="cellIs" dxfId="1519" priority="1063" operator="equal">
      <formula>"Forecast"</formula>
    </cfRule>
  </conditionalFormatting>
  <conditionalFormatting sqref="H326:I326">
    <cfRule type="cellIs" dxfId="1518" priority="1020" operator="equal">
      <formula>"Actual"</formula>
    </cfRule>
    <cfRule type="cellIs" dxfId="1517" priority="1021" operator="equal">
      <formula>"Forecast"</formula>
    </cfRule>
  </conditionalFormatting>
  <conditionalFormatting sqref="H364:I364">
    <cfRule type="cellIs" dxfId="1516" priority="978" operator="equal">
      <formula>"Actual"</formula>
    </cfRule>
    <cfRule type="cellIs" dxfId="1515" priority="979" operator="equal">
      <formula>"Forecast"</formula>
    </cfRule>
  </conditionalFormatting>
  <conditionalFormatting sqref="H402:I402">
    <cfRule type="cellIs" dxfId="1514" priority="937" operator="equal">
      <formula>"Forecast"</formula>
    </cfRule>
    <cfRule type="cellIs" dxfId="1513" priority="936" operator="equal">
      <formula>"Actual"</formula>
    </cfRule>
  </conditionalFormatting>
  <conditionalFormatting sqref="H440:I440">
    <cfRule type="cellIs" dxfId="1512" priority="895" operator="equal">
      <formula>"Forecast"</formula>
    </cfRule>
    <cfRule type="cellIs" dxfId="1511" priority="894" operator="equal">
      <formula>"Actual"</formula>
    </cfRule>
  </conditionalFormatting>
  <conditionalFormatting sqref="H478:I478">
    <cfRule type="cellIs" dxfId="1510" priority="853" operator="equal">
      <formula>"Forecast"</formula>
    </cfRule>
    <cfRule type="cellIs" dxfId="1509" priority="852" operator="equal">
      <formula>"Actual"</formula>
    </cfRule>
  </conditionalFormatting>
  <conditionalFormatting sqref="H516:I516">
    <cfRule type="cellIs" dxfId="1508" priority="810" operator="equal">
      <formula>"Actual"</formula>
    </cfRule>
    <cfRule type="cellIs" dxfId="1507" priority="811" operator="equal">
      <formula>"Forecast"</formula>
    </cfRule>
  </conditionalFormatting>
  <conditionalFormatting sqref="H554:I554">
    <cfRule type="cellIs" dxfId="1506" priority="768" operator="equal">
      <formula>"Actual"</formula>
    </cfRule>
    <cfRule type="cellIs" dxfId="1505" priority="769" operator="equal">
      <formula>"Forecast"</formula>
    </cfRule>
  </conditionalFormatting>
  <conditionalFormatting sqref="H592:I592">
    <cfRule type="cellIs" dxfId="1504" priority="726" operator="equal">
      <formula>"Actual"</formula>
    </cfRule>
    <cfRule type="cellIs" dxfId="1503" priority="727" operator="equal">
      <formula>"Forecast"</formula>
    </cfRule>
  </conditionalFormatting>
  <conditionalFormatting sqref="H630:I630">
    <cfRule type="cellIs" dxfId="1502" priority="684" operator="equal">
      <formula>"Actual"</formula>
    </cfRule>
    <cfRule type="cellIs" dxfId="1501" priority="685" operator="equal">
      <formula>"Forecast"</formula>
    </cfRule>
  </conditionalFormatting>
  <conditionalFormatting sqref="H668:I668">
    <cfRule type="cellIs" dxfId="1500" priority="643" operator="equal">
      <formula>"Forecast"</formula>
    </cfRule>
    <cfRule type="cellIs" dxfId="1499" priority="642" operator="equal">
      <formula>"Actual"</formula>
    </cfRule>
  </conditionalFormatting>
  <conditionalFormatting sqref="H706:I706">
    <cfRule type="cellIs" dxfId="1498" priority="600" operator="equal">
      <formula>"Actual"</formula>
    </cfRule>
    <cfRule type="cellIs" dxfId="1497" priority="601" operator="equal">
      <formula>"Forecast"</formula>
    </cfRule>
  </conditionalFormatting>
  <conditionalFormatting sqref="H744:I744">
    <cfRule type="cellIs" dxfId="1496" priority="558" operator="equal">
      <formula>"Actual"</formula>
    </cfRule>
    <cfRule type="cellIs" dxfId="1495" priority="559" operator="equal">
      <formula>"Forecast"</formula>
    </cfRule>
  </conditionalFormatting>
  <conditionalFormatting sqref="K22:L22">
    <cfRule type="cellIs" dxfId="1494" priority="3383" operator="equal">
      <formula>"Forecast"</formula>
    </cfRule>
    <cfRule type="cellIs" dxfId="1493" priority="3382" operator="equal">
      <formula>"Actual"</formula>
    </cfRule>
  </conditionalFormatting>
  <conditionalFormatting sqref="K60:L60">
    <cfRule type="cellIs" dxfId="1492" priority="1497" operator="equal">
      <formula>"Forecast"</formula>
    </cfRule>
    <cfRule type="cellIs" dxfId="1491" priority="1496" operator="equal">
      <formula>"Actual"</formula>
    </cfRule>
  </conditionalFormatting>
  <conditionalFormatting sqref="K98:L98">
    <cfRule type="cellIs" dxfId="1490" priority="1287" operator="equal">
      <formula>"Forecast"</formula>
    </cfRule>
    <cfRule type="cellIs" dxfId="1489" priority="1286" operator="equal">
      <formula>"Actual"</formula>
    </cfRule>
  </conditionalFormatting>
  <conditionalFormatting sqref="K136:L136">
    <cfRule type="cellIs" dxfId="1488" priority="1245" operator="equal">
      <formula>"Forecast"</formula>
    </cfRule>
    <cfRule type="cellIs" dxfId="1487" priority="1244" operator="equal">
      <formula>"Actual"</formula>
    </cfRule>
  </conditionalFormatting>
  <conditionalFormatting sqref="K174:L174">
    <cfRule type="cellIs" dxfId="1486" priority="1202" operator="equal">
      <formula>"Actual"</formula>
    </cfRule>
    <cfRule type="cellIs" dxfId="1485" priority="1203" operator="equal">
      <formula>"Forecast"</formula>
    </cfRule>
  </conditionalFormatting>
  <conditionalFormatting sqref="K212:L212">
    <cfRule type="cellIs" dxfId="1484" priority="1161" operator="equal">
      <formula>"Forecast"</formula>
    </cfRule>
    <cfRule type="cellIs" dxfId="1483" priority="1160" operator="equal">
      <formula>"Actual"</formula>
    </cfRule>
  </conditionalFormatting>
  <conditionalFormatting sqref="K250:L250">
    <cfRule type="cellIs" dxfId="1482" priority="1118" operator="equal">
      <formula>"Actual"</formula>
    </cfRule>
    <cfRule type="cellIs" dxfId="1481" priority="1119" operator="equal">
      <formula>"Forecast"</formula>
    </cfRule>
  </conditionalFormatting>
  <conditionalFormatting sqref="K288:L288">
    <cfRule type="cellIs" dxfId="1480" priority="1077" operator="equal">
      <formula>"Forecast"</formula>
    </cfRule>
    <cfRule type="cellIs" dxfId="1479" priority="1076" operator="equal">
      <formula>"Actual"</formula>
    </cfRule>
  </conditionalFormatting>
  <conditionalFormatting sqref="K326:L326">
    <cfRule type="cellIs" dxfId="1478" priority="1034" operator="equal">
      <formula>"Actual"</formula>
    </cfRule>
    <cfRule type="cellIs" dxfId="1477" priority="1035" operator="equal">
      <formula>"Forecast"</formula>
    </cfRule>
  </conditionalFormatting>
  <conditionalFormatting sqref="K364:L364">
    <cfRule type="cellIs" dxfId="1476" priority="992" operator="equal">
      <formula>"Actual"</formula>
    </cfRule>
    <cfRule type="cellIs" dxfId="1475" priority="993" operator="equal">
      <formula>"Forecast"</formula>
    </cfRule>
  </conditionalFormatting>
  <conditionalFormatting sqref="K402:L402">
    <cfRule type="cellIs" dxfId="1474" priority="950" operator="equal">
      <formula>"Actual"</formula>
    </cfRule>
    <cfRule type="cellIs" dxfId="1473" priority="951" operator="equal">
      <formula>"Forecast"</formula>
    </cfRule>
  </conditionalFormatting>
  <conditionalFormatting sqref="K440:L440">
    <cfRule type="cellIs" dxfId="1472" priority="908" operator="equal">
      <formula>"Actual"</formula>
    </cfRule>
    <cfRule type="cellIs" dxfId="1471" priority="909" operator="equal">
      <formula>"Forecast"</formula>
    </cfRule>
  </conditionalFormatting>
  <conditionalFormatting sqref="K478:L478">
    <cfRule type="cellIs" dxfId="1470" priority="867" operator="equal">
      <formula>"Forecast"</formula>
    </cfRule>
    <cfRule type="cellIs" dxfId="1469" priority="866" operator="equal">
      <formula>"Actual"</formula>
    </cfRule>
  </conditionalFormatting>
  <conditionalFormatting sqref="K516:L516">
    <cfRule type="cellIs" dxfId="1468" priority="825" operator="equal">
      <formula>"Forecast"</formula>
    </cfRule>
    <cfRule type="cellIs" dxfId="1467" priority="824" operator="equal">
      <formula>"Actual"</formula>
    </cfRule>
  </conditionalFormatting>
  <conditionalFormatting sqref="K554:L554">
    <cfRule type="cellIs" dxfId="1466" priority="782" operator="equal">
      <formula>"Actual"</formula>
    </cfRule>
    <cfRule type="cellIs" dxfId="1465" priority="783" operator="equal">
      <formula>"Forecast"</formula>
    </cfRule>
  </conditionalFormatting>
  <conditionalFormatting sqref="K592:L592">
    <cfRule type="cellIs" dxfId="1464" priority="741" operator="equal">
      <formula>"Forecast"</formula>
    </cfRule>
    <cfRule type="cellIs" dxfId="1463" priority="740" operator="equal">
      <formula>"Actual"</formula>
    </cfRule>
  </conditionalFormatting>
  <conditionalFormatting sqref="K630:L630">
    <cfRule type="cellIs" dxfId="1462" priority="699" operator="equal">
      <formula>"Forecast"</formula>
    </cfRule>
    <cfRule type="cellIs" dxfId="1461" priority="698" operator="equal">
      <formula>"Actual"</formula>
    </cfRule>
  </conditionalFormatting>
  <conditionalFormatting sqref="K668:L668">
    <cfRule type="cellIs" dxfId="1460" priority="657" operator="equal">
      <formula>"Forecast"</formula>
    </cfRule>
    <cfRule type="cellIs" dxfId="1459" priority="656" operator="equal">
      <formula>"Actual"</formula>
    </cfRule>
  </conditionalFormatting>
  <conditionalFormatting sqref="K706:L706">
    <cfRule type="cellIs" dxfId="1458" priority="615" operator="equal">
      <formula>"Forecast"</formula>
    </cfRule>
    <cfRule type="cellIs" dxfId="1457" priority="614" operator="equal">
      <formula>"Actual"</formula>
    </cfRule>
  </conditionalFormatting>
  <conditionalFormatting sqref="K744:L744">
    <cfRule type="cellIs" dxfId="1456" priority="572" operator="equal">
      <formula>"Actual"</formula>
    </cfRule>
    <cfRule type="cellIs" dxfId="1455"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54" priority="3378" operator="equal">
      <formula>"Actual"</formula>
    </cfRule>
    <cfRule type="cellIs" dxfId="1453" priority="3379" operator="equal">
      <formula>"Forecast"</formula>
    </cfRule>
  </conditionalFormatting>
  <conditionalFormatting sqref="N60:O60">
    <cfRule type="cellIs" dxfId="1452" priority="1492" operator="equal">
      <formula>"Actual"</formula>
    </cfRule>
    <cfRule type="cellIs" dxfId="1451" priority="1493" operator="equal">
      <formula>"Forecast"</formula>
    </cfRule>
  </conditionalFormatting>
  <conditionalFormatting sqref="N98:O98">
    <cfRule type="cellIs" dxfId="1450" priority="1282" operator="equal">
      <formula>"Actual"</formula>
    </cfRule>
    <cfRule type="cellIs" dxfId="1449" priority="1283" operator="equal">
      <formula>"Forecast"</formula>
    </cfRule>
  </conditionalFormatting>
  <conditionalFormatting sqref="N136:O136">
    <cfRule type="cellIs" dxfId="1448" priority="1240" operator="equal">
      <formula>"Actual"</formula>
    </cfRule>
    <cfRule type="cellIs" dxfId="1447" priority="1241" operator="equal">
      <formula>"Forecast"</formula>
    </cfRule>
  </conditionalFormatting>
  <conditionalFormatting sqref="N174:O174">
    <cfRule type="cellIs" dxfId="1446" priority="1198" operator="equal">
      <formula>"Actual"</formula>
    </cfRule>
    <cfRule type="cellIs" dxfId="1445" priority="1199" operator="equal">
      <formula>"Forecast"</formula>
    </cfRule>
  </conditionalFormatting>
  <conditionalFormatting sqref="N212:O212">
    <cfRule type="cellIs" dxfId="1444" priority="1157" operator="equal">
      <formula>"Forecast"</formula>
    </cfRule>
    <cfRule type="cellIs" dxfId="1443" priority="1156" operator="equal">
      <formula>"Actual"</formula>
    </cfRule>
  </conditionalFormatting>
  <conditionalFormatting sqref="N250:O250">
    <cfRule type="cellIs" dxfId="1442" priority="1115" operator="equal">
      <formula>"Forecast"</formula>
    </cfRule>
    <cfRule type="cellIs" dxfId="1441" priority="1114" operator="equal">
      <formula>"Actual"</formula>
    </cfRule>
  </conditionalFormatting>
  <conditionalFormatting sqref="N288:O288">
    <cfRule type="cellIs" dxfId="1440" priority="1072" operator="equal">
      <formula>"Actual"</formula>
    </cfRule>
    <cfRule type="cellIs" dxfId="1439" priority="1073" operator="equal">
      <formula>"Forecast"</formula>
    </cfRule>
  </conditionalFormatting>
  <conditionalFormatting sqref="N326:O326">
    <cfRule type="cellIs" dxfId="1438" priority="1030" operator="equal">
      <formula>"Actual"</formula>
    </cfRule>
    <cfRule type="cellIs" dxfId="1437" priority="1031" operator="equal">
      <formula>"Forecast"</formula>
    </cfRule>
  </conditionalFormatting>
  <conditionalFormatting sqref="N364:O364">
    <cfRule type="cellIs" dxfId="1436" priority="988" operator="equal">
      <formula>"Actual"</formula>
    </cfRule>
    <cfRule type="cellIs" dxfId="1435" priority="989" operator="equal">
      <formula>"Forecast"</formula>
    </cfRule>
  </conditionalFormatting>
  <conditionalFormatting sqref="N402:O402">
    <cfRule type="cellIs" dxfId="1434" priority="947" operator="equal">
      <formula>"Forecast"</formula>
    </cfRule>
    <cfRule type="cellIs" dxfId="1433" priority="946" operator="equal">
      <formula>"Actual"</formula>
    </cfRule>
  </conditionalFormatting>
  <conditionalFormatting sqref="N440:O440">
    <cfRule type="cellIs" dxfId="1432" priority="905" operator="equal">
      <formula>"Forecast"</formula>
    </cfRule>
    <cfRule type="cellIs" dxfId="1431" priority="904" operator="equal">
      <formula>"Actual"</formula>
    </cfRule>
  </conditionalFormatting>
  <conditionalFormatting sqref="N478:O478">
    <cfRule type="cellIs" dxfId="1430" priority="862" operator="equal">
      <formula>"Actual"</formula>
    </cfRule>
    <cfRule type="cellIs" dxfId="1429" priority="863" operator="equal">
      <formula>"Forecast"</formula>
    </cfRule>
  </conditionalFormatting>
  <conditionalFormatting sqref="N516:O516">
    <cfRule type="cellIs" dxfId="1428" priority="821" operator="equal">
      <formula>"Forecast"</formula>
    </cfRule>
    <cfRule type="cellIs" dxfId="1427" priority="820" operator="equal">
      <formula>"Actual"</formula>
    </cfRule>
  </conditionalFormatting>
  <conditionalFormatting sqref="N554:O554">
    <cfRule type="cellIs" dxfId="1426" priority="778" operator="equal">
      <formula>"Actual"</formula>
    </cfRule>
    <cfRule type="cellIs" dxfId="1425" priority="779" operator="equal">
      <formula>"Forecast"</formula>
    </cfRule>
  </conditionalFormatting>
  <conditionalFormatting sqref="N592:O592">
    <cfRule type="cellIs" dxfId="1424" priority="736" operator="equal">
      <formula>"Actual"</formula>
    </cfRule>
    <cfRule type="cellIs" dxfId="1423" priority="737" operator="equal">
      <formula>"Forecast"</formula>
    </cfRule>
  </conditionalFormatting>
  <conditionalFormatting sqref="N630:O630">
    <cfRule type="cellIs" dxfId="1422" priority="694" operator="equal">
      <formula>"Actual"</formula>
    </cfRule>
    <cfRule type="cellIs" dxfId="1421" priority="695" operator="equal">
      <formula>"Forecast"</formula>
    </cfRule>
  </conditionalFormatting>
  <conditionalFormatting sqref="N668:O668">
    <cfRule type="cellIs" dxfId="1420" priority="653" operator="equal">
      <formula>"Forecast"</formula>
    </cfRule>
    <cfRule type="cellIs" dxfId="1419" priority="652" operator="equal">
      <formula>"Actual"</formula>
    </cfRule>
  </conditionalFormatting>
  <conditionalFormatting sqref="N706:O706">
    <cfRule type="cellIs" dxfId="1418" priority="611" operator="equal">
      <formula>"Forecast"</formula>
    </cfRule>
    <cfRule type="cellIs" dxfId="1417" priority="610" operator="equal">
      <formula>"Actual"</formula>
    </cfRule>
  </conditionalFormatting>
  <conditionalFormatting sqref="N744:O744">
    <cfRule type="cellIs" dxfId="1416" priority="569" operator="equal">
      <formula>"Forecast"</formula>
    </cfRule>
    <cfRule type="cellIs" dxfId="1415" priority="568" operator="equal">
      <formula>"Actual"</formula>
    </cfRule>
  </conditionalFormatting>
  <conditionalFormatting sqref="Q22:R22">
    <cfRule type="cellIs" dxfId="1414" priority="3374" operator="equal">
      <formula>"Actual"</formula>
    </cfRule>
    <cfRule type="cellIs" dxfId="1413" priority="3375" operator="equal">
      <formula>"Forecast"</formula>
    </cfRule>
  </conditionalFormatting>
  <conditionalFormatting sqref="Q60:R60">
    <cfRule type="cellIs" dxfId="1412" priority="1489" operator="equal">
      <formula>"Forecast"</formula>
    </cfRule>
    <cfRule type="cellIs" dxfId="1411" priority="1488" operator="equal">
      <formula>"Actual"</formula>
    </cfRule>
  </conditionalFormatting>
  <conditionalFormatting sqref="Q98:R98">
    <cfRule type="cellIs" dxfId="1410" priority="1278" operator="equal">
      <formula>"Actual"</formula>
    </cfRule>
    <cfRule type="cellIs" dxfId="1409" priority="1279" operator="equal">
      <formula>"Forecast"</formula>
    </cfRule>
  </conditionalFormatting>
  <conditionalFormatting sqref="Q136:R136">
    <cfRule type="cellIs" dxfId="1408" priority="1237" operator="equal">
      <formula>"Forecast"</formula>
    </cfRule>
    <cfRule type="cellIs" dxfId="1407" priority="1236" operator="equal">
      <formula>"Actual"</formula>
    </cfRule>
  </conditionalFormatting>
  <conditionalFormatting sqref="Q174:R174">
    <cfRule type="cellIs" dxfId="1406" priority="1195" operator="equal">
      <formula>"Forecast"</formula>
    </cfRule>
    <cfRule type="cellIs" dxfId="1405" priority="1194" operator="equal">
      <formula>"Actual"</formula>
    </cfRule>
  </conditionalFormatting>
  <conditionalFormatting sqref="Q212:R212">
    <cfRule type="cellIs" dxfId="1404" priority="1152" operator="equal">
      <formula>"Actual"</formula>
    </cfRule>
    <cfRule type="cellIs" dxfId="1403" priority="1153" operator="equal">
      <formula>"Forecast"</formula>
    </cfRule>
  </conditionalFormatting>
  <conditionalFormatting sqref="Q250:R250">
    <cfRule type="cellIs" dxfId="1402" priority="1110" operator="equal">
      <formula>"Actual"</formula>
    </cfRule>
    <cfRule type="cellIs" dxfId="1401" priority="1111" operator="equal">
      <formula>"Forecast"</formula>
    </cfRule>
  </conditionalFormatting>
  <conditionalFormatting sqref="Q288:R288">
    <cfRule type="cellIs" dxfId="1400" priority="1069" operator="equal">
      <formula>"Forecast"</formula>
    </cfRule>
    <cfRule type="cellIs" dxfId="1399" priority="1068" operator="equal">
      <formula>"Actual"</formula>
    </cfRule>
  </conditionalFormatting>
  <conditionalFormatting sqref="Q326:R326">
    <cfRule type="cellIs" dxfId="1398" priority="1027" operator="equal">
      <formula>"Forecast"</formula>
    </cfRule>
    <cfRule type="cellIs" dxfId="1397" priority="1026" operator="equal">
      <formula>"Actual"</formula>
    </cfRule>
  </conditionalFormatting>
  <conditionalFormatting sqref="Q364:R364">
    <cfRule type="cellIs" dxfId="1396" priority="985" operator="equal">
      <formula>"Forecast"</formula>
    </cfRule>
    <cfRule type="cellIs" dxfId="1395" priority="984" operator="equal">
      <formula>"Actual"</formula>
    </cfRule>
  </conditionalFormatting>
  <conditionalFormatting sqref="Q402:R402">
    <cfRule type="cellIs" dxfId="1394" priority="943" operator="equal">
      <formula>"Forecast"</formula>
    </cfRule>
    <cfRule type="cellIs" dxfId="1393" priority="942" operator="equal">
      <formula>"Actual"</formula>
    </cfRule>
  </conditionalFormatting>
  <conditionalFormatting sqref="Q440:R440">
    <cfRule type="cellIs" dxfId="1392" priority="901" operator="equal">
      <formula>"Forecast"</formula>
    </cfRule>
    <cfRule type="cellIs" dxfId="1391" priority="900" operator="equal">
      <formula>"Actual"</formula>
    </cfRule>
  </conditionalFormatting>
  <conditionalFormatting sqref="Q478:R478">
    <cfRule type="cellIs" dxfId="1390" priority="859" operator="equal">
      <formula>"Forecast"</formula>
    </cfRule>
    <cfRule type="cellIs" dxfId="1389" priority="858" operator="equal">
      <formula>"Actual"</formula>
    </cfRule>
  </conditionalFormatting>
  <conditionalFormatting sqref="Q516:R516">
    <cfRule type="cellIs" dxfId="1388" priority="816" operator="equal">
      <formula>"Actual"</formula>
    </cfRule>
    <cfRule type="cellIs" dxfId="1387" priority="817" operator="equal">
      <formula>"Forecast"</formula>
    </cfRule>
  </conditionalFormatting>
  <conditionalFormatting sqref="Q554:R554">
    <cfRule type="cellIs" dxfId="1386" priority="775" operator="equal">
      <formula>"Forecast"</formula>
    </cfRule>
    <cfRule type="cellIs" dxfId="1385" priority="774" operator="equal">
      <formula>"Actual"</formula>
    </cfRule>
  </conditionalFormatting>
  <conditionalFormatting sqref="Q592:R592">
    <cfRule type="cellIs" dxfId="1384" priority="732" operator="equal">
      <formula>"Actual"</formula>
    </cfRule>
    <cfRule type="cellIs" dxfId="1383" priority="733" operator="equal">
      <formula>"Forecast"</formula>
    </cfRule>
  </conditionalFormatting>
  <conditionalFormatting sqref="Q630:R630">
    <cfRule type="cellIs" dxfId="1382" priority="690" operator="equal">
      <formula>"Actual"</formula>
    </cfRule>
    <cfRule type="cellIs" dxfId="1381" priority="691" operator="equal">
      <formula>"Forecast"</formula>
    </cfRule>
  </conditionalFormatting>
  <conditionalFormatting sqref="Q668:R668">
    <cfRule type="cellIs" dxfId="1380" priority="649" operator="equal">
      <formula>"Forecast"</formula>
    </cfRule>
    <cfRule type="cellIs" dxfId="1379" priority="648" operator="equal">
      <formula>"Actual"</formula>
    </cfRule>
  </conditionalFormatting>
  <conditionalFormatting sqref="Q706:R706">
    <cfRule type="cellIs" dxfId="1378" priority="607" operator="equal">
      <formula>"Forecast"</formula>
    </cfRule>
    <cfRule type="cellIs" dxfId="1377" priority="606" operator="equal">
      <formula>"Actual"</formula>
    </cfRule>
  </conditionalFormatting>
  <conditionalFormatting sqref="Q744:R744">
    <cfRule type="cellIs" dxfId="1376" priority="564" operator="equal">
      <formula>"Actual"</formula>
    </cfRule>
    <cfRule type="cellIs" dxfId="1375"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74" priority="3371" operator="equal">
      <formula>"Forecast"</formula>
    </cfRule>
    <cfRule type="cellIs" dxfId="1373" priority="3370" operator="equal">
      <formula>"Actual"</formula>
    </cfRule>
  </conditionalFormatting>
  <conditionalFormatting sqref="T60:U60">
    <cfRule type="cellIs" dxfId="1372" priority="1485" operator="equal">
      <formula>"Forecast"</formula>
    </cfRule>
    <cfRule type="cellIs" dxfId="1371" priority="1484" operator="equal">
      <formula>"Actual"</formula>
    </cfRule>
  </conditionalFormatting>
  <conditionalFormatting sqref="T98:U98">
    <cfRule type="cellIs" dxfId="1370" priority="1275" operator="equal">
      <formula>"Forecast"</formula>
    </cfRule>
    <cfRule type="cellIs" dxfId="1369" priority="1274" operator="equal">
      <formula>"Actual"</formula>
    </cfRule>
  </conditionalFormatting>
  <conditionalFormatting sqref="T136:U136">
    <cfRule type="cellIs" dxfId="1368" priority="1233" operator="equal">
      <formula>"Forecast"</formula>
    </cfRule>
    <cfRule type="cellIs" dxfId="1367" priority="1232" operator="equal">
      <formula>"Actual"</formula>
    </cfRule>
  </conditionalFormatting>
  <conditionalFormatting sqref="T174:U174">
    <cfRule type="cellIs" dxfId="1366" priority="1190" operator="equal">
      <formula>"Actual"</formula>
    </cfRule>
    <cfRule type="cellIs" dxfId="1365" priority="1191" operator="equal">
      <formula>"Forecast"</formula>
    </cfRule>
  </conditionalFormatting>
  <conditionalFormatting sqref="T212:U212">
    <cfRule type="cellIs" dxfId="1364" priority="1149" operator="equal">
      <formula>"Forecast"</formula>
    </cfRule>
    <cfRule type="cellIs" dxfId="1363" priority="1148" operator="equal">
      <formula>"Actual"</formula>
    </cfRule>
  </conditionalFormatting>
  <conditionalFormatting sqref="T250:U250">
    <cfRule type="cellIs" dxfId="1362" priority="1106" operator="equal">
      <formula>"Actual"</formula>
    </cfRule>
    <cfRule type="cellIs" dxfId="1361" priority="1107" operator="equal">
      <formula>"Forecast"</formula>
    </cfRule>
  </conditionalFormatting>
  <conditionalFormatting sqref="T288:U288">
    <cfRule type="cellIs" dxfId="1360" priority="1064" operator="equal">
      <formula>"Actual"</formula>
    </cfRule>
    <cfRule type="cellIs" dxfId="1359" priority="1065" operator="equal">
      <formula>"Forecast"</formula>
    </cfRule>
  </conditionalFormatting>
  <conditionalFormatting sqref="T326:U326">
    <cfRule type="cellIs" dxfId="1358" priority="1022" operator="equal">
      <formula>"Actual"</formula>
    </cfRule>
    <cfRule type="cellIs" dxfId="1357" priority="1023" operator="equal">
      <formula>"Forecast"</formula>
    </cfRule>
  </conditionalFormatting>
  <conditionalFormatting sqref="T364:U364">
    <cfRule type="cellIs" dxfId="1356" priority="981" operator="equal">
      <formula>"Forecast"</formula>
    </cfRule>
    <cfRule type="cellIs" dxfId="1355" priority="980" operator="equal">
      <formula>"Actual"</formula>
    </cfRule>
  </conditionalFormatting>
  <conditionalFormatting sqref="T402:U402">
    <cfRule type="cellIs" dxfId="1354" priority="939" operator="equal">
      <formula>"Forecast"</formula>
    </cfRule>
    <cfRule type="cellIs" dxfId="1353" priority="938" operator="equal">
      <formula>"Actual"</formula>
    </cfRule>
  </conditionalFormatting>
  <conditionalFormatting sqref="T440:U440">
    <cfRule type="cellIs" dxfId="1352" priority="897" operator="equal">
      <formula>"Forecast"</formula>
    </cfRule>
    <cfRule type="cellIs" dxfId="1351" priority="896" operator="equal">
      <formula>"Actual"</formula>
    </cfRule>
  </conditionalFormatting>
  <conditionalFormatting sqref="T478:U478">
    <cfRule type="cellIs" dxfId="1350" priority="855" operator="equal">
      <formula>"Forecast"</formula>
    </cfRule>
    <cfRule type="cellIs" dxfId="1349" priority="854" operator="equal">
      <formula>"Actual"</formula>
    </cfRule>
  </conditionalFormatting>
  <conditionalFormatting sqref="T516:U516">
    <cfRule type="cellIs" dxfId="1348" priority="813" operator="equal">
      <formula>"Forecast"</formula>
    </cfRule>
    <cfRule type="cellIs" dxfId="1347" priority="812" operator="equal">
      <formula>"Actual"</formula>
    </cfRule>
  </conditionalFormatting>
  <conditionalFormatting sqref="T554:U554">
    <cfRule type="cellIs" dxfId="1346" priority="770" operator="equal">
      <formula>"Actual"</formula>
    </cfRule>
    <cfRule type="cellIs" dxfId="1345" priority="771" operator="equal">
      <formula>"Forecast"</formula>
    </cfRule>
  </conditionalFormatting>
  <conditionalFormatting sqref="T592:U592">
    <cfRule type="cellIs" dxfId="1344" priority="729" operator="equal">
      <formula>"Forecast"</formula>
    </cfRule>
    <cfRule type="cellIs" dxfId="1343" priority="728" operator="equal">
      <formula>"Actual"</formula>
    </cfRule>
  </conditionalFormatting>
  <conditionalFormatting sqref="T630:U630">
    <cfRule type="cellIs" dxfId="1342" priority="686" operator="equal">
      <formula>"Actual"</formula>
    </cfRule>
    <cfRule type="cellIs" dxfId="1341" priority="687" operator="equal">
      <formula>"Forecast"</formula>
    </cfRule>
  </conditionalFormatting>
  <conditionalFormatting sqref="T668:U668">
    <cfRule type="cellIs" dxfId="1340" priority="644" operator="equal">
      <formula>"Actual"</formula>
    </cfRule>
    <cfRule type="cellIs" dxfId="1339" priority="645" operator="equal">
      <formula>"Forecast"</formula>
    </cfRule>
  </conditionalFormatting>
  <conditionalFormatting sqref="T706:U706">
    <cfRule type="cellIs" dxfId="1338" priority="603" operator="equal">
      <formula>"Forecast"</formula>
    </cfRule>
    <cfRule type="cellIs" dxfId="1337" priority="602" operator="equal">
      <formula>"Actual"</formula>
    </cfRule>
  </conditionalFormatting>
  <conditionalFormatting sqref="T744:U744">
    <cfRule type="cellIs" dxfId="1336" priority="560" operator="equal">
      <formula>"Actual"</formula>
    </cfRule>
    <cfRule type="cellIs" dxfId="1335"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8" zoomScaleNormal="100" workbookViewId="0">
      <selection activeCell="C24" sqref="C24"/>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780" t="s">
        <v>234</v>
      </c>
      <c r="C2" s="781"/>
      <c r="D2" s="781"/>
      <c r="E2" s="781"/>
      <c r="F2" s="781"/>
      <c r="G2" s="781"/>
      <c r="H2" s="781"/>
      <c r="I2" s="781"/>
      <c r="J2" s="781"/>
      <c r="K2" s="193"/>
      <c r="L2" s="112">
        <f>SUM(A9:A65)</f>
        <v>0</v>
      </c>
      <c r="M2" s="575" t="s">
        <v>12</v>
      </c>
      <c r="N2" s="576"/>
      <c r="O2" s="576"/>
      <c r="P2" s="182"/>
    </row>
    <row r="3" spans="1:21" ht="192" customHeight="1" thickBot="1" x14ac:dyDescent="0.25">
      <c r="B3" s="812" t="s">
        <v>235</v>
      </c>
      <c r="C3" s="813"/>
      <c r="D3" s="813"/>
      <c r="E3" s="813"/>
      <c r="F3" s="813"/>
      <c r="G3" s="813"/>
      <c r="H3" s="813"/>
      <c r="I3" s="813"/>
      <c r="J3" s="813"/>
      <c r="K3" s="813"/>
      <c r="L3" s="814"/>
      <c r="M3" s="220"/>
      <c r="N3" s="220"/>
      <c r="O3" s="220"/>
      <c r="P3" s="183"/>
    </row>
    <row r="5" spans="1:21" ht="21" x14ac:dyDescent="0.25">
      <c r="B5" s="816" t="str">
        <f>CONCATENATE("You are reporting for the period: ",IF('1 - Start Here'!B6='Reference Data'!F4," ",'1 - Start Here'!B6))</f>
        <v>You are reporting for the period: 1 April 2024 to 30 September 2024</v>
      </c>
      <c r="C5" s="816"/>
      <c r="D5" s="816"/>
      <c r="F5" s="746" t="str">
        <f>IF(B5="You are reporting for the period:  ", "&lt;&lt;&lt; Please select a reporting period on the 'Start Here' page","")</f>
        <v/>
      </c>
      <c r="G5" s="746"/>
      <c r="H5" s="746"/>
      <c r="I5" s="746"/>
      <c r="J5" s="82"/>
      <c r="K5" s="78"/>
      <c r="L5" s="815"/>
      <c r="M5" s="815"/>
      <c r="N5" s="815"/>
      <c r="O5" s="815"/>
      <c r="P5" s="815"/>
    </row>
    <row r="6" spans="1:21" x14ac:dyDescent="0.2">
      <c r="Q6"/>
    </row>
    <row r="7" spans="1:21" ht="19.5" customHeight="1" x14ac:dyDescent="0.2">
      <c r="A7" s="1"/>
      <c r="B7" s="590" t="s">
        <v>236</v>
      </c>
      <c r="C7" s="590"/>
      <c r="D7" s="590"/>
      <c r="E7" s="590"/>
      <c r="F7" s="290"/>
      <c r="G7" s="8"/>
      <c r="H7" s="8"/>
      <c r="I7" s="8"/>
      <c r="J7" s="8"/>
      <c r="Q7"/>
    </row>
    <row r="8" spans="1:21" ht="19.5" customHeight="1" thickBot="1" x14ac:dyDescent="0.25">
      <c r="A8" s="1"/>
      <c r="F8" s="8"/>
      <c r="G8" s="8"/>
      <c r="H8" s="8"/>
      <c r="I8" s="8"/>
      <c r="J8" s="8"/>
      <c r="Q8"/>
    </row>
    <row r="9" spans="1:21" ht="54" customHeight="1" thickBot="1" x14ac:dyDescent="0.25">
      <c r="A9" s="60">
        <f>IF(E9="&lt; Select &gt;",1,0)</f>
        <v>0</v>
      </c>
      <c r="B9" s="793" t="s">
        <v>237</v>
      </c>
      <c r="C9" s="794"/>
      <c r="D9" s="795"/>
      <c r="E9" s="276" t="s">
        <v>5552</v>
      </c>
      <c r="M9" s="216"/>
      <c r="N9" s="216"/>
      <c r="O9" s="217"/>
      <c r="P9" s="217"/>
      <c r="Q9" s="217"/>
      <c r="R9" s="218"/>
      <c r="S9" s="60"/>
      <c r="T9" s="60"/>
      <c r="U9" s="60"/>
    </row>
    <row r="10" spans="1:21" ht="19.5" customHeight="1" thickBot="1" x14ac:dyDescent="0.25">
      <c r="B10" s="787" t="s">
        <v>212</v>
      </c>
      <c r="C10" s="788"/>
      <c r="D10" s="788"/>
      <c r="E10" s="789"/>
      <c r="G10" s="8"/>
      <c r="H10" s="8"/>
      <c r="I10" s="8"/>
      <c r="J10" s="8"/>
      <c r="Q10"/>
    </row>
    <row r="11" spans="1:21" ht="71.25" customHeight="1" thickBot="1" x14ac:dyDescent="0.25">
      <c r="A11" s="60" t="str">
        <f>IF(AND(E9="No",ISBLANK(B11)),1,"")</f>
        <v/>
      </c>
      <c r="B11" s="790"/>
      <c r="C11" s="791"/>
      <c r="D11" s="791"/>
      <c r="E11" s="792"/>
      <c r="G11" s="8"/>
      <c r="H11" s="8"/>
      <c r="I11" s="8"/>
      <c r="J11" s="8"/>
      <c r="Q11"/>
    </row>
    <row r="12" spans="1:21" ht="19.5" customHeight="1" x14ac:dyDescent="0.2">
      <c r="Q12"/>
    </row>
    <row r="13" spans="1:21" ht="20.25" customHeight="1" x14ac:dyDescent="0.2">
      <c r="B13" s="590" t="s">
        <v>238</v>
      </c>
      <c r="C13" s="590"/>
      <c r="D13" s="590"/>
      <c r="E13" s="590"/>
      <c r="F13" s="590"/>
      <c r="G13" s="590"/>
      <c r="H13" s="590"/>
      <c r="I13" s="590"/>
      <c r="J13" s="590"/>
      <c r="K13" s="590"/>
      <c r="L13" s="590"/>
      <c r="M13" s="590"/>
      <c r="N13" s="590"/>
      <c r="O13" s="590"/>
      <c r="P13" s="590"/>
    </row>
    <row r="14" spans="1:21" ht="22" thickBot="1" x14ac:dyDescent="0.3">
      <c r="B14" s="28"/>
      <c r="E14" s="82"/>
      <c r="F14" s="82"/>
      <c r="G14" s="82"/>
      <c r="H14" s="82"/>
      <c r="I14" s="82"/>
      <c r="J14" s="82"/>
      <c r="K14" s="78"/>
      <c r="L14" s="266"/>
      <c r="M14" s="266"/>
      <c r="N14" s="266"/>
      <c r="O14" s="266"/>
      <c r="P14" s="266"/>
    </row>
    <row r="15" spans="1:21" ht="16" hidden="1" thickBot="1" x14ac:dyDescent="0.25">
      <c r="F15" t="s">
        <v>214</v>
      </c>
      <c r="G15" s="202">
        <v>45017</v>
      </c>
      <c r="H15" s="202">
        <v>45383</v>
      </c>
      <c r="I15" s="202">
        <v>45748</v>
      </c>
      <c r="J15" s="202">
        <v>46113</v>
      </c>
      <c r="K15" s="202">
        <v>46478</v>
      </c>
      <c r="L15" s="202">
        <v>46844</v>
      </c>
      <c r="M15" s="202">
        <v>47209</v>
      </c>
      <c r="N15" s="202">
        <v>47574</v>
      </c>
    </row>
    <row r="16" spans="1:21" ht="30" customHeight="1" thickBot="1" x14ac:dyDescent="0.25">
      <c r="B16" s="622" t="s">
        <v>215</v>
      </c>
      <c r="C16" s="622" t="s">
        <v>216</v>
      </c>
      <c r="D16" s="622" t="s">
        <v>239</v>
      </c>
      <c r="E16" s="622" t="s">
        <v>240</v>
      </c>
      <c r="F16" s="255" t="s">
        <v>217</v>
      </c>
      <c r="G16" s="116" t="s">
        <v>218</v>
      </c>
      <c r="H16" s="116" t="s">
        <v>219</v>
      </c>
      <c r="I16" s="116" t="s">
        <v>220</v>
      </c>
      <c r="J16" s="116" t="s">
        <v>221</v>
      </c>
      <c r="K16" s="116" t="s">
        <v>222</v>
      </c>
      <c r="L16" s="116" t="s">
        <v>241</v>
      </c>
      <c r="M16" s="116" t="s">
        <v>242</v>
      </c>
      <c r="N16" s="116" t="s">
        <v>243</v>
      </c>
      <c r="O16" s="116" t="s">
        <v>244</v>
      </c>
      <c r="P16" s="622" t="s">
        <v>245</v>
      </c>
      <c r="Q16"/>
    </row>
    <row r="17" spans="1:27" ht="15" customHeight="1" thickBot="1" x14ac:dyDescent="0.25">
      <c r="B17" s="661"/>
      <c r="C17" s="661"/>
      <c r="D17" s="661"/>
      <c r="E17" s="661"/>
      <c r="F17" s="27" t="s">
        <v>167</v>
      </c>
      <c r="G17" s="27" t="s">
        <v>167</v>
      </c>
      <c r="H17" s="27" t="str">
        <f>IF(INDEX('Reference Data'!$G$5:$G$18,MATCH('Reference Data'!$C$4,'Reference Data'!$F$5:$F$21,0),1)&gt;=G15,"Actual","Forecast")</f>
        <v>Actual</v>
      </c>
      <c r="I17" s="27" t="str">
        <f>IF(INDEX('Reference Data'!$G$5:$G$18,MATCH('Reference Data'!$C$4,'Reference Data'!$F$5:$F$21,0),1)&gt;=H15,"Actual","Forecast")</f>
        <v>Actual</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3"/>
      <c r="Q17"/>
    </row>
    <row r="18" spans="1:27" ht="15" customHeight="1" thickBot="1" x14ac:dyDescent="0.25">
      <c r="B18" s="111" t="s">
        <v>246</v>
      </c>
      <c r="C18" s="273"/>
      <c r="D18" s="273"/>
      <c r="E18" s="273"/>
      <c r="F18" s="273"/>
      <c r="G18" s="273"/>
      <c r="H18" s="273"/>
      <c r="I18" s="273"/>
      <c r="J18" s="273"/>
      <c r="K18" s="273"/>
      <c r="L18" s="273"/>
      <c r="M18" s="273"/>
      <c r="N18" s="273"/>
      <c r="O18" s="803"/>
      <c r="P18" s="804"/>
      <c r="Q18"/>
    </row>
    <row r="19" spans="1:27" ht="30" customHeight="1" thickBot="1" x14ac:dyDescent="0.25">
      <c r="A19" s="1"/>
      <c r="B19" s="155" t="s">
        <v>247</v>
      </c>
      <c r="C19" s="270" t="s">
        <v>248</v>
      </c>
      <c r="D19" s="324"/>
      <c r="E19" s="324"/>
      <c r="F19" s="324"/>
      <c r="G19" s="324"/>
      <c r="H19" s="324"/>
      <c r="I19" s="324"/>
      <c r="J19" s="324"/>
      <c r="K19" s="324"/>
      <c r="L19" s="324"/>
      <c r="M19" s="324"/>
      <c r="N19" s="339"/>
      <c r="O19" s="805"/>
      <c r="P19" s="806"/>
      <c r="Q19"/>
      <c r="R19" s="1"/>
    </row>
    <row r="20" spans="1:27" ht="30" customHeight="1" thickBot="1" x14ac:dyDescent="0.25">
      <c r="A20" s="1"/>
      <c r="B20" s="156" t="s">
        <v>249</v>
      </c>
      <c r="C20" s="270" t="s">
        <v>250</v>
      </c>
      <c r="D20" s="324"/>
      <c r="E20" s="324"/>
      <c r="F20" s="324"/>
      <c r="G20" s="324"/>
      <c r="H20" s="324"/>
      <c r="I20" s="324"/>
      <c r="J20" s="324"/>
      <c r="K20" s="324"/>
      <c r="L20" s="324"/>
      <c r="M20" s="324"/>
      <c r="N20" s="324"/>
      <c r="O20" s="807"/>
      <c r="P20" s="808"/>
      <c r="Q20"/>
      <c r="R20" s="1"/>
    </row>
    <row r="21" spans="1:27" ht="18" customHeight="1" thickBot="1" x14ac:dyDescent="0.25">
      <c r="A21" s="1"/>
      <c r="B21" s="111" t="s">
        <v>251</v>
      </c>
      <c r="C21" s="152"/>
      <c r="D21" s="153"/>
      <c r="E21" s="273"/>
      <c r="F21" s="154"/>
      <c r="G21" s="154"/>
      <c r="H21" s="154"/>
      <c r="I21" s="154"/>
      <c r="J21" s="154"/>
      <c r="K21" s="154"/>
      <c r="L21" s="154"/>
      <c r="M21" s="152"/>
      <c r="N21" s="154"/>
      <c r="O21" s="809"/>
      <c r="P21" s="810"/>
      <c r="Q21"/>
      <c r="R21" s="1"/>
    </row>
    <row r="22" spans="1:27" ht="30" customHeight="1" x14ac:dyDescent="0.2">
      <c r="A22" s="1"/>
      <c r="B22" s="72" t="s">
        <v>5661</v>
      </c>
      <c r="C22" s="499"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2">
      <c r="A23" s="1"/>
      <c r="B23" s="72" t="s">
        <v>5653</v>
      </c>
      <c r="C23" s="499"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2">
      <c r="A24" s="1"/>
      <c r="B24" s="72" t="s">
        <v>5657</v>
      </c>
      <c r="C24" s="499"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2">
      <c r="A25" s="1"/>
      <c r="B25" s="72" t="s">
        <v>5659</v>
      </c>
      <c r="C25" s="499"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2">
      <c r="A26" s="1"/>
      <c r="B26" s="72" t="s">
        <v>5663</v>
      </c>
      <c r="C26" s="499"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2">
      <c r="A27" s="1"/>
      <c r="B27" s="72" t="s">
        <v>5667</v>
      </c>
      <c r="C27" s="499"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2">
      <c r="A28" s="1"/>
      <c r="B28" s="72" t="s">
        <v>5686</v>
      </c>
      <c r="C28" s="499"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2">
      <c r="A29" s="1"/>
      <c r="B29" s="72" t="s">
        <v>5715</v>
      </c>
      <c r="C29" s="499"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2">
      <c r="A30" s="1"/>
      <c r="B30" s="72" t="s">
        <v>18</v>
      </c>
      <c r="C30" s="499"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2">
      <c r="A31" s="1"/>
      <c r="B31" s="72" t="s">
        <v>18</v>
      </c>
      <c r="C31" s="499"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2">
      <c r="A32" s="1"/>
      <c r="B32" s="72" t="s">
        <v>18</v>
      </c>
      <c r="C32" s="499"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2">
      <c r="A33" s="1"/>
      <c r="B33" s="72" t="s">
        <v>18</v>
      </c>
      <c r="C33" s="499"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2">
      <c r="A34" s="1"/>
      <c r="B34" s="72" t="s">
        <v>18</v>
      </c>
      <c r="C34" s="499"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2">
      <c r="A35" s="1"/>
      <c r="B35" s="72" t="s">
        <v>18</v>
      </c>
      <c r="C35" s="499"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2">
      <c r="A36" s="1"/>
      <c r="B36" s="72" t="s">
        <v>18</v>
      </c>
      <c r="C36" s="499"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2">
      <c r="A37" s="1"/>
      <c r="B37" s="72" t="s">
        <v>18</v>
      </c>
      <c r="C37" s="499"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2">
      <c r="A38" s="1"/>
      <c r="B38" s="72" t="s">
        <v>18</v>
      </c>
      <c r="C38" s="499"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2">
      <c r="A39" s="1"/>
      <c r="B39" s="72" t="s">
        <v>18</v>
      </c>
      <c r="C39" s="499"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2">
      <c r="A40" s="1"/>
      <c r="B40" s="72" t="s">
        <v>18</v>
      </c>
      <c r="C40" s="499"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25">
      <c r="A41" s="1"/>
      <c r="B41" s="72" t="s">
        <v>18</v>
      </c>
      <c r="C41" s="499"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25">
      <c r="A42" s="1"/>
      <c r="B42" s="113" t="s">
        <v>253</v>
      </c>
      <c r="C42" s="114"/>
      <c r="D42" s="115"/>
      <c r="E42" s="238"/>
      <c r="F42" s="238"/>
      <c r="G42" s="238"/>
      <c r="H42" s="238"/>
      <c r="I42" s="238"/>
      <c r="J42" s="238"/>
      <c r="K42" s="238"/>
      <c r="L42" s="238"/>
      <c r="M42" s="811"/>
      <c r="N42" s="811"/>
      <c r="O42" s="238"/>
      <c r="P42" s="343"/>
      <c r="Q42"/>
    </row>
    <row r="43" spans="1:17" ht="30" customHeight="1" x14ac:dyDescent="0.2">
      <c r="A43" s="1"/>
      <c r="B43" s="75"/>
      <c r="C43" s="271"/>
      <c r="D43" s="331"/>
      <c r="E43" s="345"/>
      <c r="F43" s="66"/>
      <c r="G43" s="66"/>
      <c r="H43" s="66"/>
      <c r="I43" s="66"/>
      <c r="J43" s="66"/>
      <c r="K43" s="66"/>
      <c r="L43" s="66"/>
      <c r="M43" s="66"/>
      <c r="N43" s="66"/>
      <c r="O43" s="334"/>
      <c r="P43" s="342"/>
      <c r="Q43"/>
    </row>
    <row r="44" spans="1:17" ht="30" customHeight="1" x14ac:dyDescent="0.2">
      <c r="A44" s="1"/>
      <c r="B44" s="76"/>
      <c r="C44" s="272"/>
      <c r="D44" s="332"/>
      <c r="E44" s="346"/>
      <c r="F44" s="68"/>
      <c r="G44" s="68"/>
      <c r="H44" s="68"/>
      <c r="I44" s="68"/>
      <c r="J44" s="68"/>
      <c r="K44" s="68"/>
      <c r="L44" s="68"/>
      <c r="M44" s="68"/>
      <c r="N44" s="68"/>
      <c r="O44" s="335"/>
      <c r="P44" s="337"/>
      <c r="Q44"/>
    </row>
    <row r="45" spans="1:17" ht="30" customHeight="1" x14ac:dyDescent="0.2">
      <c r="A45" s="1"/>
      <c r="B45" s="76"/>
      <c r="C45" s="272"/>
      <c r="D45" s="332"/>
      <c r="E45" s="346"/>
      <c r="F45" s="68"/>
      <c r="G45" s="68"/>
      <c r="H45" s="68"/>
      <c r="I45" s="68"/>
      <c r="J45" s="68"/>
      <c r="K45" s="68"/>
      <c r="L45" s="68"/>
      <c r="M45" s="68"/>
      <c r="N45" s="68"/>
      <c r="O45" s="335"/>
      <c r="P45" s="337"/>
      <c r="Q45"/>
    </row>
    <row r="46" spans="1:17" ht="30" customHeight="1" x14ac:dyDescent="0.2">
      <c r="A46" s="1"/>
      <c r="B46" s="76"/>
      <c r="C46" s="272"/>
      <c r="D46" s="332"/>
      <c r="E46" s="346"/>
      <c r="F46" s="68"/>
      <c r="G46" s="68"/>
      <c r="H46" s="68"/>
      <c r="I46" s="68"/>
      <c r="J46" s="68"/>
      <c r="K46" s="68"/>
      <c r="L46" s="68"/>
      <c r="M46" s="68"/>
      <c r="N46" s="68"/>
      <c r="O46" s="335"/>
      <c r="P46" s="337"/>
      <c r="Q46"/>
    </row>
    <row r="47" spans="1:17" ht="30" customHeight="1" x14ac:dyDescent="0.2">
      <c r="A47" s="1"/>
      <c r="B47" s="277"/>
      <c r="C47" s="272"/>
      <c r="D47" s="332"/>
      <c r="E47" s="346"/>
      <c r="F47" s="68"/>
      <c r="G47" s="68"/>
      <c r="H47" s="68"/>
      <c r="I47" s="68"/>
      <c r="J47" s="68"/>
      <c r="K47" s="68"/>
      <c r="L47" s="68"/>
      <c r="M47" s="68"/>
      <c r="N47" s="68"/>
      <c r="O47" s="335"/>
      <c r="P47" s="337"/>
      <c r="Q47"/>
    </row>
    <row r="48" spans="1:17" ht="30" customHeight="1" x14ac:dyDescent="0.2">
      <c r="A48" s="1"/>
      <c r="B48" s="325"/>
      <c r="C48" s="326"/>
      <c r="D48" s="332"/>
      <c r="E48" s="346"/>
      <c r="F48" s="68"/>
      <c r="G48" s="68"/>
      <c r="H48" s="68"/>
      <c r="I48" s="68"/>
      <c r="J48" s="68"/>
      <c r="K48" s="68"/>
      <c r="L48" s="68"/>
      <c r="M48" s="68"/>
      <c r="N48" s="68"/>
      <c r="O48" s="335"/>
      <c r="P48" s="337"/>
      <c r="Q48"/>
    </row>
    <row r="49" spans="1:17" ht="30" customHeight="1" x14ac:dyDescent="0.2">
      <c r="A49" s="1"/>
      <c r="B49" s="76"/>
      <c r="C49" s="272"/>
      <c r="D49" s="332"/>
      <c r="E49" s="346"/>
      <c r="F49" s="68"/>
      <c r="G49" s="68"/>
      <c r="H49" s="68"/>
      <c r="I49" s="68"/>
      <c r="J49" s="68"/>
      <c r="K49" s="68"/>
      <c r="L49" s="68"/>
      <c r="M49" s="68"/>
      <c r="N49" s="68"/>
      <c r="O49" s="335"/>
      <c r="P49" s="337"/>
      <c r="Q49"/>
    </row>
    <row r="50" spans="1:17" ht="30" customHeight="1" x14ac:dyDescent="0.2">
      <c r="A50" s="1"/>
      <c r="B50" s="76"/>
      <c r="C50" s="272"/>
      <c r="D50" s="332"/>
      <c r="E50" s="346"/>
      <c r="F50" s="68"/>
      <c r="G50" s="68"/>
      <c r="H50" s="68"/>
      <c r="I50" s="68"/>
      <c r="J50" s="68"/>
      <c r="K50" s="68"/>
      <c r="L50" s="68"/>
      <c r="M50" s="68"/>
      <c r="N50" s="68"/>
      <c r="O50" s="335"/>
      <c r="P50" s="337"/>
      <c r="Q50"/>
    </row>
    <row r="51" spans="1:17" ht="30" customHeight="1" x14ac:dyDescent="0.2">
      <c r="A51" s="1"/>
      <c r="B51" s="76"/>
      <c r="C51" s="272"/>
      <c r="D51" s="332"/>
      <c r="E51" s="346"/>
      <c r="F51" s="68"/>
      <c r="G51" s="68"/>
      <c r="H51" s="68"/>
      <c r="I51" s="68"/>
      <c r="J51" s="68"/>
      <c r="K51" s="68"/>
      <c r="L51" s="68"/>
      <c r="M51" s="68"/>
      <c r="N51" s="68"/>
      <c r="O51" s="335"/>
      <c r="P51" s="337"/>
      <c r="Q51"/>
    </row>
    <row r="52" spans="1:17" ht="30" customHeight="1" thickBot="1" x14ac:dyDescent="0.25">
      <c r="A52" s="1"/>
      <c r="B52" s="327"/>
      <c r="C52" s="328"/>
      <c r="D52" s="333"/>
      <c r="E52" s="347"/>
      <c r="F52" s="70"/>
      <c r="G52" s="70"/>
      <c r="H52" s="70"/>
      <c r="I52" s="70"/>
      <c r="J52" s="70"/>
      <c r="K52" s="70"/>
      <c r="L52" s="70"/>
      <c r="M52" s="70"/>
      <c r="N52" s="70"/>
      <c r="O52" s="336"/>
      <c r="P52" s="338"/>
      <c r="Q52"/>
    </row>
    <row r="54" spans="1:17" ht="18" x14ac:dyDescent="0.2">
      <c r="B54" s="590" t="s">
        <v>254</v>
      </c>
      <c r="C54" s="590"/>
      <c r="D54" s="590"/>
      <c r="E54" s="590"/>
      <c r="F54" s="590"/>
      <c r="G54" s="590"/>
      <c r="H54" s="590"/>
      <c r="I54" s="590"/>
      <c r="J54" s="590"/>
      <c r="K54" s="590"/>
      <c r="L54" s="590"/>
      <c r="M54" s="590"/>
      <c r="N54" s="590"/>
      <c r="O54" s="590"/>
    </row>
    <row r="55" spans="1:17" ht="16" thickBot="1" x14ac:dyDescent="0.25">
      <c r="A55" s="221"/>
      <c r="P55" s="1"/>
      <c r="Q55"/>
    </row>
    <row r="56" spans="1:17" ht="15" customHeight="1" x14ac:dyDescent="0.2">
      <c r="A56" s="221"/>
      <c r="B56" s="622" t="s">
        <v>215</v>
      </c>
      <c r="C56" s="622" t="s">
        <v>216</v>
      </c>
      <c r="D56" s="729" t="s">
        <v>217</v>
      </c>
      <c r="E56" s="802"/>
      <c r="F56" s="802"/>
      <c r="G56" s="802"/>
      <c r="H56" s="802"/>
      <c r="I56" s="802"/>
      <c r="J56" s="802"/>
      <c r="K56" s="802"/>
      <c r="L56" s="802"/>
      <c r="M56" s="802"/>
      <c r="N56" s="802"/>
      <c r="O56" s="802"/>
      <c r="P56" s="1"/>
      <c r="Q56"/>
    </row>
    <row r="57" spans="1:17" ht="15.75" customHeight="1" thickBot="1" x14ac:dyDescent="0.25">
      <c r="A57" s="221"/>
      <c r="B57" s="623"/>
      <c r="C57" s="623"/>
      <c r="D57" s="731"/>
      <c r="E57" s="801"/>
      <c r="F57" s="801"/>
      <c r="G57" s="801"/>
      <c r="H57" s="801"/>
      <c r="I57" s="801"/>
      <c r="J57" s="801"/>
      <c r="K57" s="801"/>
      <c r="L57" s="801"/>
      <c r="M57" s="801"/>
      <c r="N57" s="801"/>
      <c r="O57" s="801"/>
      <c r="P57" s="1"/>
      <c r="Q57"/>
    </row>
    <row r="58" spans="1:17" ht="16" thickBot="1" x14ac:dyDescent="0.25">
      <c r="A58" s="221"/>
      <c r="B58" s="623"/>
      <c r="C58" s="623"/>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25">
      <c r="A59" s="221"/>
      <c r="B59" s="623"/>
      <c r="C59" s="623"/>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6" thickBot="1" x14ac:dyDescent="0.25">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2">
      <c r="A61" s="1"/>
      <c r="B61" s="622" t="s">
        <v>257</v>
      </c>
      <c r="C61" s="622" t="s">
        <v>258</v>
      </c>
      <c r="D61" s="730" t="s">
        <v>218</v>
      </c>
      <c r="E61" s="800"/>
      <c r="F61" s="800"/>
      <c r="G61" s="800"/>
      <c r="H61" s="800"/>
      <c r="I61" s="800"/>
      <c r="J61" s="800"/>
      <c r="K61" s="800"/>
      <c r="L61" s="800"/>
      <c r="M61" s="800"/>
      <c r="N61" s="800"/>
      <c r="O61" s="800"/>
      <c r="P61" s="1"/>
      <c r="Q61"/>
    </row>
    <row r="62" spans="1:17" ht="16.5" customHeight="1" thickBot="1" x14ac:dyDescent="0.25">
      <c r="A62" s="1"/>
      <c r="B62" s="623"/>
      <c r="C62" s="623"/>
      <c r="D62" s="731"/>
      <c r="E62" s="801"/>
      <c r="F62" s="801"/>
      <c r="G62" s="801"/>
      <c r="H62" s="801"/>
      <c r="I62" s="801"/>
      <c r="J62" s="801"/>
      <c r="K62" s="801"/>
      <c r="L62" s="801"/>
      <c r="M62" s="801"/>
      <c r="N62" s="801"/>
      <c r="O62" s="801"/>
      <c r="P62" s="1"/>
      <c r="Q62"/>
    </row>
    <row r="63" spans="1:17" ht="16.5" customHeight="1" thickBot="1" x14ac:dyDescent="0.25">
      <c r="A63" s="1"/>
      <c r="B63" s="623"/>
      <c r="C63" s="623"/>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25">
      <c r="A64" s="1"/>
      <c r="B64" s="623"/>
      <c r="C64" s="623"/>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6" thickBot="1" x14ac:dyDescent="0.25">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2">
      <c r="D66" s="730" t="s">
        <v>219</v>
      </c>
      <c r="E66" s="800"/>
      <c r="F66" s="800"/>
      <c r="G66" s="800"/>
      <c r="H66" s="800"/>
      <c r="I66" s="800"/>
      <c r="J66" s="800"/>
      <c r="K66" s="800"/>
      <c r="L66" s="800"/>
      <c r="M66" s="800"/>
      <c r="N66" s="800"/>
      <c r="O66" s="800"/>
      <c r="P66" s="1"/>
      <c r="Q66"/>
    </row>
    <row r="67" spans="1:17" ht="16" thickBot="1" x14ac:dyDescent="0.25">
      <c r="D67" s="731"/>
      <c r="E67" s="801"/>
      <c r="F67" s="801"/>
      <c r="G67" s="801"/>
      <c r="H67" s="801"/>
      <c r="I67" s="801"/>
      <c r="J67" s="801"/>
      <c r="K67" s="801"/>
      <c r="L67" s="801"/>
      <c r="M67" s="801"/>
      <c r="N67" s="801"/>
      <c r="O67" s="801"/>
      <c r="P67" s="1"/>
      <c r="Q67"/>
    </row>
    <row r="68" spans="1:17" ht="16" thickBot="1" x14ac:dyDescent="0.25">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6" thickBot="1" x14ac:dyDescent="0.25">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6" thickBot="1" x14ac:dyDescent="0.25">
      <c r="D70" s="263">
        <v>1</v>
      </c>
      <c r="E70" s="264">
        <v>1</v>
      </c>
      <c r="F70" s="264">
        <v>1</v>
      </c>
      <c r="G70" s="264">
        <v>11</v>
      </c>
      <c r="H70" s="264">
        <v>1</v>
      </c>
      <c r="I70" s="264">
        <v>1</v>
      </c>
      <c r="J70" s="264">
        <v>1</v>
      </c>
      <c r="K70" s="264">
        <v>1</v>
      </c>
      <c r="L70" s="264">
        <v>1</v>
      </c>
      <c r="M70" s="264">
        <v>1</v>
      </c>
      <c r="N70" s="264">
        <v>11</v>
      </c>
      <c r="O70" s="264">
        <v>1</v>
      </c>
      <c r="P70" s="1"/>
      <c r="Q70"/>
    </row>
    <row r="71" spans="1:17" x14ac:dyDescent="0.2">
      <c r="D71" s="730" t="s">
        <v>220</v>
      </c>
      <c r="E71" s="800"/>
      <c r="F71" s="800"/>
      <c r="G71" s="800"/>
      <c r="H71" s="800"/>
      <c r="I71" s="800"/>
      <c r="J71" s="800"/>
      <c r="K71" s="800"/>
      <c r="L71" s="800"/>
      <c r="M71" s="800"/>
      <c r="N71" s="800"/>
      <c r="O71" s="800"/>
      <c r="P71" s="1"/>
      <c r="Q71"/>
    </row>
    <row r="72" spans="1:17" ht="16" thickBot="1" x14ac:dyDescent="0.25">
      <c r="D72" s="731"/>
      <c r="E72" s="801"/>
      <c r="F72" s="801"/>
      <c r="G72" s="801"/>
      <c r="H72" s="801"/>
      <c r="I72" s="801"/>
      <c r="J72" s="801"/>
      <c r="K72" s="801"/>
      <c r="L72" s="801"/>
      <c r="M72" s="801"/>
      <c r="N72" s="801"/>
      <c r="O72" s="801"/>
      <c r="P72" s="1"/>
      <c r="Q72"/>
    </row>
    <row r="73" spans="1:17" ht="16" thickBot="1" x14ac:dyDescent="0.25">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6" thickBot="1" x14ac:dyDescent="0.25">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Actual</v>
      </c>
      <c r="K74" s="27" t="str">
        <f>IF(INDEX('Reference Data'!$G$5:$G$18,MATCH('Reference Data'!$C$4,'Reference Data'!$F$5:$F$21,0),1)&gt;K73,"Actual","Forecast")</f>
        <v>Actual</v>
      </c>
      <c r="L74" s="27" t="str">
        <f>IF(INDEX('Reference Data'!$G$5:$G$18,MATCH('Reference Data'!$C$4,'Reference Data'!$F$5:$F$21,0),1)&gt;L73,"Actual","Forecast")</f>
        <v>Actual</v>
      </c>
      <c r="M74" s="27" t="str">
        <f>IF(INDEX('Reference Data'!$G$5:$G$18,MATCH('Reference Data'!$C$4,'Reference Data'!$F$5:$F$21,0),1)&gt;M73,"Actual","Forecast")</f>
        <v>Actual</v>
      </c>
      <c r="N74" s="27" t="str">
        <f>IF(INDEX('Reference Data'!$G$5:$G$18,MATCH('Reference Data'!$C$4,'Reference Data'!$F$5:$F$21,0),1)&gt;N73,"Actual","Forecast")</f>
        <v>Actual</v>
      </c>
      <c r="O74" s="27" t="str">
        <f>IF(INDEX('Reference Data'!$G$5:$G$18,MATCH('Reference Data'!$C$4,'Reference Data'!$F$5:$F$21,0),1)&gt;O73,"Actual","Forecast")</f>
        <v>Actual</v>
      </c>
      <c r="P74" s="1"/>
      <c r="Q74"/>
    </row>
    <row r="75" spans="1:17" ht="16" thickBot="1" x14ac:dyDescent="0.25">
      <c r="D75" s="263">
        <v>1</v>
      </c>
      <c r="E75" s="264">
        <v>1</v>
      </c>
      <c r="F75" s="264">
        <v>1</v>
      </c>
      <c r="G75" s="264">
        <v>11</v>
      </c>
      <c r="H75" s="264">
        <v>1</v>
      </c>
      <c r="I75" s="264">
        <v>1</v>
      </c>
      <c r="J75" s="264">
        <v>1</v>
      </c>
      <c r="K75" s="264">
        <v>1</v>
      </c>
      <c r="L75" s="264">
        <v>1</v>
      </c>
      <c r="M75" s="264">
        <v>1</v>
      </c>
      <c r="N75" s="264">
        <v>11</v>
      </c>
      <c r="O75" s="264">
        <v>1</v>
      </c>
      <c r="P75" s="1"/>
      <c r="Q75"/>
    </row>
    <row r="76" spans="1:17" x14ac:dyDescent="0.2">
      <c r="D76" s="730" t="s">
        <v>221</v>
      </c>
      <c r="E76" s="800"/>
      <c r="F76" s="800"/>
      <c r="G76" s="800"/>
      <c r="H76" s="800"/>
      <c r="I76" s="800"/>
      <c r="J76" s="800"/>
      <c r="K76" s="800"/>
      <c r="L76" s="800"/>
      <c r="M76" s="800"/>
      <c r="N76" s="800"/>
      <c r="O76" s="800"/>
      <c r="P76" s="1"/>
      <c r="Q76"/>
    </row>
    <row r="77" spans="1:17" ht="16" thickBot="1" x14ac:dyDescent="0.25">
      <c r="D77" s="731"/>
      <c r="E77" s="801"/>
      <c r="F77" s="801"/>
      <c r="G77" s="801"/>
      <c r="H77" s="801"/>
      <c r="I77" s="801"/>
      <c r="J77" s="801"/>
      <c r="K77" s="801"/>
      <c r="L77" s="801"/>
      <c r="M77" s="801"/>
      <c r="N77" s="801"/>
      <c r="O77" s="801"/>
      <c r="P77" s="1"/>
      <c r="Q77"/>
    </row>
    <row r="78" spans="1:17" ht="16" thickBot="1" x14ac:dyDescent="0.25">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6" thickBot="1" x14ac:dyDescent="0.25">
      <c r="D79" s="27" t="str">
        <f>IF(INDEX('Reference Data'!$G$5:$G$18,MATCH('Reference Data'!$C$4,'Reference Data'!$F$5:$F$21,0),1)&gt;D78,"Actual","Forecast")</f>
        <v>Actual</v>
      </c>
      <c r="E79" s="27" t="str">
        <f>IF(INDEX('Reference Data'!$G$5:$G$18,MATCH('Reference Data'!$C$4,'Reference Data'!$F$5:$F$21,0),1)&gt;E78,"Actual","Forecast")</f>
        <v>Actual</v>
      </c>
      <c r="F79" s="27" t="str">
        <f>IF(INDEX('Reference Data'!$G$5:$G$18,MATCH('Reference Data'!$C$4,'Reference Data'!$F$5:$F$21,0),1)&gt;F78,"Actual","Forecast")</f>
        <v>Actual</v>
      </c>
      <c r="G79" s="27" t="str">
        <f>IF(INDEX('Reference Data'!$G$5:$G$18,MATCH('Reference Data'!$C$4,'Reference Data'!$F$5:$F$21,0),1)&gt;G78,"Actual","Forecast")</f>
        <v>Actual</v>
      </c>
      <c r="H79" s="27" t="str">
        <f>IF(INDEX('Reference Data'!$G$5:$G$18,MATCH('Reference Data'!$C$4,'Reference Data'!$F$5:$F$21,0),1)&gt;H78,"Actual","Forecast")</f>
        <v>Actual</v>
      </c>
      <c r="I79" s="27" t="str">
        <f>IF(INDEX('Reference Data'!$G$5:$G$18,MATCH('Reference Data'!$C$4,'Reference Data'!$F$5:$F$21,0),1)&gt;I78,"Actual","Forecast")</f>
        <v>Actual</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6" thickBot="1" x14ac:dyDescent="0.25">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2">
      <c r="B81" s="799" t="s">
        <v>259</v>
      </c>
      <c r="D81" s="730" t="s">
        <v>222</v>
      </c>
      <c r="E81" s="800"/>
      <c r="F81" s="800"/>
      <c r="G81" s="800"/>
      <c r="H81" s="800"/>
      <c r="I81" s="800"/>
      <c r="J81" s="800"/>
      <c r="K81" s="800"/>
      <c r="L81" s="800"/>
      <c r="M81" s="800"/>
      <c r="N81" s="800"/>
      <c r="O81" s="800"/>
      <c r="P81" s="1"/>
      <c r="Q81"/>
    </row>
    <row r="82" spans="1:17" ht="15.75" customHeight="1" thickBot="1" x14ac:dyDescent="0.25">
      <c r="B82" s="799"/>
      <c r="D82" s="731"/>
      <c r="E82" s="801"/>
      <c r="F82" s="801"/>
      <c r="G82" s="801"/>
      <c r="H82" s="801"/>
      <c r="I82" s="801"/>
      <c r="J82" s="801"/>
      <c r="K82" s="801"/>
      <c r="L82" s="801"/>
      <c r="M82" s="801"/>
      <c r="N82" s="801"/>
      <c r="O82" s="801"/>
      <c r="P82" s="1"/>
      <c r="Q82"/>
    </row>
    <row r="83" spans="1:17" ht="16" thickBot="1" x14ac:dyDescent="0.25">
      <c r="B83" s="799"/>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6" thickBot="1" x14ac:dyDescent="0.25">
      <c r="B84" s="799"/>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6" thickBot="1" x14ac:dyDescent="0.25">
      <c r="B85" s="799"/>
      <c r="D85" s="263">
        <v>1</v>
      </c>
      <c r="E85" s="264">
        <v>1</v>
      </c>
      <c r="F85" s="264">
        <v>1</v>
      </c>
      <c r="G85" s="264">
        <v>11</v>
      </c>
      <c r="H85" s="264">
        <v>1</v>
      </c>
      <c r="I85" s="264">
        <v>1</v>
      </c>
      <c r="J85" s="264">
        <v>1</v>
      </c>
      <c r="K85" s="264">
        <v>1</v>
      </c>
      <c r="L85" s="264">
        <v>1</v>
      </c>
      <c r="M85" s="264">
        <v>1</v>
      </c>
      <c r="N85" s="264">
        <v>11</v>
      </c>
      <c r="O85" s="264">
        <v>1</v>
      </c>
      <c r="P85" s="1"/>
      <c r="Q85"/>
    </row>
    <row r="86" spans="1:17" x14ac:dyDescent="0.2">
      <c r="D86" t="s">
        <v>260</v>
      </c>
      <c r="P86" s="1"/>
      <c r="Q86"/>
    </row>
    <row r="87" spans="1:17" ht="14.25" customHeight="1" thickBot="1" x14ac:dyDescent="0.25">
      <c r="B87" s="59"/>
      <c r="C87" s="59"/>
      <c r="D87" s="59"/>
      <c r="E87" s="59"/>
      <c r="F87" s="59"/>
      <c r="P87" s="1"/>
      <c r="Q87"/>
    </row>
    <row r="88" spans="1:17" ht="15" customHeight="1" outlineLevel="1" x14ac:dyDescent="0.2">
      <c r="A88" s="221"/>
      <c r="B88" s="622" t="s">
        <v>215</v>
      </c>
      <c r="C88" s="622" t="s">
        <v>216</v>
      </c>
      <c r="D88" s="729" t="s">
        <v>217</v>
      </c>
      <c r="E88" s="802"/>
      <c r="F88" s="802"/>
      <c r="G88" s="802"/>
      <c r="H88" s="802"/>
      <c r="I88" s="802"/>
      <c r="J88" s="802"/>
      <c r="K88" s="802"/>
      <c r="L88" s="802"/>
      <c r="M88" s="802"/>
      <c r="N88" s="802"/>
      <c r="O88" s="802"/>
      <c r="P88" s="1"/>
      <c r="Q88"/>
    </row>
    <row r="89" spans="1:17" ht="15.75" customHeight="1" outlineLevel="1" thickBot="1" x14ac:dyDescent="0.25">
      <c r="A89" s="221"/>
      <c r="B89" s="623"/>
      <c r="C89" s="623"/>
      <c r="D89" s="731"/>
      <c r="E89" s="801"/>
      <c r="F89" s="801"/>
      <c r="G89" s="801"/>
      <c r="H89" s="801"/>
      <c r="I89" s="801"/>
      <c r="J89" s="801"/>
      <c r="K89" s="801"/>
      <c r="L89" s="801"/>
      <c r="M89" s="801"/>
      <c r="N89" s="801"/>
      <c r="O89" s="801"/>
      <c r="P89" s="1"/>
      <c r="Q89"/>
    </row>
    <row r="90" spans="1:17" ht="16" outlineLevel="1" thickBot="1" x14ac:dyDescent="0.25">
      <c r="A90" s="221"/>
      <c r="B90" s="623"/>
      <c r="C90" s="623"/>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25">
      <c r="A91" s="221"/>
      <c r="B91" s="623"/>
      <c r="C91" s="623"/>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6" outlineLevel="1" thickBot="1" x14ac:dyDescent="0.25">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2">
      <c r="A93" s="1"/>
      <c r="B93" s="622" t="s">
        <v>257</v>
      </c>
      <c r="C93" s="622" t="s">
        <v>261</v>
      </c>
      <c r="D93" s="730" t="s">
        <v>218</v>
      </c>
      <c r="E93" s="800"/>
      <c r="F93" s="800"/>
      <c r="G93" s="800"/>
      <c r="H93" s="800"/>
      <c r="I93" s="800"/>
      <c r="J93" s="800"/>
      <c r="K93" s="800"/>
      <c r="L93" s="800"/>
      <c r="M93" s="800"/>
      <c r="N93" s="800"/>
      <c r="O93" s="800"/>
      <c r="P93" s="1"/>
      <c r="Q93"/>
    </row>
    <row r="94" spans="1:17" ht="16.5" customHeight="1" outlineLevel="1" thickBot="1" x14ac:dyDescent="0.25">
      <c r="A94" s="1"/>
      <c r="B94" s="623"/>
      <c r="C94" s="623"/>
      <c r="D94" s="731"/>
      <c r="E94" s="801"/>
      <c r="F94" s="801"/>
      <c r="G94" s="801"/>
      <c r="H94" s="801"/>
      <c r="I94" s="801"/>
      <c r="J94" s="801"/>
      <c r="K94" s="801"/>
      <c r="L94" s="801"/>
      <c r="M94" s="801"/>
      <c r="N94" s="801"/>
      <c r="O94" s="801"/>
      <c r="P94" s="1"/>
      <c r="Q94"/>
    </row>
    <row r="95" spans="1:17" ht="16.5" customHeight="1" outlineLevel="1" thickBot="1" x14ac:dyDescent="0.25">
      <c r="A95" s="1"/>
      <c r="B95" s="623"/>
      <c r="C95" s="623"/>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25">
      <c r="A96" s="1"/>
      <c r="B96" s="623"/>
      <c r="C96" s="623"/>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6" outlineLevel="1" thickBot="1" x14ac:dyDescent="0.25">
      <c r="A97" s="1"/>
      <c r="B97" s="275"/>
      <c r="C97" s="278"/>
      <c r="D97" s="263"/>
      <c r="E97" s="264"/>
      <c r="F97" s="263"/>
      <c r="G97" s="264"/>
      <c r="H97" s="263"/>
      <c r="I97" s="264"/>
      <c r="J97" s="263"/>
      <c r="K97" s="264"/>
      <c r="L97" s="263"/>
      <c r="M97" s="264"/>
      <c r="N97" s="263"/>
      <c r="O97" s="264"/>
      <c r="P97" s="1"/>
      <c r="Q97"/>
    </row>
    <row r="98" spans="1:17" outlineLevel="1" x14ac:dyDescent="0.2">
      <c r="D98" s="730" t="s">
        <v>219</v>
      </c>
      <c r="E98" s="800"/>
      <c r="F98" s="800"/>
      <c r="G98" s="800"/>
      <c r="H98" s="800"/>
      <c r="I98" s="800"/>
      <c r="J98" s="800"/>
      <c r="K98" s="800"/>
      <c r="L98" s="800"/>
      <c r="M98" s="800"/>
      <c r="N98" s="800"/>
      <c r="O98" s="800"/>
      <c r="P98" s="1"/>
      <c r="Q98"/>
    </row>
    <row r="99" spans="1:17" ht="16" outlineLevel="1" thickBot="1" x14ac:dyDescent="0.25">
      <c r="D99" s="731"/>
      <c r="E99" s="801"/>
      <c r="F99" s="801"/>
      <c r="G99" s="801"/>
      <c r="H99" s="801"/>
      <c r="I99" s="801"/>
      <c r="J99" s="801"/>
      <c r="K99" s="801"/>
      <c r="L99" s="801"/>
      <c r="M99" s="801"/>
      <c r="N99" s="801"/>
      <c r="O99" s="801"/>
      <c r="P99" s="1"/>
      <c r="Q99"/>
    </row>
    <row r="100" spans="1:17" ht="16" outlineLevel="1" thickBot="1" x14ac:dyDescent="0.25">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6" outlineLevel="1" thickBot="1" x14ac:dyDescent="0.25">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6" outlineLevel="1" thickBot="1" x14ac:dyDescent="0.25">
      <c r="D102" s="263"/>
      <c r="E102" s="264"/>
      <c r="F102" s="263"/>
      <c r="G102" s="264"/>
      <c r="H102" s="263"/>
      <c r="I102" s="264"/>
      <c r="J102" s="263"/>
      <c r="K102" s="264"/>
      <c r="L102" s="263"/>
      <c r="M102" s="264"/>
      <c r="N102" s="263"/>
      <c r="O102" s="264"/>
      <c r="P102" s="1"/>
      <c r="Q102"/>
    </row>
    <row r="103" spans="1:17" outlineLevel="1" x14ac:dyDescent="0.2">
      <c r="D103" s="730" t="s">
        <v>220</v>
      </c>
      <c r="E103" s="800"/>
      <c r="F103" s="800"/>
      <c r="G103" s="800"/>
      <c r="H103" s="800"/>
      <c r="I103" s="800"/>
      <c r="J103" s="800"/>
      <c r="K103" s="800"/>
      <c r="L103" s="800"/>
      <c r="M103" s="800"/>
      <c r="N103" s="800"/>
      <c r="O103" s="800"/>
      <c r="P103" s="1"/>
      <c r="Q103"/>
    </row>
    <row r="104" spans="1:17" ht="16" outlineLevel="1" thickBot="1" x14ac:dyDescent="0.25">
      <c r="D104" s="731"/>
      <c r="E104" s="801"/>
      <c r="F104" s="801"/>
      <c r="G104" s="801"/>
      <c r="H104" s="801"/>
      <c r="I104" s="801"/>
      <c r="J104" s="801"/>
      <c r="K104" s="801"/>
      <c r="L104" s="801"/>
      <c r="M104" s="801"/>
      <c r="N104" s="801"/>
      <c r="O104" s="801"/>
      <c r="P104" s="1"/>
      <c r="Q104"/>
    </row>
    <row r="105" spans="1:17" ht="16" outlineLevel="1" thickBot="1" x14ac:dyDescent="0.25">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6" outlineLevel="1" thickBot="1" x14ac:dyDescent="0.25">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Actual</v>
      </c>
      <c r="K106" s="27" t="str">
        <f>IF(INDEX('Reference Data'!$G$5:$G$18,MATCH('Reference Data'!$C$4,'Reference Data'!$F$5:$F$21,0),1)&gt;K105,"Actual","Forecast")</f>
        <v>Actual</v>
      </c>
      <c r="L106" s="27" t="str">
        <f>IF(INDEX('Reference Data'!$G$5:$G$18,MATCH('Reference Data'!$C$4,'Reference Data'!$F$5:$F$21,0),1)&gt;L105,"Actual","Forecast")</f>
        <v>Actual</v>
      </c>
      <c r="M106" s="27" t="str">
        <f>IF(INDEX('Reference Data'!$G$5:$G$18,MATCH('Reference Data'!$C$4,'Reference Data'!$F$5:$F$21,0),1)&gt;M105,"Actual","Forecast")</f>
        <v>Actual</v>
      </c>
      <c r="N106" s="27" t="str">
        <f>IF(INDEX('Reference Data'!$G$5:$G$18,MATCH('Reference Data'!$C$4,'Reference Data'!$F$5:$F$21,0),1)&gt;N105,"Actual","Forecast")</f>
        <v>Actual</v>
      </c>
      <c r="O106" s="27" t="str">
        <f>IF(INDEX('Reference Data'!$G$5:$G$18,MATCH('Reference Data'!$C$4,'Reference Data'!$F$5:$F$21,0),1)&gt;O105,"Actual","Forecast")</f>
        <v>Actual</v>
      </c>
      <c r="P106" s="1"/>
      <c r="Q106"/>
    </row>
    <row r="107" spans="1:17" ht="16" outlineLevel="1" thickBot="1" x14ac:dyDescent="0.25">
      <c r="D107" s="263"/>
      <c r="E107" s="264"/>
      <c r="F107" s="263"/>
      <c r="G107" s="264"/>
      <c r="H107" s="263"/>
      <c r="I107" s="264"/>
      <c r="J107" s="263"/>
      <c r="K107" s="264"/>
      <c r="L107" s="263"/>
      <c r="M107" s="264"/>
      <c r="N107" s="263"/>
      <c r="O107" s="264"/>
      <c r="P107" s="1"/>
      <c r="Q107"/>
    </row>
    <row r="108" spans="1:17" outlineLevel="1" x14ac:dyDescent="0.2">
      <c r="D108" s="730" t="s">
        <v>221</v>
      </c>
      <c r="E108" s="800"/>
      <c r="F108" s="800"/>
      <c r="G108" s="800"/>
      <c r="H108" s="800"/>
      <c r="I108" s="800"/>
      <c r="J108" s="800"/>
      <c r="K108" s="800"/>
      <c r="L108" s="800"/>
      <c r="M108" s="800"/>
      <c r="N108" s="800"/>
      <c r="O108" s="800"/>
      <c r="P108" s="1"/>
      <c r="Q108"/>
    </row>
    <row r="109" spans="1:17" ht="16" outlineLevel="1" thickBot="1" x14ac:dyDescent="0.25">
      <c r="D109" s="731"/>
      <c r="E109" s="801"/>
      <c r="F109" s="801"/>
      <c r="G109" s="801"/>
      <c r="H109" s="801"/>
      <c r="I109" s="801"/>
      <c r="J109" s="801"/>
      <c r="K109" s="801"/>
      <c r="L109" s="801"/>
      <c r="M109" s="801"/>
      <c r="N109" s="801"/>
      <c r="O109" s="801"/>
      <c r="P109" s="1"/>
      <c r="Q109"/>
    </row>
    <row r="110" spans="1:17" ht="16" outlineLevel="1" thickBot="1" x14ac:dyDescent="0.25">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6" outlineLevel="1" thickBot="1" x14ac:dyDescent="0.25">
      <c r="D111" s="27" t="str">
        <f>IF(INDEX('Reference Data'!$G$5:$G$18,MATCH('Reference Data'!$C$4,'Reference Data'!$F$5:$F$21,0),1)&gt;D110,"Actual","Forecast")</f>
        <v>Actual</v>
      </c>
      <c r="E111" s="27" t="str">
        <f>IF(INDEX('Reference Data'!$G$5:$G$18,MATCH('Reference Data'!$C$4,'Reference Data'!$F$5:$F$21,0),1)&gt;E110,"Actual","Forecast")</f>
        <v>Actual</v>
      </c>
      <c r="F111" s="27" t="str">
        <f>IF(INDEX('Reference Data'!$G$5:$G$18,MATCH('Reference Data'!$C$4,'Reference Data'!$F$5:$F$21,0),1)&gt;F110,"Actual","Forecast")</f>
        <v>Actual</v>
      </c>
      <c r="G111" s="27" t="str">
        <f>IF(INDEX('Reference Data'!$G$5:$G$18,MATCH('Reference Data'!$C$4,'Reference Data'!$F$5:$F$21,0),1)&gt;G110,"Actual","Forecast")</f>
        <v>Actual</v>
      </c>
      <c r="H111" s="27" t="str">
        <f>IF(INDEX('Reference Data'!$G$5:$G$18,MATCH('Reference Data'!$C$4,'Reference Data'!$F$5:$F$21,0),1)&gt;H110,"Actual","Forecast")</f>
        <v>Actual</v>
      </c>
      <c r="I111" s="27" t="str">
        <f>IF(INDEX('Reference Data'!$G$5:$G$18,MATCH('Reference Data'!$C$4,'Reference Data'!$F$5:$F$21,0),1)&gt;I110,"Actual","Forecast")</f>
        <v>Actual</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6" outlineLevel="1" thickBot="1" x14ac:dyDescent="0.25">
      <c r="D112" s="263"/>
      <c r="E112" s="264"/>
      <c r="F112" s="263"/>
      <c r="G112" s="264"/>
      <c r="H112" s="263"/>
      <c r="I112" s="264"/>
      <c r="J112" s="263"/>
      <c r="K112" s="264"/>
      <c r="L112" s="263"/>
      <c r="M112" s="264"/>
      <c r="N112" s="263"/>
      <c r="O112" s="264"/>
      <c r="P112" s="1"/>
      <c r="Q112"/>
    </row>
    <row r="113" spans="1:17" ht="15" customHeight="1" outlineLevel="1" x14ac:dyDescent="0.2">
      <c r="B113" s="799" t="s">
        <v>259</v>
      </c>
      <c r="D113" s="730" t="s">
        <v>222</v>
      </c>
      <c r="E113" s="800"/>
      <c r="F113" s="800"/>
      <c r="G113" s="800"/>
      <c r="H113" s="800"/>
      <c r="I113" s="800"/>
      <c r="J113" s="800"/>
      <c r="K113" s="800"/>
      <c r="L113" s="800"/>
      <c r="M113" s="800"/>
      <c r="N113" s="800"/>
      <c r="O113" s="800"/>
      <c r="P113" s="1"/>
      <c r="Q113"/>
    </row>
    <row r="114" spans="1:17" ht="15.75" customHeight="1" outlineLevel="1" thickBot="1" x14ac:dyDescent="0.25">
      <c r="B114" s="799"/>
      <c r="D114" s="731"/>
      <c r="E114" s="801"/>
      <c r="F114" s="801"/>
      <c r="G114" s="801"/>
      <c r="H114" s="801"/>
      <c r="I114" s="801"/>
      <c r="J114" s="801"/>
      <c r="K114" s="801"/>
      <c r="L114" s="801"/>
      <c r="M114" s="801"/>
      <c r="N114" s="801"/>
      <c r="O114" s="801"/>
      <c r="P114" s="1"/>
      <c r="Q114"/>
    </row>
    <row r="115" spans="1:17" ht="16" outlineLevel="1" thickBot="1" x14ac:dyDescent="0.25">
      <c r="B115" s="799"/>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6" outlineLevel="1" thickBot="1" x14ac:dyDescent="0.25">
      <c r="B116" s="799"/>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6" outlineLevel="1" thickBot="1" x14ac:dyDescent="0.25">
      <c r="B117" s="799"/>
      <c r="D117" s="263"/>
      <c r="E117" s="264"/>
      <c r="F117" s="263"/>
      <c r="G117" s="264"/>
      <c r="H117" s="263"/>
      <c r="I117" s="264"/>
      <c r="J117" s="263"/>
      <c r="K117" s="264"/>
      <c r="L117" s="263"/>
      <c r="M117" s="264"/>
      <c r="N117" s="263"/>
      <c r="O117" s="264"/>
      <c r="P117" s="1"/>
      <c r="Q117"/>
    </row>
    <row r="118" spans="1:17" outlineLevel="1" x14ac:dyDescent="0.2">
      <c r="D118" t="s">
        <v>260</v>
      </c>
      <c r="P118" s="1"/>
      <c r="Q118"/>
    </row>
    <row r="119" spans="1:17" ht="14.25" customHeight="1" outlineLevel="1" thickBot="1" x14ac:dyDescent="0.25">
      <c r="B119" s="59"/>
      <c r="C119" s="59"/>
      <c r="D119" s="59"/>
      <c r="E119" s="59"/>
      <c r="F119" s="59"/>
      <c r="P119" s="1"/>
      <c r="Q119"/>
    </row>
    <row r="120" spans="1:17" ht="15" customHeight="1" outlineLevel="2" x14ac:dyDescent="0.2">
      <c r="A120" s="221"/>
      <c r="B120" s="622" t="s">
        <v>215</v>
      </c>
      <c r="C120" s="622" t="s">
        <v>216</v>
      </c>
      <c r="D120" s="729" t="s">
        <v>217</v>
      </c>
      <c r="E120" s="802"/>
      <c r="F120" s="802"/>
      <c r="G120" s="802"/>
      <c r="H120" s="802"/>
      <c r="I120" s="802"/>
      <c r="J120" s="802"/>
      <c r="K120" s="802"/>
      <c r="L120" s="802"/>
      <c r="M120" s="802"/>
      <c r="N120" s="802"/>
      <c r="O120" s="802"/>
      <c r="P120" s="1"/>
      <c r="Q120"/>
    </row>
    <row r="121" spans="1:17" ht="15.75" customHeight="1" outlineLevel="2" thickBot="1" x14ac:dyDescent="0.25">
      <c r="A121" s="221"/>
      <c r="B121" s="623"/>
      <c r="C121" s="623"/>
      <c r="D121" s="731"/>
      <c r="E121" s="801"/>
      <c r="F121" s="801"/>
      <c r="G121" s="801"/>
      <c r="H121" s="801"/>
      <c r="I121" s="801"/>
      <c r="J121" s="801"/>
      <c r="K121" s="801"/>
      <c r="L121" s="801"/>
      <c r="M121" s="801"/>
      <c r="N121" s="801"/>
      <c r="O121" s="801"/>
      <c r="P121" s="1"/>
      <c r="Q121"/>
    </row>
    <row r="122" spans="1:17" ht="16" outlineLevel="2" thickBot="1" x14ac:dyDescent="0.25">
      <c r="A122" s="221"/>
      <c r="B122" s="623"/>
      <c r="C122" s="623"/>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25">
      <c r="A123" s="221"/>
      <c r="B123" s="623"/>
      <c r="C123" s="623"/>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6" outlineLevel="2" thickBot="1" x14ac:dyDescent="0.25">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2">
      <c r="A125" s="1"/>
      <c r="B125" s="622" t="s">
        <v>257</v>
      </c>
      <c r="C125" s="622" t="s">
        <v>261</v>
      </c>
      <c r="D125" s="730" t="s">
        <v>218</v>
      </c>
      <c r="E125" s="800"/>
      <c r="F125" s="800"/>
      <c r="G125" s="800"/>
      <c r="H125" s="800"/>
      <c r="I125" s="800"/>
      <c r="J125" s="800"/>
      <c r="K125" s="800"/>
      <c r="L125" s="800"/>
      <c r="M125" s="800"/>
      <c r="N125" s="800"/>
      <c r="O125" s="800"/>
      <c r="P125" s="1"/>
      <c r="Q125"/>
    </row>
    <row r="126" spans="1:17" ht="16.5" customHeight="1" outlineLevel="2" thickBot="1" x14ac:dyDescent="0.25">
      <c r="A126" s="1"/>
      <c r="B126" s="623"/>
      <c r="C126" s="623"/>
      <c r="D126" s="731"/>
      <c r="E126" s="801"/>
      <c r="F126" s="801"/>
      <c r="G126" s="801"/>
      <c r="H126" s="801"/>
      <c r="I126" s="801"/>
      <c r="J126" s="801"/>
      <c r="K126" s="801"/>
      <c r="L126" s="801"/>
      <c r="M126" s="801"/>
      <c r="N126" s="801"/>
      <c r="O126" s="801"/>
      <c r="P126" s="1"/>
      <c r="Q126"/>
    </row>
    <row r="127" spans="1:17" ht="16.5" customHeight="1" outlineLevel="2" thickBot="1" x14ac:dyDescent="0.25">
      <c r="A127" s="1"/>
      <c r="B127" s="623"/>
      <c r="C127" s="623"/>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25">
      <c r="A128" s="1"/>
      <c r="B128" s="623"/>
      <c r="C128" s="623"/>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6" outlineLevel="2" thickBot="1" x14ac:dyDescent="0.25">
      <c r="A129" s="1"/>
      <c r="B129" s="275" t="s">
        <v>252</v>
      </c>
      <c r="C129" s="278"/>
      <c r="D129" s="263"/>
      <c r="E129" s="264"/>
      <c r="F129" s="263"/>
      <c r="G129" s="264"/>
      <c r="H129" s="263"/>
      <c r="I129" s="264"/>
      <c r="J129" s="263"/>
      <c r="K129" s="264"/>
      <c r="L129" s="263"/>
      <c r="M129" s="264"/>
      <c r="N129" s="263"/>
      <c r="O129" s="264"/>
      <c r="P129" s="1"/>
      <c r="Q129"/>
    </row>
    <row r="130" spans="1:17" outlineLevel="2" x14ac:dyDescent="0.2">
      <c r="D130" s="730" t="s">
        <v>219</v>
      </c>
      <c r="E130" s="800"/>
      <c r="F130" s="800"/>
      <c r="G130" s="800"/>
      <c r="H130" s="800"/>
      <c r="I130" s="800"/>
      <c r="J130" s="800"/>
      <c r="K130" s="800"/>
      <c r="L130" s="800"/>
      <c r="M130" s="800"/>
      <c r="N130" s="800"/>
      <c r="O130" s="800"/>
      <c r="P130" s="1"/>
      <c r="Q130"/>
    </row>
    <row r="131" spans="1:17" ht="16" outlineLevel="2" thickBot="1" x14ac:dyDescent="0.25">
      <c r="D131" s="731"/>
      <c r="E131" s="801"/>
      <c r="F131" s="801"/>
      <c r="G131" s="801"/>
      <c r="H131" s="801"/>
      <c r="I131" s="801"/>
      <c r="J131" s="801"/>
      <c r="K131" s="801"/>
      <c r="L131" s="801"/>
      <c r="M131" s="801"/>
      <c r="N131" s="801"/>
      <c r="O131" s="801"/>
      <c r="P131" s="1"/>
      <c r="Q131"/>
    </row>
    <row r="132" spans="1:17" ht="16" outlineLevel="2" thickBot="1" x14ac:dyDescent="0.25">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6" outlineLevel="2" thickBot="1" x14ac:dyDescent="0.25">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6" outlineLevel="2" thickBot="1" x14ac:dyDescent="0.25">
      <c r="D134" s="263"/>
      <c r="E134" s="264"/>
      <c r="F134" s="263"/>
      <c r="G134" s="264"/>
      <c r="H134" s="263"/>
      <c r="I134" s="264"/>
      <c r="J134" s="263"/>
      <c r="K134" s="264"/>
      <c r="L134" s="263"/>
      <c r="M134" s="264"/>
      <c r="N134" s="263"/>
      <c r="O134" s="264"/>
      <c r="P134" s="1"/>
      <c r="Q134"/>
    </row>
    <row r="135" spans="1:17" outlineLevel="2" x14ac:dyDescent="0.2">
      <c r="D135" s="730" t="s">
        <v>220</v>
      </c>
      <c r="E135" s="800"/>
      <c r="F135" s="800"/>
      <c r="G135" s="800"/>
      <c r="H135" s="800"/>
      <c r="I135" s="800"/>
      <c r="J135" s="800"/>
      <c r="K135" s="800"/>
      <c r="L135" s="800"/>
      <c r="M135" s="800"/>
      <c r="N135" s="800"/>
      <c r="O135" s="800"/>
      <c r="P135" s="1"/>
      <c r="Q135"/>
    </row>
    <row r="136" spans="1:17" ht="16" outlineLevel="2" thickBot="1" x14ac:dyDescent="0.25">
      <c r="D136" s="731"/>
      <c r="E136" s="801"/>
      <c r="F136" s="801"/>
      <c r="G136" s="801"/>
      <c r="H136" s="801"/>
      <c r="I136" s="801"/>
      <c r="J136" s="801"/>
      <c r="K136" s="801"/>
      <c r="L136" s="801"/>
      <c r="M136" s="801"/>
      <c r="N136" s="801"/>
      <c r="O136" s="801"/>
      <c r="P136" s="1"/>
      <c r="Q136"/>
    </row>
    <row r="137" spans="1:17" ht="16" outlineLevel="2" thickBot="1" x14ac:dyDescent="0.25">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6" outlineLevel="2" thickBot="1" x14ac:dyDescent="0.25">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Actual</v>
      </c>
      <c r="K138" s="27" t="str">
        <f>IF(INDEX('Reference Data'!$G$5:$G$18,MATCH('Reference Data'!$C$4,'Reference Data'!$F$5:$F$21,0),1)&gt;K137,"Actual","Forecast")</f>
        <v>Actual</v>
      </c>
      <c r="L138" s="27" t="str">
        <f>IF(INDEX('Reference Data'!$G$5:$G$18,MATCH('Reference Data'!$C$4,'Reference Data'!$F$5:$F$21,0),1)&gt;L137,"Actual","Forecast")</f>
        <v>Actual</v>
      </c>
      <c r="M138" s="27" t="str">
        <f>IF(INDEX('Reference Data'!$G$5:$G$18,MATCH('Reference Data'!$C$4,'Reference Data'!$F$5:$F$21,0),1)&gt;M137,"Actual","Forecast")</f>
        <v>Actual</v>
      </c>
      <c r="N138" s="27" t="str">
        <f>IF(INDEX('Reference Data'!$G$5:$G$18,MATCH('Reference Data'!$C$4,'Reference Data'!$F$5:$F$21,0),1)&gt;N137,"Actual","Forecast")</f>
        <v>Actual</v>
      </c>
      <c r="O138" s="27" t="str">
        <f>IF(INDEX('Reference Data'!$G$5:$G$18,MATCH('Reference Data'!$C$4,'Reference Data'!$F$5:$F$21,0),1)&gt;O137,"Actual","Forecast")</f>
        <v>Actual</v>
      </c>
      <c r="P138" s="1"/>
      <c r="Q138"/>
    </row>
    <row r="139" spans="1:17" ht="16" outlineLevel="2" thickBot="1" x14ac:dyDescent="0.25">
      <c r="D139" s="263"/>
      <c r="E139" s="264"/>
      <c r="F139" s="263"/>
      <c r="G139" s="264"/>
      <c r="H139" s="263"/>
      <c r="I139" s="264"/>
      <c r="J139" s="263"/>
      <c r="K139" s="264"/>
      <c r="L139" s="263"/>
      <c r="M139" s="264"/>
      <c r="N139" s="263"/>
      <c r="O139" s="264"/>
      <c r="P139" s="1"/>
      <c r="Q139"/>
    </row>
    <row r="140" spans="1:17" outlineLevel="2" x14ac:dyDescent="0.2">
      <c r="D140" s="730" t="s">
        <v>221</v>
      </c>
      <c r="E140" s="800"/>
      <c r="F140" s="800"/>
      <c r="G140" s="800"/>
      <c r="H140" s="800"/>
      <c r="I140" s="800"/>
      <c r="J140" s="800"/>
      <c r="K140" s="800"/>
      <c r="L140" s="800"/>
      <c r="M140" s="800"/>
      <c r="N140" s="800"/>
      <c r="O140" s="800"/>
      <c r="P140" s="1"/>
      <c r="Q140"/>
    </row>
    <row r="141" spans="1:17" ht="16" outlineLevel="2" thickBot="1" x14ac:dyDescent="0.25">
      <c r="D141" s="731"/>
      <c r="E141" s="801"/>
      <c r="F141" s="801"/>
      <c r="G141" s="801"/>
      <c r="H141" s="801"/>
      <c r="I141" s="801"/>
      <c r="J141" s="801"/>
      <c r="K141" s="801"/>
      <c r="L141" s="801"/>
      <c r="M141" s="801"/>
      <c r="N141" s="801"/>
      <c r="O141" s="801"/>
      <c r="P141" s="1"/>
      <c r="Q141"/>
    </row>
    <row r="142" spans="1:17" ht="16" outlineLevel="2" thickBot="1" x14ac:dyDescent="0.25">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6" outlineLevel="2" thickBot="1" x14ac:dyDescent="0.25">
      <c r="D143" s="27" t="str">
        <f>IF(INDEX('Reference Data'!$G$5:$G$18,MATCH('Reference Data'!$C$4,'Reference Data'!$F$5:$F$21,0),1)&gt;D142,"Actual","Forecast")</f>
        <v>Actual</v>
      </c>
      <c r="E143" s="27" t="str">
        <f>IF(INDEX('Reference Data'!$G$5:$G$18,MATCH('Reference Data'!$C$4,'Reference Data'!$F$5:$F$21,0),1)&gt;E142,"Actual","Forecast")</f>
        <v>Actual</v>
      </c>
      <c r="F143" s="27" t="str">
        <f>IF(INDEX('Reference Data'!$G$5:$G$18,MATCH('Reference Data'!$C$4,'Reference Data'!$F$5:$F$21,0),1)&gt;F142,"Actual","Forecast")</f>
        <v>Actual</v>
      </c>
      <c r="G143" s="27" t="str">
        <f>IF(INDEX('Reference Data'!$G$5:$G$18,MATCH('Reference Data'!$C$4,'Reference Data'!$F$5:$F$21,0),1)&gt;G142,"Actual","Forecast")</f>
        <v>Actual</v>
      </c>
      <c r="H143" s="27" t="str">
        <f>IF(INDEX('Reference Data'!$G$5:$G$18,MATCH('Reference Data'!$C$4,'Reference Data'!$F$5:$F$21,0),1)&gt;H142,"Actual","Forecast")</f>
        <v>Actual</v>
      </c>
      <c r="I143" s="27" t="str">
        <f>IF(INDEX('Reference Data'!$G$5:$G$18,MATCH('Reference Data'!$C$4,'Reference Data'!$F$5:$F$21,0),1)&gt;I142,"Actual","Forecast")</f>
        <v>Actual</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6" outlineLevel="2" thickBot="1" x14ac:dyDescent="0.25">
      <c r="D144" s="263"/>
      <c r="E144" s="264"/>
      <c r="F144" s="263"/>
      <c r="G144" s="264"/>
      <c r="H144" s="263"/>
      <c r="I144" s="264"/>
      <c r="J144" s="263"/>
      <c r="K144" s="264"/>
      <c r="L144" s="263"/>
      <c r="M144" s="264"/>
      <c r="N144" s="263"/>
      <c r="O144" s="264"/>
      <c r="P144" s="1"/>
      <c r="Q144"/>
    </row>
    <row r="145" spans="1:17" ht="15" customHeight="1" outlineLevel="2" x14ac:dyDescent="0.2">
      <c r="B145" s="799" t="s">
        <v>259</v>
      </c>
      <c r="D145" s="730" t="s">
        <v>222</v>
      </c>
      <c r="E145" s="800"/>
      <c r="F145" s="800"/>
      <c r="G145" s="800"/>
      <c r="H145" s="800"/>
      <c r="I145" s="800"/>
      <c r="J145" s="800"/>
      <c r="K145" s="800"/>
      <c r="L145" s="800"/>
      <c r="M145" s="800"/>
      <c r="N145" s="800"/>
      <c r="O145" s="800"/>
      <c r="P145" s="1"/>
      <c r="Q145"/>
    </row>
    <row r="146" spans="1:17" ht="15.75" customHeight="1" outlineLevel="2" thickBot="1" x14ac:dyDescent="0.25">
      <c r="B146" s="799"/>
      <c r="D146" s="731"/>
      <c r="E146" s="801"/>
      <c r="F146" s="801"/>
      <c r="G146" s="801"/>
      <c r="H146" s="801"/>
      <c r="I146" s="801"/>
      <c r="J146" s="801"/>
      <c r="K146" s="801"/>
      <c r="L146" s="801"/>
      <c r="M146" s="801"/>
      <c r="N146" s="801"/>
      <c r="O146" s="801"/>
      <c r="P146" s="1"/>
      <c r="Q146"/>
    </row>
    <row r="147" spans="1:17" ht="16" outlineLevel="2" thickBot="1" x14ac:dyDescent="0.25">
      <c r="B147" s="799"/>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6" outlineLevel="2" thickBot="1" x14ac:dyDescent="0.25">
      <c r="B148" s="799"/>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6" outlineLevel="2" thickBot="1" x14ac:dyDescent="0.25">
      <c r="B149" s="799"/>
      <c r="D149" s="263"/>
      <c r="E149" s="264"/>
      <c r="F149" s="263"/>
      <c r="G149" s="264"/>
      <c r="H149" s="263"/>
      <c r="I149" s="264"/>
      <c r="J149" s="263"/>
      <c r="K149" s="264"/>
      <c r="L149" s="263"/>
      <c r="M149" s="264"/>
      <c r="N149" s="263"/>
      <c r="O149" s="264"/>
      <c r="P149" s="1"/>
      <c r="Q149"/>
    </row>
    <row r="150" spans="1:17" outlineLevel="2" x14ac:dyDescent="0.2">
      <c r="D150" t="s">
        <v>260</v>
      </c>
      <c r="P150" s="1"/>
      <c r="Q150"/>
    </row>
    <row r="151" spans="1:17" ht="14.25" customHeight="1" outlineLevel="1" thickBot="1" x14ac:dyDescent="0.25">
      <c r="B151" s="59"/>
      <c r="C151" s="59"/>
      <c r="D151" s="59"/>
      <c r="E151" s="59"/>
      <c r="F151" s="59"/>
      <c r="P151" s="1"/>
      <c r="Q151"/>
    </row>
    <row r="152" spans="1:17" ht="15" customHeight="1" outlineLevel="2" x14ac:dyDescent="0.2">
      <c r="A152" s="221"/>
      <c r="B152" s="622" t="s">
        <v>215</v>
      </c>
      <c r="C152" s="622" t="s">
        <v>216</v>
      </c>
      <c r="D152" s="729" t="s">
        <v>217</v>
      </c>
      <c r="E152" s="802"/>
      <c r="F152" s="802"/>
      <c r="G152" s="802"/>
      <c r="H152" s="802"/>
      <c r="I152" s="802"/>
      <c r="J152" s="802"/>
      <c r="K152" s="802"/>
      <c r="L152" s="802"/>
      <c r="M152" s="802"/>
      <c r="N152" s="802"/>
      <c r="O152" s="802"/>
      <c r="P152" s="1"/>
      <c r="Q152"/>
    </row>
    <row r="153" spans="1:17" ht="15.75" customHeight="1" outlineLevel="2" thickBot="1" x14ac:dyDescent="0.25">
      <c r="A153" s="221"/>
      <c r="B153" s="623"/>
      <c r="C153" s="623"/>
      <c r="D153" s="731"/>
      <c r="E153" s="801"/>
      <c r="F153" s="801"/>
      <c r="G153" s="801"/>
      <c r="H153" s="801"/>
      <c r="I153" s="801"/>
      <c r="J153" s="801"/>
      <c r="K153" s="801"/>
      <c r="L153" s="801"/>
      <c r="M153" s="801"/>
      <c r="N153" s="801"/>
      <c r="O153" s="801"/>
      <c r="P153" s="1"/>
      <c r="Q153"/>
    </row>
    <row r="154" spans="1:17" ht="16" outlineLevel="2" thickBot="1" x14ac:dyDescent="0.25">
      <c r="A154" s="221"/>
      <c r="B154" s="623"/>
      <c r="C154" s="623"/>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25">
      <c r="A155" s="221"/>
      <c r="B155" s="623"/>
      <c r="C155" s="623"/>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6" outlineLevel="2" thickBot="1" x14ac:dyDescent="0.25">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2">
      <c r="A157" s="1"/>
      <c r="B157" s="622" t="s">
        <v>257</v>
      </c>
      <c r="C157" s="622" t="s">
        <v>261</v>
      </c>
      <c r="D157" s="730" t="s">
        <v>218</v>
      </c>
      <c r="E157" s="800"/>
      <c r="F157" s="800"/>
      <c r="G157" s="800"/>
      <c r="H157" s="800"/>
      <c r="I157" s="800"/>
      <c r="J157" s="800"/>
      <c r="K157" s="800"/>
      <c r="L157" s="800"/>
      <c r="M157" s="800"/>
      <c r="N157" s="800"/>
      <c r="O157" s="800"/>
      <c r="P157" s="1"/>
      <c r="Q157"/>
    </row>
    <row r="158" spans="1:17" ht="16.5" customHeight="1" outlineLevel="2" thickBot="1" x14ac:dyDescent="0.25">
      <c r="A158" s="1"/>
      <c r="B158" s="623"/>
      <c r="C158" s="623"/>
      <c r="D158" s="731"/>
      <c r="E158" s="801"/>
      <c r="F158" s="801"/>
      <c r="G158" s="801"/>
      <c r="H158" s="801"/>
      <c r="I158" s="801"/>
      <c r="J158" s="801"/>
      <c r="K158" s="801"/>
      <c r="L158" s="801"/>
      <c r="M158" s="801"/>
      <c r="N158" s="801"/>
      <c r="O158" s="801"/>
      <c r="P158" s="1"/>
      <c r="Q158"/>
    </row>
    <row r="159" spans="1:17" ht="16.5" customHeight="1" outlineLevel="2" thickBot="1" x14ac:dyDescent="0.25">
      <c r="A159" s="1"/>
      <c r="B159" s="623"/>
      <c r="C159" s="623"/>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25">
      <c r="A160" s="1"/>
      <c r="B160" s="623"/>
      <c r="C160" s="623"/>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6" outlineLevel="2" thickBot="1" x14ac:dyDescent="0.25">
      <c r="A161" s="1"/>
      <c r="B161" s="275" t="s">
        <v>252</v>
      </c>
      <c r="C161" s="278"/>
      <c r="D161" s="263"/>
      <c r="E161" s="264"/>
      <c r="F161" s="263"/>
      <c r="G161" s="264"/>
      <c r="H161" s="263"/>
      <c r="I161" s="264"/>
      <c r="J161" s="263"/>
      <c r="K161" s="264"/>
      <c r="L161" s="263"/>
      <c r="M161" s="264"/>
      <c r="N161" s="263"/>
      <c r="O161" s="264"/>
      <c r="P161" s="1"/>
      <c r="Q161"/>
    </row>
    <row r="162" spans="1:17" outlineLevel="2" x14ac:dyDescent="0.2">
      <c r="D162" s="730" t="s">
        <v>219</v>
      </c>
      <c r="E162" s="800"/>
      <c r="F162" s="800"/>
      <c r="G162" s="800"/>
      <c r="H162" s="800"/>
      <c r="I162" s="800"/>
      <c r="J162" s="800"/>
      <c r="K162" s="800"/>
      <c r="L162" s="800"/>
      <c r="M162" s="800"/>
      <c r="N162" s="800"/>
      <c r="O162" s="800"/>
      <c r="P162" s="1"/>
      <c r="Q162"/>
    </row>
    <row r="163" spans="1:17" ht="16" outlineLevel="2" thickBot="1" x14ac:dyDescent="0.25">
      <c r="D163" s="731"/>
      <c r="E163" s="801"/>
      <c r="F163" s="801"/>
      <c r="G163" s="801"/>
      <c r="H163" s="801"/>
      <c r="I163" s="801"/>
      <c r="J163" s="801"/>
      <c r="K163" s="801"/>
      <c r="L163" s="801"/>
      <c r="M163" s="801"/>
      <c r="N163" s="801"/>
      <c r="O163" s="801"/>
      <c r="P163" s="1"/>
      <c r="Q163"/>
    </row>
    <row r="164" spans="1:17" ht="16" outlineLevel="2" thickBot="1" x14ac:dyDescent="0.25">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6" outlineLevel="2" thickBot="1" x14ac:dyDescent="0.25">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6" outlineLevel="2" thickBot="1" x14ac:dyDescent="0.25">
      <c r="D166" s="263"/>
      <c r="E166" s="264"/>
      <c r="F166" s="263"/>
      <c r="G166" s="264"/>
      <c r="H166" s="263"/>
      <c r="I166" s="264"/>
      <c r="J166" s="263"/>
      <c r="K166" s="264"/>
      <c r="L166" s="263"/>
      <c r="M166" s="264"/>
      <c r="N166" s="263"/>
      <c r="O166" s="264"/>
      <c r="P166" s="1"/>
      <c r="Q166"/>
    </row>
    <row r="167" spans="1:17" outlineLevel="2" x14ac:dyDescent="0.2">
      <c r="D167" s="730" t="s">
        <v>220</v>
      </c>
      <c r="E167" s="800"/>
      <c r="F167" s="800"/>
      <c r="G167" s="800"/>
      <c r="H167" s="800"/>
      <c r="I167" s="800"/>
      <c r="J167" s="800"/>
      <c r="K167" s="800"/>
      <c r="L167" s="800"/>
      <c r="M167" s="800"/>
      <c r="N167" s="800"/>
      <c r="O167" s="800"/>
      <c r="P167" s="1"/>
      <c r="Q167"/>
    </row>
    <row r="168" spans="1:17" ht="16" outlineLevel="2" thickBot="1" x14ac:dyDescent="0.25">
      <c r="D168" s="731"/>
      <c r="E168" s="801"/>
      <c r="F168" s="801"/>
      <c r="G168" s="801"/>
      <c r="H168" s="801"/>
      <c r="I168" s="801"/>
      <c r="J168" s="801"/>
      <c r="K168" s="801"/>
      <c r="L168" s="801"/>
      <c r="M168" s="801"/>
      <c r="N168" s="801"/>
      <c r="O168" s="801"/>
      <c r="P168" s="1"/>
      <c r="Q168"/>
    </row>
    <row r="169" spans="1:17" ht="16" outlineLevel="2" thickBot="1" x14ac:dyDescent="0.25">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6" outlineLevel="2" thickBot="1" x14ac:dyDescent="0.25">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Actual</v>
      </c>
      <c r="K170" s="27" t="str">
        <f>IF(INDEX('Reference Data'!$G$5:$G$18,MATCH('Reference Data'!$C$4,'Reference Data'!$F$5:$F$21,0),1)&gt;K169,"Actual","Forecast")</f>
        <v>Actual</v>
      </c>
      <c r="L170" s="27" t="str">
        <f>IF(INDEX('Reference Data'!$G$5:$G$18,MATCH('Reference Data'!$C$4,'Reference Data'!$F$5:$F$21,0),1)&gt;L169,"Actual","Forecast")</f>
        <v>Actual</v>
      </c>
      <c r="M170" s="27" t="str">
        <f>IF(INDEX('Reference Data'!$G$5:$G$18,MATCH('Reference Data'!$C$4,'Reference Data'!$F$5:$F$21,0),1)&gt;M169,"Actual","Forecast")</f>
        <v>Actual</v>
      </c>
      <c r="N170" s="27" t="str">
        <f>IF(INDEX('Reference Data'!$G$5:$G$18,MATCH('Reference Data'!$C$4,'Reference Data'!$F$5:$F$21,0),1)&gt;N169,"Actual","Forecast")</f>
        <v>Actual</v>
      </c>
      <c r="O170" s="27" t="str">
        <f>IF(INDEX('Reference Data'!$G$5:$G$18,MATCH('Reference Data'!$C$4,'Reference Data'!$F$5:$F$21,0),1)&gt;O169,"Actual","Forecast")</f>
        <v>Actual</v>
      </c>
      <c r="P170" s="1"/>
      <c r="Q170"/>
    </row>
    <row r="171" spans="1:17" ht="16" outlineLevel="2" thickBot="1" x14ac:dyDescent="0.25">
      <c r="D171" s="263"/>
      <c r="E171" s="264"/>
      <c r="F171" s="263"/>
      <c r="G171" s="264"/>
      <c r="H171" s="263"/>
      <c r="I171" s="264"/>
      <c r="J171" s="263"/>
      <c r="K171" s="264"/>
      <c r="L171" s="263"/>
      <c r="M171" s="264"/>
      <c r="N171" s="263"/>
      <c r="O171" s="264"/>
      <c r="P171" s="1"/>
      <c r="Q171"/>
    </row>
    <row r="172" spans="1:17" outlineLevel="2" x14ac:dyDescent="0.2">
      <c r="D172" s="730" t="s">
        <v>221</v>
      </c>
      <c r="E172" s="800"/>
      <c r="F172" s="800"/>
      <c r="G172" s="800"/>
      <c r="H172" s="800"/>
      <c r="I172" s="800"/>
      <c r="J172" s="800"/>
      <c r="K172" s="800"/>
      <c r="L172" s="800"/>
      <c r="M172" s="800"/>
      <c r="N172" s="800"/>
      <c r="O172" s="800"/>
      <c r="P172" s="1"/>
      <c r="Q172"/>
    </row>
    <row r="173" spans="1:17" ht="16" outlineLevel="2" thickBot="1" x14ac:dyDescent="0.25">
      <c r="D173" s="731"/>
      <c r="E173" s="801"/>
      <c r="F173" s="801"/>
      <c r="G173" s="801"/>
      <c r="H173" s="801"/>
      <c r="I173" s="801"/>
      <c r="J173" s="801"/>
      <c r="K173" s="801"/>
      <c r="L173" s="801"/>
      <c r="M173" s="801"/>
      <c r="N173" s="801"/>
      <c r="O173" s="801"/>
      <c r="P173" s="1"/>
      <c r="Q173"/>
    </row>
    <row r="174" spans="1:17" ht="16" outlineLevel="2" thickBot="1" x14ac:dyDescent="0.25">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6" outlineLevel="2" thickBot="1" x14ac:dyDescent="0.25">
      <c r="D175" s="27" t="str">
        <f>IF(INDEX('Reference Data'!$G$5:$G$18,MATCH('Reference Data'!$C$4,'Reference Data'!$F$5:$F$21,0),1)&gt;D174,"Actual","Forecast")</f>
        <v>Actual</v>
      </c>
      <c r="E175" s="27" t="str">
        <f>IF(INDEX('Reference Data'!$G$5:$G$18,MATCH('Reference Data'!$C$4,'Reference Data'!$F$5:$F$21,0),1)&gt;E174,"Actual","Forecast")</f>
        <v>Actual</v>
      </c>
      <c r="F175" s="27" t="str">
        <f>IF(INDEX('Reference Data'!$G$5:$G$18,MATCH('Reference Data'!$C$4,'Reference Data'!$F$5:$F$21,0),1)&gt;F174,"Actual","Forecast")</f>
        <v>Actual</v>
      </c>
      <c r="G175" s="27" t="str">
        <f>IF(INDEX('Reference Data'!$G$5:$G$18,MATCH('Reference Data'!$C$4,'Reference Data'!$F$5:$F$21,0),1)&gt;G174,"Actual","Forecast")</f>
        <v>Actual</v>
      </c>
      <c r="H175" s="27" t="str">
        <f>IF(INDEX('Reference Data'!$G$5:$G$18,MATCH('Reference Data'!$C$4,'Reference Data'!$F$5:$F$21,0),1)&gt;H174,"Actual","Forecast")</f>
        <v>Actual</v>
      </c>
      <c r="I175" s="27" t="str">
        <f>IF(INDEX('Reference Data'!$G$5:$G$18,MATCH('Reference Data'!$C$4,'Reference Data'!$F$5:$F$21,0),1)&gt;I174,"Actual","Forecast")</f>
        <v>Actual</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6" outlineLevel="2" thickBot="1" x14ac:dyDescent="0.25">
      <c r="D176" s="263"/>
      <c r="E176" s="264"/>
      <c r="F176" s="263"/>
      <c r="G176" s="264"/>
      <c r="H176" s="263"/>
      <c r="I176" s="264"/>
      <c r="J176" s="263"/>
      <c r="K176" s="264"/>
      <c r="L176" s="263"/>
      <c r="M176" s="264"/>
      <c r="N176" s="263"/>
      <c r="O176" s="264"/>
      <c r="P176" s="1"/>
      <c r="Q176"/>
    </row>
    <row r="177" spans="1:17" ht="15" customHeight="1" outlineLevel="2" x14ac:dyDescent="0.2">
      <c r="B177" s="799" t="s">
        <v>259</v>
      </c>
      <c r="D177" s="730" t="s">
        <v>222</v>
      </c>
      <c r="E177" s="800"/>
      <c r="F177" s="800"/>
      <c r="G177" s="800"/>
      <c r="H177" s="800"/>
      <c r="I177" s="800"/>
      <c r="J177" s="800"/>
      <c r="K177" s="800"/>
      <c r="L177" s="800"/>
      <c r="M177" s="800"/>
      <c r="N177" s="800"/>
      <c r="O177" s="800"/>
      <c r="P177" s="1"/>
      <c r="Q177"/>
    </row>
    <row r="178" spans="1:17" ht="15.75" customHeight="1" outlineLevel="2" thickBot="1" x14ac:dyDescent="0.25">
      <c r="B178" s="799"/>
      <c r="D178" s="731"/>
      <c r="E178" s="801"/>
      <c r="F178" s="801"/>
      <c r="G178" s="801"/>
      <c r="H178" s="801"/>
      <c r="I178" s="801"/>
      <c r="J178" s="801"/>
      <c r="K178" s="801"/>
      <c r="L178" s="801"/>
      <c r="M178" s="801"/>
      <c r="N178" s="801"/>
      <c r="O178" s="801"/>
      <c r="P178" s="1"/>
      <c r="Q178"/>
    </row>
    <row r="179" spans="1:17" ht="16" outlineLevel="2" thickBot="1" x14ac:dyDescent="0.25">
      <c r="B179" s="799"/>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6" outlineLevel="2" thickBot="1" x14ac:dyDescent="0.25">
      <c r="B180" s="799"/>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6" outlineLevel="2" thickBot="1" x14ac:dyDescent="0.25">
      <c r="B181" s="799"/>
      <c r="D181" s="263"/>
      <c r="E181" s="264"/>
      <c r="F181" s="263"/>
      <c r="G181" s="264"/>
      <c r="H181" s="263"/>
      <c r="I181" s="264"/>
      <c r="J181" s="263"/>
      <c r="K181" s="264"/>
      <c r="L181" s="263"/>
      <c r="M181" s="264"/>
      <c r="N181" s="263"/>
      <c r="O181" s="264"/>
      <c r="P181" s="1"/>
      <c r="Q181"/>
    </row>
    <row r="182" spans="1:17" outlineLevel="2" x14ac:dyDescent="0.2">
      <c r="D182" t="s">
        <v>260</v>
      </c>
      <c r="P182" s="1"/>
      <c r="Q182"/>
    </row>
    <row r="183" spans="1:17" ht="14.25" customHeight="1" outlineLevel="1" thickBot="1" x14ac:dyDescent="0.25">
      <c r="B183" s="59"/>
      <c r="C183" s="59"/>
      <c r="D183" s="59"/>
      <c r="E183" s="59"/>
      <c r="F183" s="59"/>
      <c r="P183" s="1"/>
      <c r="Q183"/>
    </row>
    <row r="184" spans="1:17" ht="15" customHeight="1" outlineLevel="2" x14ac:dyDescent="0.2">
      <c r="A184" s="221"/>
      <c r="B184" s="622" t="s">
        <v>215</v>
      </c>
      <c r="C184" s="622" t="s">
        <v>216</v>
      </c>
      <c r="D184" s="729" t="s">
        <v>217</v>
      </c>
      <c r="E184" s="802"/>
      <c r="F184" s="802"/>
      <c r="G184" s="802"/>
      <c r="H184" s="802"/>
      <c r="I184" s="802"/>
      <c r="J184" s="802"/>
      <c r="K184" s="802"/>
      <c r="L184" s="802"/>
      <c r="M184" s="802"/>
      <c r="N184" s="802"/>
      <c r="O184" s="802"/>
      <c r="P184" s="1"/>
      <c r="Q184"/>
    </row>
    <row r="185" spans="1:17" ht="15.75" customHeight="1" outlineLevel="2" thickBot="1" x14ac:dyDescent="0.25">
      <c r="A185" s="221"/>
      <c r="B185" s="623"/>
      <c r="C185" s="623"/>
      <c r="D185" s="731"/>
      <c r="E185" s="801"/>
      <c r="F185" s="801"/>
      <c r="G185" s="801"/>
      <c r="H185" s="801"/>
      <c r="I185" s="801"/>
      <c r="J185" s="801"/>
      <c r="K185" s="801"/>
      <c r="L185" s="801"/>
      <c r="M185" s="801"/>
      <c r="N185" s="801"/>
      <c r="O185" s="801"/>
      <c r="P185" s="1"/>
      <c r="Q185"/>
    </row>
    <row r="186" spans="1:17" ht="16" outlineLevel="2" thickBot="1" x14ac:dyDescent="0.25">
      <c r="A186" s="221"/>
      <c r="B186" s="623"/>
      <c r="C186" s="623"/>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25">
      <c r="A187" s="221"/>
      <c r="B187" s="623"/>
      <c r="C187" s="623"/>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6" outlineLevel="2" thickBot="1" x14ac:dyDescent="0.25">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2">
      <c r="A189" s="1"/>
      <c r="B189" s="622" t="s">
        <v>257</v>
      </c>
      <c r="C189" s="622" t="s">
        <v>261</v>
      </c>
      <c r="D189" s="730" t="s">
        <v>218</v>
      </c>
      <c r="E189" s="800"/>
      <c r="F189" s="800"/>
      <c r="G189" s="800"/>
      <c r="H189" s="800"/>
      <c r="I189" s="800"/>
      <c r="J189" s="800"/>
      <c r="K189" s="800"/>
      <c r="L189" s="800"/>
      <c r="M189" s="800"/>
      <c r="N189" s="800"/>
      <c r="O189" s="800"/>
      <c r="P189" s="1"/>
      <c r="Q189"/>
    </row>
    <row r="190" spans="1:17" ht="16.5" customHeight="1" outlineLevel="2" thickBot="1" x14ac:dyDescent="0.25">
      <c r="A190" s="1"/>
      <c r="B190" s="623"/>
      <c r="C190" s="623"/>
      <c r="D190" s="731"/>
      <c r="E190" s="801"/>
      <c r="F190" s="801"/>
      <c r="G190" s="801"/>
      <c r="H190" s="801"/>
      <c r="I190" s="801"/>
      <c r="J190" s="801"/>
      <c r="K190" s="801"/>
      <c r="L190" s="801"/>
      <c r="M190" s="801"/>
      <c r="N190" s="801"/>
      <c r="O190" s="801"/>
      <c r="P190" s="1"/>
      <c r="Q190"/>
    </row>
    <row r="191" spans="1:17" ht="16.5" customHeight="1" outlineLevel="2" thickBot="1" x14ac:dyDescent="0.25">
      <c r="A191" s="1"/>
      <c r="B191" s="623"/>
      <c r="C191" s="623"/>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25">
      <c r="A192" s="1"/>
      <c r="B192" s="623"/>
      <c r="C192" s="623"/>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6" outlineLevel="2" thickBot="1" x14ac:dyDescent="0.25">
      <c r="A193" s="1"/>
      <c r="B193" s="275" t="s">
        <v>252</v>
      </c>
      <c r="C193" s="278"/>
      <c r="D193" s="263"/>
      <c r="E193" s="264"/>
      <c r="F193" s="263"/>
      <c r="G193" s="264"/>
      <c r="H193" s="263"/>
      <c r="I193" s="264"/>
      <c r="J193" s="263"/>
      <c r="K193" s="264"/>
      <c r="L193" s="263"/>
      <c r="M193" s="264"/>
      <c r="N193" s="263"/>
      <c r="O193" s="264"/>
      <c r="P193" s="1"/>
      <c r="Q193"/>
    </row>
    <row r="194" spans="1:17" outlineLevel="2" x14ac:dyDescent="0.2">
      <c r="D194" s="730" t="s">
        <v>219</v>
      </c>
      <c r="E194" s="800"/>
      <c r="F194" s="800"/>
      <c r="G194" s="800"/>
      <c r="H194" s="800"/>
      <c r="I194" s="800"/>
      <c r="J194" s="800"/>
      <c r="K194" s="800"/>
      <c r="L194" s="800"/>
      <c r="M194" s="800"/>
      <c r="N194" s="800"/>
      <c r="O194" s="800"/>
      <c r="P194" s="1"/>
      <c r="Q194"/>
    </row>
    <row r="195" spans="1:17" ht="16" outlineLevel="2" thickBot="1" x14ac:dyDescent="0.25">
      <c r="D195" s="731"/>
      <c r="E195" s="801"/>
      <c r="F195" s="801"/>
      <c r="G195" s="801"/>
      <c r="H195" s="801"/>
      <c r="I195" s="801"/>
      <c r="J195" s="801"/>
      <c r="K195" s="801"/>
      <c r="L195" s="801"/>
      <c r="M195" s="801"/>
      <c r="N195" s="801"/>
      <c r="O195" s="801"/>
      <c r="P195" s="1"/>
      <c r="Q195"/>
    </row>
    <row r="196" spans="1:17" ht="16" outlineLevel="2" thickBot="1" x14ac:dyDescent="0.25">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6" outlineLevel="2" thickBot="1" x14ac:dyDescent="0.25">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6" outlineLevel="2" thickBot="1" x14ac:dyDescent="0.25">
      <c r="D198" s="263"/>
      <c r="E198" s="264"/>
      <c r="F198" s="263"/>
      <c r="G198" s="264"/>
      <c r="H198" s="263"/>
      <c r="I198" s="264"/>
      <c r="J198" s="263"/>
      <c r="K198" s="264"/>
      <c r="L198" s="263"/>
      <c r="M198" s="264"/>
      <c r="N198" s="263"/>
      <c r="O198" s="264"/>
      <c r="P198" s="1"/>
      <c r="Q198"/>
    </row>
    <row r="199" spans="1:17" outlineLevel="2" x14ac:dyDescent="0.2">
      <c r="D199" s="730" t="s">
        <v>220</v>
      </c>
      <c r="E199" s="800"/>
      <c r="F199" s="800"/>
      <c r="G199" s="800"/>
      <c r="H199" s="800"/>
      <c r="I199" s="800"/>
      <c r="J199" s="800"/>
      <c r="K199" s="800"/>
      <c r="L199" s="800"/>
      <c r="M199" s="800"/>
      <c r="N199" s="800"/>
      <c r="O199" s="800"/>
      <c r="P199" s="1"/>
      <c r="Q199"/>
    </row>
    <row r="200" spans="1:17" ht="16" outlineLevel="2" thickBot="1" x14ac:dyDescent="0.25">
      <c r="D200" s="731"/>
      <c r="E200" s="801"/>
      <c r="F200" s="801"/>
      <c r="G200" s="801"/>
      <c r="H200" s="801"/>
      <c r="I200" s="801"/>
      <c r="J200" s="801"/>
      <c r="K200" s="801"/>
      <c r="L200" s="801"/>
      <c r="M200" s="801"/>
      <c r="N200" s="801"/>
      <c r="O200" s="801"/>
      <c r="P200" s="1"/>
      <c r="Q200"/>
    </row>
    <row r="201" spans="1:17" ht="16" outlineLevel="2" thickBot="1" x14ac:dyDescent="0.25">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6" outlineLevel="2" thickBot="1" x14ac:dyDescent="0.25">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Actual</v>
      </c>
      <c r="K202" s="27" t="str">
        <f>IF(INDEX('Reference Data'!$G$5:$G$18,MATCH('Reference Data'!$C$4,'Reference Data'!$F$5:$F$21,0),1)&gt;K201,"Actual","Forecast")</f>
        <v>Actual</v>
      </c>
      <c r="L202" s="27" t="str">
        <f>IF(INDEX('Reference Data'!$G$5:$G$18,MATCH('Reference Data'!$C$4,'Reference Data'!$F$5:$F$21,0),1)&gt;L201,"Actual","Forecast")</f>
        <v>Actual</v>
      </c>
      <c r="M202" s="27" t="str">
        <f>IF(INDEX('Reference Data'!$G$5:$G$18,MATCH('Reference Data'!$C$4,'Reference Data'!$F$5:$F$21,0),1)&gt;M201,"Actual","Forecast")</f>
        <v>Actual</v>
      </c>
      <c r="N202" s="27" t="str">
        <f>IF(INDEX('Reference Data'!$G$5:$G$18,MATCH('Reference Data'!$C$4,'Reference Data'!$F$5:$F$21,0),1)&gt;N201,"Actual","Forecast")</f>
        <v>Actual</v>
      </c>
      <c r="O202" s="27" t="str">
        <f>IF(INDEX('Reference Data'!$G$5:$G$18,MATCH('Reference Data'!$C$4,'Reference Data'!$F$5:$F$21,0),1)&gt;O201,"Actual","Forecast")</f>
        <v>Actual</v>
      </c>
      <c r="P202" s="1"/>
      <c r="Q202"/>
    </row>
    <row r="203" spans="1:17" ht="16" outlineLevel="2" thickBot="1" x14ac:dyDescent="0.25">
      <c r="D203" s="263"/>
      <c r="E203" s="264"/>
      <c r="F203" s="263"/>
      <c r="G203" s="264"/>
      <c r="H203" s="263"/>
      <c r="I203" s="264"/>
      <c r="J203" s="263"/>
      <c r="K203" s="264"/>
      <c r="L203" s="263"/>
      <c r="M203" s="264"/>
      <c r="N203" s="263"/>
      <c r="O203" s="264"/>
      <c r="P203" s="1"/>
      <c r="Q203"/>
    </row>
    <row r="204" spans="1:17" outlineLevel="2" x14ac:dyDescent="0.2">
      <c r="D204" s="730" t="s">
        <v>221</v>
      </c>
      <c r="E204" s="800"/>
      <c r="F204" s="800"/>
      <c r="G204" s="800"/>
      <c r="H204" s="800"/>
      <c r="I204" s="800"/>
      <c r="J204" s="800"/>
      <c r="K204" s="800"/>
      <c r="L204" s="800"/>
      <c r="M204" s="800"/>
      <c r="N204" s="800"/>
      <c r="O204" s="800"/>
      <c r="P204" s="1"/>
      <c r="Q204"/>
    </row>
    <row r="205" spans="1:17" ht="16" outlineLevel="2" thickBot="1" x14ac:dyDescent="0.25">
      <c r="D205" s="731"/>
      <c r="E205" s="801"/>
      <c r="F205" s="801"/>
      <c r="G205" s="801"/>
      <c r="H205" s="801"/>
      <c r="I205" s="801"/>
      <c r="J205" s="801"/>
      <c r="K205" s="801"/>
      <c r="L205" s="801"/>
      <c r="M205" s="801"/>
      <c r="N205" s="801"/>
      <c r="O205" s="801"/>
      <c r="P205" s="1"/>
      <c r="Q205"/>
    </row>
    <row r="206" spans="1:17" ht="16" outlineLevel="2" thickBot="1" x14ac:dyDescent="0.25">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6" outlineLevel="2" thickBot="1" x14ac:dyDescent="0.25">
      <c r="D207" s="27" t="str">
        <f>IF(INDEX('Reference Data'!$G$5:$G$18,MATCH('Reference Data'!$C$4,'Reference Data'!$F$5:$F$21,0),1)&gt;D206,"Actual","Forecast")</f>
        <v>Actual</v>
      </c>
      <c r="E207" s="27" t="str">
        <f>IF(INDEX('Reference Data'!$G$5:$G$18,MATCH('Reference Data'!$C$4,'Reference Data'!$F$5:$F$21,0),1)&gt;E206,"Actual","Forecast")</f>
        <v>Actual</v>
      </c>
      <c r="F207" s="27" t="str">
        <f>IF(INDEX('Reference Data'!$G$5:$G$18,MATCH('Reference Data'!$C$4,'Reference Data'!$F$5:$F$21,0),1)&gt;F206,"Actual","Forecast")</f>
        <v>Actual</v>
      </c>
      <c r="G207" s="27" t="str">
        <f>IF(INDEX('Reference Data'!$G$5:$G$18,MATCH('Reference Data'!$C$4,'Reference Data'!$F$5:$F$21,0),1)&gt;G206,"Actual","Forecast")</f>
        <v>Actual</v>
      </c>
      <c r="H207" s="27" t="str">
        <f>IF(INDEX('Reference Data'!$G$5:$G$18,MATCH('Reference Data'!$C$4,'Reference Data'!$F$5:$F$21,0),1)&gt;H206,"Actual","Forecast")</f>
        <v>Actual</v>
      </c>
      <c r="I207" s="27" t="str">
        <f>IF(INDEX('Reference Data'!$G$5:$G$18,MATCH('Reference Data'!$C$4,'Reference Data'!$F$5:$F$21,0),1)&gt;I206,"Actual","Forecast")</f>
        <v>Actual</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6" outlineLevel="2" thickBot="1" x14ac:dyDescent="0.25">
      <c r="D208" s="263"/>
      <c r="E208" s="264"/>
      <c r="F208" s="263"/>
      <c r="G208" s="264"/>
      <c r="H208" s="263"/>
      <c r="I208" s="264"/>
      <c r="J208" s="263"/>
      <c r="K208" s="264"/>
      <c r="L208" s="263"/>
      <c r="M208" s="264"/>
      <c r="N208" s="263"/>
      <c r="O208" s="264"/>
      <c r="P208" s="1"/>
      <c r="Q208"/>
    </row>
    <row r="209" spans="1:17" ht="15" customHeight="1" outlineLevel="2" x14ac:dyDescent="0.2">
      <c r="B209" s="799" t="s">
        <v>259</v>
      </c>
      <c r="D209" s="730" t="s">
        <v>222</v>
      </c>
      <c r="E209" s="800"/>
      <c r="F209" s="800"/>
      <c r="G209" s="800"/>
      <c r="H209" s="800"/>
      <c r="I209" s="800"/>
      <c r="J209" s="800"/>
      <c r="K209" s="800"/>
      <c r="L209" s="800"/>
      <c r="M209" s="800"/>
      <c r="N209" s="800"/>
      <c r="O209" s="800"/>
      <c r="P209" s="1"/>
      <c r="Q209"/>
    </row>
    <row r="210" spans="1:17" ht="15.75" customHeight="1" outlineLevel="2" thickBot="1" x14ac:dyDescent="0.25">
      <c r="B210" s="799"/>
      <c r="D210" s="731"/>
      <c r="E210" s="801"/>
      <c r="F210" s="801"/>
      <c r="G210" s="801"/>
      <c r="H210" s="801"/>
      <c r="I210" s="801"/>
      <c r="J210" s="801"/>
      <c r="K210" s="801"/>
      <c r="L210" s="801"/>
      <c r="M210" s="801"/>
      <c r="N210" s="801"/>
      <c r="O210" s="801"/>
      <c r="P210" s="1"/>
      <c r="Q210"/>
    </row>
    <row r="211" spans="1:17" ht="16" outlineLevel="2" thickBot="1" x14ac:dyDescent="0.25">
      <c r="B211" s="799"/>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6" outlineLevel="2" thickBot="1" x14ac:dyDescent="0.25">
      <c r="B212" s="799"/>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6" outlineLevel="2" thickBot="1" x14ac:dyDescent="0.25">
      <c r="B213" s="799"/>
      <c r="D213" s="263"/>
      <c r="E213" s="264"/>
      <c r="F213" s="263"/>
      <c r="G213" s="264"/>
      <c r="H213" s="263"/>
      <c r="I213" s="264"/>
      <c r="J213" s="263"/>
      <c r="K213" s="264"/>
      <c r="L213" s="263"/>
      <c r="M213" s="264"/>
      <c r="N213" s="263"/>
      <c r="O213" s="264"/>
      <c r="P213" s="1"/>
      <c r="Q213"/>
    </row>
    <row r="214" spans="1:17" outlineLevel="2" x14ac:dyDescent="0.2">
      <c r="D214" t="s">
        <v>260</v>
      </c>
      <c r="P214" s="1"/>
      <c r="Q214"/>
    </row>
    <row r="215" spans="1:17" ht="14.25" customHeight="1" outlineLevel="1" thickBot="1" x14ac:dyDescent="0.25">
      <c r="A215">
        <v>5</v>
      </c>
      <c r="B215" s="59"/>
      <c r="C215" s="59"/>
      <c r="D215" s="59"/>
      <c r="E215" s="59"/>
      <c r="F215" s="59"/>
      <c r="P215" s="1"/>
      <c r="Q215"/>
    </row>
    <row r="216" spans="1:17" ht="15" customHeight="1" outlineLevel="2" x14ac:dyDescent="0.2">
      <c r="A216" s="221"/>
      <c r="B216" s="622" t="s">
        <v>215</v>
      </c>
      <c r="C216" s="622" t="s">
        <v>216</v>
      </c>
      <c r="D216" s="729" t="s">
        <v>217</v>
      </c>
      <c r="E216" s="802"/>
      <c r="F216" s="802"/>
      <c r="G216" s="802"/>
      <c r="H216" s="802"/>
      <c r="I216" s="802"/>
      <c r="J216" s="802"/>
      <c r="K216" s="802"/>
      <c r="L216" s="802"/>
      <c r="M216" s="802"/>
      <c r="N216" s="802"/>
      <c r="O216" s="802"/>
      <c r="P216" s="1"/>
      <c r="Q216"/>
    </row>
    <row r="217" spans="1:17" ht="15.75" customHeight="1" outlineLevel="2" thickBot="1" x14ac:dyDescent="0.25">
      <c r="A217" s="221"/>
      <c r="B217" s="623"/>
      <c r="C217" s="623"/>
      <c r="D217" s="731"/>
      <c r="E217" s="801"/>
      <c r="F217" s="801"/>
      <c r="G217" s="801"/>
      <c r="H217" s="801"/>
      <c r="I217" s="801"/>
      <c r="J217" s="801"/>
      <c r="K217" s="801"/>
      <c r="L217" s="801"/>
      <c r="M217" s="801"/>
      <c r="N217" s="801"/>
      <c r="O217" s="801"/>
      <c r="P217" s="1"/>
      <c r="Q217"/>
    </row>
    <row r="218" spans="1:17" ht="16" outlineLevel="2" thickBot="1" x14ac:dyDescent="0.25">
      <c r="A218" s="221"/>
      <c r="B218" s="623"/>
      <c r="C218" s="623"/>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25">
      <c r="A219" s="221"/>
      <c r="B219" s="623"/>
      <c r="C219" s="623"/>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6" outlineLevel="2" thickBot="1" x14ac:dyDescent="0.25">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2">
      <c r="A221" s="1"/>
      <c r="B221" s="622" t="s">
        <v>257</v>
      </c>
      <c r="C221" s="622" t="s">
        <v>261</v>
      </c>
      <c r="D221" s="730" t="s">
        <v>218</v>
      </c>
      <c r="E221" s="800"/>
      <c r="F221" s="800"/>
      <c r="G221" s="800"/>
      <c r="H221" s="800"/>
      <c r="I221" s="800"/>
      <c r="J221" s="800"/>
      <c r="K221" s="800"/>
      <c r="L221" s="800"/>
      <c r="M221" s="800"/>
      <c r="N221" s="800"/>
      <c r="O221" s="800"/>
      <c r="P221" s="1"/>
      <c r="Q221"/>
    </row>
    <row r="222" spans="1:17" ht="16.5" customHeight="1" outlineLevel="2" thickBot="1" x14ac:dyDescent="0.25">
      <c r="A222" s="1"/>
      <c r="B222" s="623"/>
      <c r="C222" s="623"/>
      <c r="D222" s="731"/>
      <c r="E222" s="801"/>
      <c r="F222" s="801"/>
      <c r="G222" s="801"/>
      <c r="H222" s="801"/>
      <c r="I222" s="801"/>
      <c r="J222" s="801"/>
      <c r="K222" s="801"/>
      <c r="L222" s="801"/>
      <c r="M222" s="801"/>
      <c r="N222" s="801"/>
      <c r="O222" s="801"/>
      <c r="P222" s="1"/>
      <c r="Q222"/>
    </row>
    <row r="223" spans="1:17" ht="16.5" customHeight="1" outlineLevel="2" thickBot="1" x14ac:dyDescent="0.25">
      <c r="A223" s="1"/>
      <c r="B223" s="623"/>
      <c r="C223" s="623"/>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25">
      <c r="A224" s="1"/>
      <c r="B224" s="623"/>
      <c r="C224" s="623"/>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6" outlineLevel="2" thickBot="1" x14ac:dyDescent="0.25">
      <c r="A225" s="1"/>
      <c r="B225" s="275"/>
      <c r="C225" s="278"/>
      <c r="D225" s="263"/>
      <c r="E225" s="264"/>
      <c r="F225" s="263"/>
      <c r="G225" s="264"/>
      <c r="H225" s="263"/>
      <c r="I225" s="264"/>
      <c r="J225" s="263"/>
      <c r="K225" s="264"/>
      <c r="L225" s="263"/>
      <c r="M225" s="264"/>
      <c r="N225" s="263"/>
      <c r="O225" s="264"/>
      <c r="P225" s="1"/>
      <c r="Q225"/>
    </row>
    <row r="226" spans="1:17" outlineLevel="2" x14ac:dyDescent="0.2">
      <c r="D226" s="730" t="s">
        <v>219</v>
      </c>
      <c r="E226" s="800"/>
      <c r="F226" s="800"/>
      <c r="G226" s="800"/>
      <c r="H226" s="800"/>
      <c r="I226" s="800"/>
      <c r="J226" s="800"/>
      <c r="K226" s="800"/>
      <c r="L226" s="800"/>
      <c r="M226" s="800"/>
      <c r="N226" s="800"/>
      <c r="O226" s="800"/>
      <c r="P226" s="1"/>
      <c r="Q226"/>
    </row>
    <row r="227" spans="1:17" ht="16" outlineLevel="2" thickBot="1" x14ac:dyDescent="0.25">
      <c r="D227" s="731"/>
      <c r="E227" s="801"/>
      <c r="F227" s="801"/>
      <c r="G227" s="801"/>
      <c r="H227" s="801"/>
      <c r="I227" s="801"/>
      <c r="J227" s="801"/>
      <c r="K227" s="801"/>
      <c r="L227" s="801"/>
      <c r="M227" s="801"/>
      <c r="N227" s="801"/>
      <c r="O227" s="801"/>
      <c r="P227" s="1"/>
      <c r="Q227"/>
    </row>
    <row r="228" spans="1:17" ht="16" outlineLevel="2" thickBot="1" x14ac:dyDescent="0.25">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6" outlineLevel="2" thickBot="1" x14ac:dyDescent="0.25">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6" outlineLevel="2" thickBot="1" x14ac:dyDescent="0.25">
      <c r="D230" s="263"/>
      <c r="E230" s="264"/>
      <c r="F230" s="263"/>
      <c r="G230" s="264"/>
      <c r="H230" s="263"/>
      <c r="I230" s="264"/>
      <c r="J230" s="263"/>
      <c r="K230" s="264"/>
      <c r="L230" s="263"/>
      <c r="M230" s="264"/>
      <c r="N230" s="263"/>
      <c r="O230" s="264"/>
      <c r="P230" s="1"/>
      <c r="Q230"/>
    </row>
    <row r="231" spans="1:17" outlineLevel="2" x14ac:dyDescent="0.2">
      <c r="D231" s="730" t="s">
        <v>220</v>
      </c>
      <c r="E231" s="800"/>
      <c r="F231" s="800"/>
      <c r="G231" s="800"/>
      <c r="H231" s="800"/>
      <c r="I231" s="800"/>
      <c r="J231" s="800"/>
      <c r="K231" s="800"/>
      <c r="L231" s="800"/>
      <c r="M231" s="800"/>
      <c r="N231" s="800"/>
      <c r="O231" s="800"/>
      <c r="P231" s="1"/>
      <c r="Q231"/>
    </row>
    <row r="232" spans="1:17" ht="16" outlineLevel="2" thickBot="1" x14ac:dyDescent="0.25">
      <c r="D232" s="731"/>
      <c r="E232" s="801"/>
      <c r="F232" s="801"/>
      <c r="G232" s="801"/>
      <c r="H232" s="801"/>
      <c r="I232" s="801"/>
      <c r="J232" s="801"/>
      <c r="K232" s="801"/>
      <c r="L232" s="801"/>
      <c r="M232" s="801"/>
      <c r="N232" s="801"/>
      <c r="O232" s="801"/>
      <c r="P232" s="1"/>
      <c r="Q232"/>
    </row>
    <row r="233" spans="1:17" ht="16" outlineLevel="2" thickBot="1" x14ac:dyDescent="0.25">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6" outlineLevel="2" thickBot="1" x14ac:dyDescent="0.25">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Actual</v>
      </c>
      <c r="K234" s="27" t="str">
        <f>IF(INDEX('Reference Data'!$G$5:$G$18,MATCH('Reference Data'!$C$4,'Reference Data'!$F$5:$F$21,0),1)&gt;K233,"Actual","Forecast")</f>
        <v>Actual</v>
      </c>
      <c r="L234" s="27" t="str">
        <f>IF(INDEX('Reference Data'!$G$5:$G$18,MATCH('Reference Data'!$C$4,'Reference Data'!$F$5:$F$21,0),1)&gt;L233,"Actual","Forecast")</f>
        <v>Actual</v>
      </c>
      <c r="M234" s="27" t="str">
        <f>IF(INDEX('Reference Data'!$G$5:$G$18,MATCH('Reference Data'!$C$4,'Reference Data'!$F$5:$F$21,0),1)&gt;M233,"Actual","Forecast")</f>
        <v>Actual</v>
      </c>
      <c r="N234" s="27" t="str">
        <f>IF(INDEX('Reference Data'!$G$5:$G$18,MATCH('Reference Data'!$C$4,'Reference Data'!$F$5:$F$21,0),1)&gt;N233,"Actual","Forecast")</f>
        <v>Actual</v>
      </c>
      <c r="O234" s="27" t="str">
        <f>IF(INDEX('Reference Data'!$G$5:$G$18,MATCH('Reference Data'!$C$4,'Reference Data'!$F$5:$F$21,0),1)&gt;O233,"Actual","Forecast")</f>
        <v>Actual</v>
      </c>
      <c r="P234" s="1"/>
      <c r="Q234"/>
    </row>
    <row r="235" spans="1:17" ht="16" outlineLevel="2" thickBot="1" x14ac:dyDescent="0.25">
      <c r="D235" s="263"/>
      <c r="E235" s="264"/>
      <c r="F235" s="263"/>
      <c r="G235" s="264"/>
      <c r="H235" s="263"/>
      <c r="I235" s="264"/>
      <c r="J235" s="263"/>
      <c r="K235" s="264"/>
      <c r="L235" s="263"/>
      <c r="M235" s="264"/>
      <c r="N235" s="263"/>
      <c r="O235" s="264"/>
      <c r="P235" s="1"/>
      <c r="Q235"/>
    </row>
    <row r="236" spans="1:17" outlineLevel="2" x14ac:dyDescent="0.2">
      <c r="D236" s="730" t="s">
        <v>221</v>
      </c>
      <c r="E236" s="800"/>
      <c r="F236" s="800"/>
      <c r="G236" s="800"/>
      <c r="H236" s="800"/>
      <c r="I236" s="800"/>
      <c r="J236" s="800"/>
      <c r="K236" s="800"/>
      <c r="L236" s="800"/>
      <c r="M236" s="800"/>
      <c r="N236" s="800"/>
      <c r="O236" s="800"/>
      <c r="P236" s="1"/>
      <c r="Q236"/>
    </row>
    <row r="237" spans="1:17" ht="16" outlineLevel="2" thickBot="1" x14ac:dyDescent="0.25">
      <c r="D237" s="731"/>
      <c r="E237" s="801"/>
      <c r="F237" s="801"/>
      <c r="G237" s="801"/>
      <c r="H237" s="801"/>
      <c r="I237" s="801"/>
      <c r="J237" s="801"/>
      <c r="K237" s="801"/>
      <c r="L237" s="801"/>
      <c r="M237" s="801"/>
      <c r="N237" s="801"/>
      <c r="O237" s="801"/>
      <c r="P237" s="1"/>
      <c r="Q237"/>
    </row>
    <row r="238" spans="1:17" ht="16" outlineLevel="2" thickBot="1" x14ac:dyDescent="0.25">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6" outlineLevel="2" thickBot="1" x14ac:dyDescent="0.25">
      <c r="D239" s="27" t="str">
        <f>IF(INDEX('Reference Data'!$G$5:$G$18,MATCH('Reference Data'!$C$4,'Reference Data'!$F$5:$F$21,0),1)&gt;D238,"Actual","Forecast")</f>
        <v>Actual</v>
      </c>
      <c r="E239" s="27" t="str">
        <f>IF(INDEX('Reference Data'!$G$5:$G$18,MATCH('Reference Data'!$C$4,'Reference Data'!$F$5:$F$21,0),1)&gt;E238,"Actual","Forecast")</f>
        <v>Actual</v>
      </c>
      <c r="F239" s="27" t="str">
        <f>IF(INDEX('Reference Data'!$G$5:$G$18,MATCH('Reference Data'!$C$4,'Reference Data'!$F$5:$F$21,0),1)&gt;F238,"Actual","Forecast")</f>
        <v>Actual</v>
      </c>
      <c r="G239" s="27" t="str">
        <f>IF(INDEX('Reference Data'!$G$5:$G$18,MATCH('Reference Data'!$C$4,'Reference Data'!$F$5:$F$21,0),1)&gt;G238,"Actual","Forecast")</f>
        <v>Actual</v>
      </c>
      <c r="H239" s="27" t="str">
        <f>IF(INDEX('Reference Data'!$G$5:$G$18,MATCH('Reference Data'!$C$4,'Reference Data'!$F$5:$F$21,0),1)&gt;H238,"Actual","Forecast")</f>
        <v>Actual</v>
      </c>
      <c r="I239" s="27" t="str">
        <f>IF(INDEX('Reference Data'!$G$5:$G$18,MATCH('Reference Data'!$C$4,'Reference Data'!$F$5:$F$21,0),1)&gt;I238,"Actual","Forecast")</f>
        <v>Actual</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6" outlineLevel="2" thickBot="1" x14ac:dyDescent="0.25">
      <c r="D240" s="263"/>
      <c r="E240" s="264"/>
      <c r="F240" s="263"/>
      <c r="G240" s="264"/>
      <c r="H240" s="263"/>
      <c r="I240" s="264"/>
      <c r="J240" s="263"/>
      <c r="K240" s="264"/>
      <c r="L240" s="263"/>
      <c r="M240" s="264"/>
      <c r="N240" s="263"/>
      <c r="O240" s="264"/>
      <c r="P240" s="1"/>
      <c r="Q240"/>
    </row>
    <row r="241" spans="1:17" ht="15" customHeight="1" outlineLevel="2" x14ac:dyDescent="0.2">
      <c r="B241" s="799" t="s">
        <v>259</v>
      </c>
      <c r="D241" s="730" t="s">
        <v>222</v>
      </c>
      <c r="E241" s="800"/>
      <c r="F241" s="800"/>
      <c r="G241" s="800"/>
      <c r="H241" s="800"/>
      <c r="I241" s="800"/>
      <c r="J241" s="800"/>
      <c r="K241" s="800"/>
      <c r="L241" s="800"/>
      <c r="M241" s="800"/>
      <c r="N241" s="800"/>
      <c r="O241" s="800"/>
      <c r="P241" s="1"/>
      <c r="Q241"/>
    </row>
    <row r="242" spans="1:17" ht="15.75" customHeight="1" outlineLevel="2" thickBot="1" x14ac:dyDescent="0.25">
      <c r="B242" s="799"/>
      <c r="D242" s="731"/>
      <c r="E242" s="801"/>
      <c r="F242" s="801"/>
      <c r="G242" s="801"/>
      <c r="H242" s="801"/>
      <c r="I242" s="801"/>
      <c r="J242" s="801"/>
      <c r="K242" s="801"/>
      <c r="L242" s="801"/>
      <c r="M242" s="801"/>
      <c r="N242" s="801"/>
      <c r="O242" s="801"/>
      <c r="P242" s="1"/>
      <c r="Q242"/>
    </row>
    <row r="243" spans="1:17" ht="16" outlineLevel="2" thickBot="1" x14ac:dyDescent="0.25">
      <c r="B243" s="799"/>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6" outlineLevel="2" thickBot="1" x14ac:dyDescent="0.25">
      <c r="B244" s="799"/>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6" outlineLevel="2" thickBot="1" x14ac:dyDescent="0.25">
      <c r="B245" s="799"/>
      <c r="D245" s="263"/>
      <c r="E245" s="264"/>
      <c r="F245" s="263"/>
      <c r="G245" s="264"/>
      <c r="H245" s="263"/>
      <c r="I245" s="264"/>
      <c r="J245" s="263"/>
      <c r="K245" s="264"/>
      <c r="L245" s="263"/>
      <c r="M245" s="264"/>
      <c r="N245" s="263"/>
      <c r="O245" s="264"/>
      <c r="P245" s="1"/>
      <c r="Q245"/>
    </row>
    <row r="246" spans="1:17" outlineLevel="2" x14ac:dyDescent="0.2">
      <c r="D246" t="s">
        <v>260</v>
      </c>
      <c r="P246" s="1"/>
      <c r="Q246"/>
    </row>
    <row r="247" spans="1:17" ht="14.25" customHeight="1" outlineLevel="1" thickBot="1" x14ac:dyDescent="0.25">
      <c r="A247">
        <v>6</v>
      </c>
      <c r="B247" s="59"/>
      <c r="C247" s="59"/>
      <c r="D247" s="59"/>
      <c r="E247" s="59"/>
      <c r="F247" s="59"/>
      <c r="P247" s="1"/>
      <c r="Q247"/>
    </row>
    <row r="248" spans="1:17" ht="15" customHeight="1" outlineLevel="2" x14ac:dyDescent="0.2">
      <c r="A248" s="221"/>
      <c r="B248" s="622" t="s">
        <v>215</v>
      </c>
      <c r="C248" s="622" t="s">
        <v>216</v>
      </c>
      <c r="D248" s="729" t="s">
        <v>217</v>
      </c>
      <c r="E248" s="802"/>
      <c r="F248" s="802"/>
      <c r="G248" s="802"/>
      <c r="H248" s="802"/>
      <c r="I248" s="802"/>
      <c r="J248" s="802"/>
      <c r="K248" s="802"/>
      <c r="L248" s="802"/>
      <c r="M248" s="802"/>
      <c r="N248" s="802"/>
      <c r="O248" s="802"/>
      <c r="P248" s="1"/>
      <c r="Q248"/>
    </row>
    <row r="249" spans="1:17" ht="15.75" customHeight="1" outlineLevel="2" thickBot="1" x14ac:dyDescent="0.25">
      <c r="A249" s="221"/>
      <c r="B249" s="623"/>
      <c r="C249" s="623"/>
      <c r="D249" s="731"/>
      <c r="E249" s="801"/>
      <c r="F249" s="801"/>
      <c r="G249" s="801"/>
      <c r="H249" s="801"/>
      <c r="I249" s="801"/>
      <c r="J249" s="801"/>
      <c r="K249" s="801"/>
      <c r="L249" s="801"/>
      <c r="M249" s="801"/>
      <c r="N249" s="801"/>
      <c r="O249" s="801"/>
      <c r="P249" s="1"/>
      <c r="Q249"/>
    </row>
    <row r="250" spans="1:17" ht="16" outlineLevel="2" thickBot="1" x14ac:dyDescent="0.25">
      <c r="A250" s="221"/>
      <c r="B250" s="623"/>
      <c r="C250" s="623"/>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25">
      <c r="A251" s="221"/>
      <c r="B251" s="623"/>
      <c r="C251" s="623"/>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6" outlineLevel="2" thickBot="1" x14ac:dyDescent="0.25">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2">
      <c r="A253" s="1"/>
      <c r="B253" s="622" t="s">
        <v>257</v>
      </c>
      <c r="C253" s="622" t="s">
        <v>261</v>
      </c>
      <c r="D253" s="730" t="s">
        <v>218</v>
      </c>
      <c r="E253" s="800"/>
      <c r="F253" s="800"/>
      <c r="G253" s="800"/>
      <c r="H253" s="800"/>
      <c r="I253" s="800"/>
      <c r="J253" s="800"/>
      <c r="K253" s="800"/>
      <c r="L253" s="800"/>
      <c r="M253" s="800"/>
      <c r="N253" s="800"/>
      <c r="O253" s="800"/>
      <c r="P253" s="1"/>
      <c r="Q253"/>
    </row>
    <row r="254" spans="1:17" ht="16.5" customHeight="1" outlineLevel="2" thickBot="1" x14ac:dyDescent="0.25">
      <c r="A254" s="1"/>
      <c r="B254" s="623"/>
      <c r="C254" s="623"/>
      <c r="D254" s="731"/>
      <c r="E254" s="801"/>
      <c r="F254" s="801"/>
      <c r="G254" s="801"/>
      <c r="H254" s="801"/>
      <c r="I254" s="801"/>
      <c r="J254" s="801"/>
      <c r="K254" s="801"/>
      <c r="L254" s="801"/>
      <c r="M254" s="801"/>
      <c r="N254" s="801"/>
      <c r="O254" s="801"/>
      <c r="P254" s="1"/>
      <c r="Q254"/>
    </row>
    <row r="255" spans="1:17" ht="16.5" customHeight="1" outlineLevel="2" thickBot="1" x14ac:dyDescent="0.25">
      <c r="A255" s="1"/>
      <c r="B255" s="623"/>
      <c r="C255" s="623"/>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25">
      <c r="A256" s="1"/>
      <c r="B256" s="623"/>
      <c r="C256" s="623"/>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6" outlineLevel="2" thickBot="1" x14ac:dyDescent="0.25">
      <c r="A257" s="1"/>
      <c r="B257" s="275"/>
      <c r="C257" s="278"/>
      <c r="D257" s="263"/>
      <c r="E257" s="264"/>
      <c r="F257" s="263"/>
      <c r="G257" s="264"/>
      <c r="H257" s="263"/>
      <c r="I257" s="264"/>
      <c r="J257" s="263"/>
      <c r="K257" s="264"/>
      <c r="L257" s="263"/>
      <c r="M257" s="264"/>
      <c r="N257" s="263"/>
      <c r="O257" s="264"/>
      <c r="P257" s="1"/>
      <c r="Q257"/>
    </row>
    <row r="258" spans="1:17" outlineLevel="2" x14ac:dyDescent="0.2">
      <c r="D258" s="730" t="s">
        <v>219</v>
      </c>
      <c r="E258" s="800"/>
      <c r="F258" s="800"/>
      <c r="G258" s="800"/>
      <c r="H258" s="800"/>
      <c r="I258" s="800"/>
      <c r="J258" s="800"/>
      <c r="K258" s="800"/>
      <c r="L258" s="800"/>
      <c r="M258" s="800"/>
      <c r="N258" s="800"/>
      <c r="O258" s="800"/>
      <c r="P258" s="1"/>
      <c r="Q258"/>
    </row>
    <row r="259" spans="1:17" ht="16" outlineLevel="2" thickBot="1" x14ac:dyDescent="0.25">
      <c r="D259" s="731"/>
      <c r="E259" s="801"/>
      <c r="F259" s="801"/>
      <c r="G259" s="801"/>
      <c r="H259" s="801"/>
      <c r="I259" s="801"/>
      <c r="J259" s="801"/>
      <c r="K259" s="801"/>
      <c r="L259" s="801"/>
      <c r="M259" s="801"/>
      <c r="N259" s="801"/>
      <c r="O259" s="801"/>
      <c r="P259" s="1"/>
      <c r="Q259"/>
    </row>
    <row r="260" spans="1:17" ht="16" outlineLevel="2" thickBot="1" x14ac:dyDescent="0.25">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6" outlineLevel="2" thickBot="1" x14ac:dyDescent="0.25">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6" outlineLevel="2" thickBot="1" x14ac:dyDescent="0.25">
      <c r="D262" s="263"/>
      <c r="E262" s="264"/>
      <c r="F262" s="263"/>
      <c r="G262" s="264"/>
      <c r="H262" s="263"/>
      <c r="I262" s="264"/>
      <c r="J262" s="263"/>
      <c r="K262" s="264"/>
      <c r="L262" s="263"/>
      <c r="M262" s="264"/>
      <c r="N262" s="263"/>
      <c r="O262" s="264"/>
      <c r="P262" s="1"/>
      <c r="Q262"/>
    </row>
    <row r="263" spans="1:17" outlineLevel="2" x14ac:dyDescent="0.2">
      <c r="D263" s="730" t="s">
        <v>220</v>
      </c>
      <c r="E263" s="800"/>
      <c r="F263" s="800"/>
      <c r="G263" s="800"/>
      <c r="H263" s="800"/>
      <c r="I263" s="800"/>
      <c r="J263" s="800"/>
      <c r="K263" s="800"/>
      <c r="L263" s="800"/>
      <c r="M263" s="800"/>
      <c r="N263" s="800"/>
      <c r="O263" s="800"/>
      <c r="P263" s="1"/>
      <c r="Q263"/>
    </row>
    <row r="264" spans="1:17" ht="16" outlineLevel="2" thickBot="1" x14ac:dyDescent="0.25">
      <c r="D264" s="731"/>
      <c r="E264" s="801"/>
      <c r="F264" s="801"/>
      <c r="G264" s="801"/>
      <c r="H264" s="801"/>
      <c r="I264" s="801"/>
      <c r="J264" s="801"/>
      <c r="K264" s="801"/>
      <c r="L264" s="801"/>
      <c r="M264" s="801"/>
      <c r="N264" s="801"/>
      <c r="O264" s="801"/>
      <c r="P264" s="1"/>
      <c r="Q264"/>
    </row>
    <row r="265" spans="1:17" ht="16" outlineLevel="2" thickBot="1" x14ac:dyDescent="0.25">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6" outlineLevel="2" thickBot="1" x14ac:dyDescent="0.25">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Actual</v>
      </c>
      <c r="K266" s="27" t="str">
        <f>IF(INDEX('Reference Data'!$G$5:$G$18,MATCH('Reference Data'!$C$4,'Reference Data'!$F$5:$F$21,0),1)&gt;K265,"Actual","Forecast")</f>
        <v>Actual</v>
      </c>
      <c r="L266" s="27" t="str">
        <f>IF(INDEX('Reference Data'!$G$5:$G$18,MATCH('Reference Data'!$C$4,'Reference Data'!$F$5:$F$21,0),1)&gt;L265,"Actual","Forecast")</f>
        <v>Actual</v>
      </c>
      <c r="M266" s="27" t="str">
        <f>IF(INDEX('Reference Data'!$G$5:$G$18,MATCH('Reference Data'!$C$4,'Reference Data'!$F$5:$F$21,0),1)&gt;M265,"Actual","Forecast")</f>
        <v>Actual</v>
      </c>
      <c r="N266" s="27" t="str">
        <f>IF(INDEX('Reference Data'!$G$5:$G$18,MATCH('Reference Data'!$C$4,'Reference Data'!$F$5:$F$21,0),1)&gt;N265,"Actual","Forecast")</f>
        <v>Actual</v>
      </c>
      <c r="O266" s="27" t="str">
        <f>IF(INDEX('Reference Data'!$G$5:$G$18,MATCH('Reference Data'!$C$4,'Reference Data'!$F$5:$F$21,0),1)&gt;O265,"Actual","Forecast")</f>
        <v>Actual</v>
      </c>
      <c r="P266" s="1"/>
      <c r="Q266"/>
    </row>
    <row r="267" spans="1:17" ht="16" outlineLevel="2" thickBot="1" x14ac:dyDescent="0.25">
      <c r="D267" s="263"/>
      <c r="E267" s="264"/>
      <c r="F267" s="263"/>
      <c r="G267" s="264"/>
      <c r="H267" s="263"/>
      <c r="I267" s="264"/>
      <c r="J267" s="263"/>
      <c r="K267" s="264"/>
      <c r="L267" s="263"/>
      <c r="M267" s="264"/>
      <c r="N267" s="263"/>
      <c r="O267" s="264"/>
      <c r="P267" s="1"/>
      <c r="Q267"/>
    </row>
    <row r="268" spans="1:17" outlineLevel="2" x14ac:dyDescent="0.2">
      <c r="D268" s="730" t="s">
        <v>221</v>
      </c>
      <c r="E268" s="800"/>
      <c r="F268" s="800"/>
      <c r="G268" s="800"/>
      <c r="H268" s="800"/>
      <c r="I268" s="800"/>
      <c r="J268" s="800"/>
      <c r="K268" s="800"/>
      <c r="L268" s="800"/>
      <c r="M268" s="800"/>
      <c r="N268" s="800"/>
      <c r="O268" s="800"/>
      <c r="P268" s="1"/>
      <c r="Q268"/>
    </row>
    <row r="269" spans="1:17" ht="16" outlineLevel="2" thickBot="1" x14ac:dyDescent="0.25">
      <c r="D269" s="731"/>
      <c r="E269" s="801"/>
      <c r="F269" s="801"/>
      <c r="G269" s="801"/>
      <c r="H269" s="801"/>
      <c r="I269" s="801"/>
      <c r="J269" s="801"/>
      <c r="K269" s="801"/>
      <c r="L269" s="801"/>
      <c r="M269" s="801"/>
      <c r="N269" s="801"/>
      <c r="O269" s="801"/>
      <c r="P269" s="1"/>
      <c r="Q269"/>
    </row>
    <row r="270" spans="1:17" ht="16" outlineLevel="2" thickBot="1" x14ac:dyDescent="0.25">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6" outlineLevel="2" thickBot="1" x14ac:dyDescent="0.25">
      <c r="D271" s="27" t="str">
        <f>IF(INDEX('Reference Data'!$G$5:$G$18,MATCH('Reference Data'!$C$4,'Reference Data'!$F$5:$F$21,0),1)&gt;D270,"Actual","Forecast")</f>
        <v>Actual</v>
      </c>
      <c r="E271" s="27" t="str">
        <f>IF(INDEX('Reference Data'!$G$5:$G$18,MATCH('Reference Data'!$C$4,'Reference Data'!$F$5:$F$21,0),1)&gt;E270,"Actual","Forecast")</f>
        <v>Actual</v>
      </c>
      <c r="F271" s="27" t="str">
        <f>IF(INDEX('Reference Data'!$G$5:$G$18,MATCH('Reference Data'!$C$4,'Reference Data'!$F$5:$F$21,0),1)&gt;F270,"Actual","Forecast")</f>
        <v>Actual</v>
      </c>
      <c r="G271" s="27" t="str">
        <f>IF(INDEX('Reference Data'!$G$5:$G$18,MATCH('Reference Data'!$C$4,'Reference Data'!$F$5:$F$21,0),1)&gt;G270,"Actual","Forecast")</f>
        <v>Actual</v>
      </c>
      <c r="H271" s="27" t="str">
        <f>IF(INDEX('Reference Data'!$G$5:$G$18,MATCH('Reference Data'!$C$4,'Reference Data'!$F$5:$F$21,0),1)&gt;H270,"Actual","Forecast")</f>
        <v>Actual</v>
      </c>
      <c r="I271" s="27" t="str">
        <f>IF(INDEX('Reference Data'!$G$5:$G$18,MATCH('Reference Data'!$C$4,'Reference Data'!$F$5:$F$21,0),1)&gt;I270,"Actual","Forecast")</f>
        <v>Actual</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6" outlineLevel="2" thickBot="1" x14ac:dyDescent="0.25">
      <c r="D272" s="263"/>
      <c r="E272" s="264"/>
      <c r="F272" s="263"/>
      <c r="G272" s="264"/>
      <c r="H272" s="263"/>
      <c r="I272" s="264"/>
      <c r="J272" s="263"/>
      <c r="K272" s="264"/>
      <c r="L272" s="263"/>
      <c r="M272" s="264"/>
      <c r="N272" s="263"/>
      <c r="O272" s="264"/>
      <c r="P272" s="1"/>
      <c r="Q272"/>
    </row>
    <row r="273" spans="1:17" ht="15" customHeight="1" outlineLevel="2" x14ac:dyDescent="0.2">
      <c r="B273" s="799" t="s">
        <v>259</v>
      </c>
      <c r="D273" s="730" t="s">
        <v>222</v>
      </c>
      <c r="E273" s="800"/>
      <c r="F273" s="800"/>
      <c r="G273" s="800"/>
      <c r="H273" s="800"/>
      <c r="I273" s="800"/>
      <c r="J273" s="800"/>
      <c r="K273" s="800"/>
      <c r="L273" s="800"/>
      <c r="M273" s="800"/>
      <c r="N273" s="800"/>
      <c r="O273" s="800"/>
      <c r="P273" s="1"/>
      <c r="Q273"/>
    </row>
    <row r="274" spans="1:17" ht="15.75" customHeight="1" outlineLevel="2" thickBot="1" x14ac:dyDescent="0.25">
      <c r="B274" s="799"/>
      <c r="D274" s="731"/>
      <c r="E274" s="801"/>
      <c r="F274" s="801"/>
      <c r="G274" s="801"/>
      <c r="H274" s="801"/>
      <c r="I274" s="801"/>
      <c r="J274" s="801"/>
      <c r="K274" s="801"/>
      <c r="L274" s="801"/>
      <c r="M274" s="801"/>
      <c r="N274" s="801"/>
      <c r="O274" s="801"/>
      <c r="P274" s="1"/>
      <c r="Q274"/>
    </row>
    <row r="275" spans="1:17" ht="16" outlineLevel="2" thickBot="1" x14ac:dyDescent="0.25">
      <c r="B275" s="799"/>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6" outlineLevel="2" thickBot="1" x14ac:dyDescent="0.25">
      <c r="B276" s="799"/>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6" outlineLevel="2" thickBot="1" x14ac:dyDescent="0.25">
      <c r="B277" s="799"/>
      <c r="D277" s="263"/>
      <c r="E277" s="264"/>
      <c r="F277" s="263"/>
      <c r="G277" s="264"/>
      <c r="H277" s="263"/>
      <c r="I277" s="264"/>
      <c r="J277" s="263"/>
      <c r="K277" s="264"/>
      <c r="L277" s="263"/>
      <c r="M277" s="264"/>
      <c r="N277" s="263"/>
      <c r="O277" s="264"/>
      <c r="P277" s="1"/>
      <c r="Q277"/>
    </row>
    <row r="278" spans="1:17" outlineLevel="2" x14ac:dyDescent="0.2">
      <c r="D278" t="s">
        <v>260</v>
      </c>
      <c r="P278" s="1"/>
      <c r="Q278"/>
    </row>
    <row r="279" spans="1:17" ht="14.25" customHeight="1" outlineLevel="1" thickBot="1" x14ac:dyDescent="0.25">
      <c r="A279">
        <v>7</v>
      </c>
      <c r="B279" s="59"/>
      <c r="C279" s="59"/>
      <c r="D279" s="59"/>
      <c r="E279" s="59"/>
      <c r="F279" s="59"/>
      <c r="P279" s="1"/>
      <c r="Q279"/>
    </row>
    <row r="280" spans="1:17" ht="15" customHeight="1" outlineLevel="2" x14ac:dyDescent="0.2">
      <c r="A280" s="221"/>
      <c r="B280" s="622" t="s">
        <v>215</v>
      </c>
      <c r="C280" s="622" t="s">
        <v>216</v>
      </c>
      <c r="D280" s="729" t="s">
        <v>217</v>
      </c>
      <c r="E280" s="802"/>
      <c r="F280" s="802"/>
      <c r="G280" s="802"/>
      <c r="H280" s="802"/>
      <c r="I280" s="802"/>
      <c r="J280" s="802"/>
      <c r="K280" s="802"/>
      <c r="L280" s="802"/>
      <c r="M280" s="802"/>
      <c r="N280" s="802"/>
      <c r="O280" s="802"/>
      <c r="P280" s="1"/>
      <c r="Q280"/>
    </row>
    <row r="281" spans="1:17" ht="15.75" customHeight="1" outlineLevel="2" thickBot="1" x14ac:dyDescent="0.25">
      <c r="A281" s="221"/>
      <c r="B281" s="623"/>
      <c r="C281" s="623"/>
      <c r="D281" s="731"/>
      <c r="E281" s="801"/>
      <c r="F281" s="801"/>
      <c r="G281" s="801"/>
      <c r="H281" s="801"/>
      <c r="I281" s="801"/>
      <c r="J281" s="801"/>
      <c r="K281" s="801"/>
      <c r="L281" s="801"/>
      <c r="M281" s="801"/>
      <c r="N281" s="801"/>
      <c r="O281" s="801"/>
      <c r="P281" s="1"/>
      <c r="Q281"/>
    </row>
    <row r="282" spans="1:17" ht="16" outlineLevel="2" thickBot="1" x14ac:dyDescent="0.25">
      <c r="A282" s="221"/>
      <c r="B282" s="623"/>
      <c r="C282" s="623"/>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25">
      <c r="A283" s="221"/>
      <c r="B283" s="623"/>
      <c r="C283" s="623"/>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6" outlineLevel="2" thickBot="1" x14ac:dyDescent="0.25">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2">
      <c r="A285" s="1"/>
      <c r="B285" s="622" t="s">
        <v>257</v>
      </c>
      <c r="C285" s="622" t="s">
        <v>261</v>
      </c>
      <c r="D285" s="730" t="s">
        <v>218</v>
      </c>
      <c r="E285" s="800"/>
      <c r="F285" s="800"/>
      <c r="G285" s="800"/>
      <c r="H285" s="800"/>
      <c r="I285" s="800"/>
      <c r="J285" s="800"/>
      <c r="K285" s="800"/>
      <c r="L285" s="800"/>
      <c r="M285" s="800"/>
      <c r="N285" s="800"/>
      <c r="O285" s="800"/>
      <c r="P285" s="1"/>
      <c r="Q285"/>
    </row>
    <row r="286" spans="1:17" ht="16.5" customHeight="1" outlineLevel="2" thickBot="1" x14ac:dyDescent="0.25">
      <c r="A286" s="1"/>
      <c r="B286" s="623"/>
      <c r="C286" s="623"/>
      <c r="D286" s="731"/>
      <c r="E286" s="801"/>
      <c r="F286" s="801"/>
      <c r="G286" s="801"/>
      <c r="H286" s="801"/>
      <c r="I286" s="801"/>
      <c r="J286" s="801"/>
      <c r="K286" s="801"/>
      <c r="L286" s="801"/>
      <c r="M286" s="801"/>
      <c r="N286" s="801"/>
      <c r="O286" s="801"/>
      <c r="P286" s="1"/>
      <c r="Q286"/>
    </row>
    <row r="287" spans="1:17" ht="16.5" customHeight="1" outlineLevel="2" thickBot="1" x14ac:dyDescent="0.25">
      <c r="A287" s="1"/>
      <c r="B287" s="623"/>
      <c r="C287" s="623"/>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25">
      <c r="A288" s="1"/>
      <c r="B288" s="623"/>
      <c r="C288" s="623"/>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6" outlineLevel="2" thickBot="1" x14ac:dyDescent="0.25">
      <c r="A289" s="1"/>
      <c r="B289" s="275"/>
      <c r="C289" s="278"/>
      <c r="D289" s="263"/>
      <c r="E289" s="264"/>
      <c r="F289" s="263"/>
      <c r="G289" s="264"/>
      <c r="H289" s="263"/>
      <c r="I289" s="264"/>
      <c r="J289" s="263"/>
      <c r="K289" s="264"/>
      <c r="L289" s="263"/>
      <c r="M289" s="264"/>
      <c r="N289" s="263"/>
      <c r="O289" s="264"/>
      <c r="P289" s="1"/>
      <c r="Q289"/>
    </row>
    <row r="290" spans="1:17" outlineLevel="2" x14ac:dyDescent="0.2">
      <c r="D290" s="730" t="s">
        <v>219</v>
      </c>
      <c r="E290" s="800"/>
      <c r="F290" s="800"/>
      <c r="G290" s="800"/>
      <c r="H290" s="800"/>
      <c r="I290" s="800"/>
      <c r="J290" s="800"/>
      <c r="K290" s="800"/>
      <c r="L290" s="800"/>
      <c r="M290" s="800"/>
      <c r="N290" s="800"/>
      <c r="O290" s="800"/>
      <c r="P290" s="1"/>
      <c r="Q290"/>
    </row>
    <row r="291" spans="1:17" ht="16" outlineLevel="2" thickBot="1" x14ac:dyDescent="0.25">
      <c r="D291" s="731"/>
      <c r="E291" s="801"/>
      <c r="F291" s="801"/>
      <c r="G291" s="801"/>
      <c r="H291" s="801"/>
      <c r="I291" s="801"/>
      <c r="J291" s="801"/>
      <c r="K291" s="801"/>
      <c r="L291" s="801"/>
      <c r="M291" s="801"/>
      <c r="N291" s="801"/>
      <c r="O291" s="801"/>
      <c r="P291" s="1"/>
      <c r="Q291"/>
    </row>
    <row r="292" spans="1:17" ht="16" outlineLevel="2" thickBot="1" x14ac:dyDescent="0.25">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6" outlineLevel="2" thickBot="1" x14ac:dyDescent="0.25">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6" outlineLevel="2" thickBot="1" x14ac:dyDescent="0.25">
      <c r="D294" s="263"/>
      <c r="E294" s="264"/>
      <c r="F294" s="263"/>
      <c r="G294" s="264"/>
      <c r="H294" s="263"/>
      <c r="I294" s="264"/>
      <c r="J294" s="263"/>
      <c r="K294" s="264"/>
      <c r="L294" s="263"/>
      <c r="M294" s="264"/>
      <c r="N294" s="263"/>
      <c r="O294" s="264"/>
      <c r="P294" s="1"/>
      <c r="Q294"/>
    </row>
    <row r="295" spans="1:17" outlineLevel="2" x14ac:dyDescent="0.2">
      <c r="D295" s="730" t="s">
        <v>220</v>
      </c>
      <c r="E295" s="800"/>
      <c r="F295" s="800"/>
      <c r="G295" s="800"/>
      <c r="H295" s="800"/>
      <c r="I295" s="800"/>
      <c r="J295" s="800"/>
      <c r="K295" s="800"/>
      <c r="L295" s="800"/>
      <c r="M295" s="800"/>
      <c r="N295" s="800"/>
      <c r="O295" s="800"/>
      <c r="P295" s="1"/>
      <c r="Q295"/>
    </row>
    <row r="296" spans="1:17" ht="16" outlineLevel="2" thickBot="1" x14ac:dyDescent="0.25">
      <c r="D296" s="731"/>
      <c r="E296" s="801"/>
      <c r="F296" s="801"/>
      <c r="G296" s="801"/>
      <c r="H296" s="801"/>
      <c r="I296" s="801"/>
      <c r="J296" s="801"/>
      <c r="K296" s="801"/>
      <c r="L296" s="801"/>
      <c r="M296" s="801"/>
      <c r="N296" s="801"/>
      <c r="O296" s="801"/>
      <c r="P296" s="1"/>
      <c r="Q296"/>
    </row>
    <row r="297" spans="1:17" ht="16" outlineLevel="2" thickBot="1" x14ac:dyDescent="0.25">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6" outlineLevel="2" thickBot="1" x14ac:dyDescent="0.25">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Actual</v>
      </c>
      <c r="K298" s="27" t="str">
        <f>IF(INDEX('Reference Data'!$G$5:$G$18,MATCH('Reference Data'!$C$4,'Reference Data'!$F$5:$F$21,0),1)&gt;K297,"Actual","Forecast")</f>
        <v>Actual</v>
      </c>
      <c r="L298" s="27" t="str">
        <f>IF(INDEX('Reference Data'!$G$5:$G$18,MATCH('Reference Data'!$C$4,'Reference Data'!$F$5:$F$21,0),1)&gt;L297,"Actual","Forecast")</f>
        <v>Actual</v>
      </c>
      <c r="M298" s="27" t="str">
        <f>IF(INDEX('Reference Data'!$G$5:$G$18,MATCH('Reference Data'!$C$4,'Reference Data'!$F$5:$F$21,0),1)&gt;M297,"Actual","Forecast")</f>
        <v>Actual</v>
      </c>
      <c r="N298" s="27" t="str">
        <f>IF(INDEX('Reference Data'!$G$5:$G$18,MATCH('Reference Data'!$C$4,'Reference Data'!$F$5:$F$21,0),1)&gt;N297,"Actual","Forecast")</f>
        <v>Actual</v>
      </c>
      <c r="O298" s="27" t="str">
        <f>IF(INDEX('Reference Data'!$G$5:$G$18,MATCH('Reference Data'!$C$4,'Reference Data'!$F$5:$F$21,0),1)&gt;O297,"Actual","Forecast")</f>
        <v>Actual</v>
      </c>
      <c r="P298" s="1"/>
      <c r="Q298"/>
    </row>
    <row r="299" spans="1:17" ht="16" outlineLevel="2" thickBot="1" x14ac:dyDescent="0.25">
      <c r="D299" s="263"/>
      <c r="E299" s="264"/>
      <c r="F299" s="263"/>
      <c r="G299" s="264"/>
      <c r="H299" s="263"/>
      <c r="I299" s="264"/>
      <c r="J299" s="263"/>
      <c r="K299" s="264"/>
      <c r="L299" s="263"/>
      <c r="M299" s="264"/>
      <c r="N299" s="263"/>
      <c r="O299" s="264"/>
      <c r="P299" s="1"/>
      <c r="Q299"/>
    </row>
    <row r="300" spans="1:17" outlineLevel="2" x14ac:dyDescent="0.2">
      <c r="D300" s="730" t="s">
        <v>221</v>
      </c>
      <c r="E300" s="800"/>
      <c r="F300" s="800"/>
      <c r="G300" s="800"/>
      <c r="H300" s="800"/>
      <c r="I300" s="800"/>
      <c r="J300" s="800"/>
      <c r="K300" s="800"/>
      <c r="L300" s="800"/>
      <c r="M300" s="800"/>
      <c r="N300" s="800"/>
      <c r="O300" s="800"/>
      <c r="P300" s="1"/>
      <c r="Q300"/>
    </row>
    <row r="301" spans="1:17" ht="16" outlineLevel="2" thickBot="1" x14ac:dyDescent="0.25">
      <c r="D301" s="731"/>
      <c r="E301" s="801"/>
      <c r="F301" s="801"/>
      <c r="G301" s="801"/>
      <c r="H301" s="801"/>
      <c r="I301" s="801"/>
      <c r="J301" s="801"/>
      <c r="K301" s="801"/>
      <c r="L301" s="801"/>
      <c r="M301" s="801"/>
      <c r="N301" s="801"/>
      <c r="O301" s="801"/>
      <c r="P301" s="1"/>
      <c r="Q301"/>
    </row>
    <row r="302" spans="1:17" ht="16" outlineLevel="2" thickBot="1" x14ac:dyDescent="0.25">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6" outlineLevel="2" thickBot="1" x14ac:dyDescent="0.25">
      <c r="D303" s="27" t="str">
        <f>IF(INDEX('Reference Data'!$G$5:$G$18,MATCH('Reference Data'!$C$4,'Reference Data'!$F$5:$F$21,0),1)&gt;D302,"Actual","Forecast")</f>
        <v>Actual</v>
      </c>
      <c r="E303" s="27" t="str">
        <f>IF(INDEX('Reference Data'!$G$5:$G$18,MATCH('Reference Data'!$C$4,'Reference Data'!$F$5:$F$21,0),1)&gt;E302,"Actual","Forecast")</f>
        <v>Actual</v>
      </c>
      <c r="F303" s="27" t="str">
        <f>IF(INDEX('Reference Data'!$G$5:$G$18,MATCH('Reference Data'!$C$4,'Reference Data'!$F$5:$F$21,0),1)&gt;F302,"Actual","Forecast")</f>
        <v>Actual</v>
      </c>
      <c r="G303" s="27" t="str">
        <f>IF(INDEX('Reference Data'!$G$5:$G$18,MATCH('Reference Data'!$C$4,'Reference Data'!$F$5:$F$21,0),1)&gt;G302,"Actual","Forecast")</f>
        <v>Actual</v>
      </c>
      <c r="H303" s="27" t="str">
        <f>IF(INDEX('Reference Data'!$G$5:$G$18,MATCH('Reference Data'!$C$4,'Reference Data'!$F$5:$F$21,0),1)&gt;H302,"Actual","Forecast")</f>
        <v>Actual</v>
      </c>
      <c r="I303" s="27" t="str">
        <f>IF(INDEX('Reference Data'!$G$5:$G$18,MATCH('Reference Data'!$C$4,'Reference Data'!$F$5:$F$21,0),1)&gt;I302,"Actual","Forecast")</f>
        <v>Actual</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6" outlineLevel="2" thickBot="1" x14ac:dyDescent="0.25">
      <c r="D304" s="263"/>
      <c r="E304" s="264"/>
      <c r="F304" s="263"/>
      <c r="G304" s="264"/>
      <c r="H304" s="263"/>
      <c r="I304" s="264"/>
      <c r="J304" s="263"/>
      <c r="K304" s="264"/>
      <c r="L304" s="263"/>
      <c r="M304" s="264"/>
      <c r="N304" s="263"/>
      <c r="O304" s="264"/>
      <c r="P304" s="1"/>
      <c r="Q304"/>
    </row>
    <row r="305" spans="1:17" ht="15" customHeight="1" outlineLevel="2" x14ac:dyDescent="0.2">
      <c r="B305" s="799" t="s">
        <v>259</v>
      </c>
      <c r="D305" s="730" t="s">
        <v>222</v>
      </c>
      <c r="E305" s="800"/>
      <c r="F305" s="800"/>
      <c r="G305" s="800"/>
      <c r="H305" s="800"/>
      <c r="I305" s="800"/>
      <c r="J305" s="800"/>
      <c r="K305" s="800"/>
      <c r="L305" s="800"/>
      <c r="M305" s="800"/>
      <c r="N305" s="800"/>
      <c r="O305" s="800"/>
      <c r="P305" s="1"/>
      <c r="Q305"/>
    </row>
    <row r="306" spans="1:17" ht="15.75" customHeight="1" outlineLevel="2" thickBot="1" x14ac:dyDescent="0.25">
      <c r="B306" s="799"/>
      <c r="D306" s="731"/>
      <c r="E306" s="801"/>
      <c r="F306" s="801"/>
      <c r="G306" s="801"/>
      <c r="H306" s="801"/>
      <c r="I306" s="801"/>
      <c r="J306" s="801"/>
      <c r="K306" s="801"/>
      <c r="L306" s="801"/>
      <c r="M306" s="801"/>
      <c r="N306" s="801"/>
      <c r="O306" s="801"/>
      <c r="P306" s="1"/>
      <c r="Q306"/>
    </row>
    <row r="307" spans="1:17" ht="16" outlineLevel="2" thickBot="1" x14ac:dyDescent="0.25">
      <c r="B307" s="799"/>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6" outlineLevel="2" thickBot="1" x14ac:dyDescent="0.25">
      <c r="B308" s="799"/>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6" outlineLevel="2" thickBot="1" x14ac:dyDescent="0.25">
      <c r="B309" s="799"/>
      <c r="D309" s="263"/>
      <c r="E309" s="264"/>
      <c r="F309" s="263"/>
      <c r="G309" s="264"/>
      <c r="H309" s="263"/>
      <c r="I309" s="264"/>
      <c r="J309" s="263"/>
      <c r="K309" s="264"/>
      <c r="L309" s="263"/>
      <c r="M309" s="264"/>
      <c r="N309" s="263"/>
      <c r="O309" s="264"/>
      <c r="P309" s="1"/>
      <c r="Q309"/>
    </row>
    <row r="310" spans="1:17" outlineLevel="2" x14ac:dyDescent="0.2">
      <c r="D310" t="s">
        <v>260</v>
      </c>
      <c r="P310" s="1"/>
      <c r="Q310"/>
    </row>
    <row r="311" spans="1:17" ht="14.25" customHeight="1" outlineLevel="1" thickBot="1" x14ac:dyDescent="0.25">
      <c r="A311">
        <v>8</v>
      </c>
      <c r="B311" s="59"/>
      <c r="C311" s="59"/>
      <c r="D311" s="59"/>
      <c r="E311" s="59"/>
      <c r="F311" s="59"/>
      <c r="P311" s="1"/>
      <c r="Q311"/>
    </row>
    <row r="312" spans="1:17" ht="15" customHeight="1" outlineLevel="2" x14ac:dyDescent="0.2">
      <c r="A312" s="221"/>
      <c r="B312" s="622" t="s">
        <v>215</v>
      </c>
      <c r="C312" s="622" t="s">
        <v>216</v>
      </c>
      <c r="D312" s="729" t="s">
        <v>217</v>
      </c>
      <c r="E312" s="802"/>
      <c r="F312" s="802"/>
      <c r="G312" s="802"/>
      <c r="H312" s="802"/>
      <c r="I312" s="802"/>
      <c r="J312" s="802"/>
      <c r="K312" s="802"/>
      <c r="L312" s="802"/>
      <c r="M312" s="802"/>
      <c r="N312" s="802"/>
      <c r="O312" s="802"/>
      <c r="P312" s="1"/>
      <c r="Q312"/>
    </row>
    <row r="313" spans="1:17" ht="15.75" customHeight="1" outlineLevel="2" thickBot="1" x14ac:dyDescent="0.25">
      <c r="A313" s="221"/>
      <c r="B313" s="623"/>
      <c r="C313" s="623"/>
      <c r="D313" s="731"/>
      <c r="E313" s="801"/>
      <c r="F313" s="801"/>
      <c r="G313" s="801"/>
      <c r="H313" s="801"/>
      <c r="I313" s="801"/>
      <c r="J313" s="801"/>
      <c r="K313" s="801"/>
      <c r="L313" s="801"/>
      <c r="M313" s="801"/>
      <c r="N313" s="801"/>
      <c r="O313" s="801"/>
      <c r="P313" s="1"/>
      <c r="Q313"/>
    </row>
    <row r="314" spans="1:17" ht="16" outlineLevel="2" thickBot="1" x14ac:dyDescent="0.25">
      <c r="A314" s="221"/>
      <c r="B314" s="623"/>
      <c r="C314" s="623"/>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25">
      <c r="A315" s="221"/>
      <c r="B315" s="623"/>
      <c r="C315" s="623"/>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6" outlineLevel="2" thickBot="1" x14ac:dyDescent="0.25">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2">
      <c r="A317" s="1"/>
      <c r="B317" s="622" t="s">
        <v>257</v>
      </c>
      <c r="C317" s="622" t="s">
        <v>261</v>
      </c>
      <c r="D317" s="730" t="s">
        <v>218</v>
      </c>
      <c r="E317" s="800"/>
      <c r="F317" s="800"/>
      <c r="G317" s="800"/>
      <c r="H317" s="800"/>
      <c r="I317" s="800"/>
      <c r="J317" s="800"/>
      <c r="K317" s="800"/>
      <c r="L317" s="800"/>
      <c r="M317" s="800"/>
      <c r="N317" s="800"/>
      <c r="O317" s="800"/>
      <c r="P317" s="1"/>
      <c r="Q317"/>
    </row>
    <row r="318" spans="1:17" ht="16.5" customHeight="1" outlineLevel="2" thickBot="1" x14ac:dyDescent="0.25">
      <c r="A318" s="1"/>
      <c r="B318" s="623"/>
      <c r="C318" s="623"/>
      <c r="D318" s="731"/>
      <c r="E318" s="801"/>
      <c r="F318" s="801"/>
      <c r="G318" s="801"/>
      <c r="H318" s="801"/>
      <c r="I318" s="801"/>
      <c r="J318" s="801"/>
      <c r="K318" s="801"/>
      <c r="L318" s="801"/>
      <c r="M318" s="801"/>
      <c r="N318" s="801"/>
      <c r="O318" s="801"/>
      <c r="P318" s="1"/>
      <c r="Q318"/>
    </row>
    <row r="319" spans="1:17" ht="16.5" customHeight="1" outlineLevel="2" thickBot="1" x14ac:dyDescent="0.25">
      <c r="A319" s="1"/>
      <c r="B319" s="623"/>
      <c r="C319" s="623"/>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25">
      <c r="A320" s="1"/>
      <c r="B320" s="623"/>
      <c r="C320" s="623"/>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6" outlineLevel="2" thickBot="1" x14ac:dyDescent="0.25">
      <c r="A321" s="1"/>
      <c r="B321" s="275"/>
      <c r="C321" s="278"/>
      <c r="D321" s="263"/>
      <c r="E321" s="264"/>
      <c r="F321" s="263"/>
      <c r="G321" s="264"/>
      <c r="H321" s="263"/>
      <c r="I321" s="264"/>
      <c r="J321" s="263"/>
      <c r="K321" s="264"/>
      <c r="L321" s="263"/>
      <c r="M321" s="264"/>
      <c r="N321" s="263"/>
      <c r="O321" s="264"/>
      <c r="P321" s="1"/>
      <c r="Q321"/>
    </row>
    <row r="322" spans="1:17" outlineLevel="2" x14ac:dyDescent="0.2">
      <c r="D322" s="730" t="s">
        <v>219</v>
      </c>
      <c r="E322" s="800"/>
      <c r="F322" s="800"/>
      <c r="G322" s="800"/>
      <c r="H322" s="800"/>
      <c r="I322" s="800"/>
      <c r="J322" s="800"/>
      <c r="K322" s="800"/>
      <c r="L322" s="800"/>
      <c r="M322" s="800"/>
      <c r="N322" s="800"/>
      <c r="O322" s="800"/>
      <c r="P322" s="1"/>
      <c r="Q322"/>
    </row>
    <row r="323" spans="1:17" ht="16" outlineLevel="2" thickBot="1" x14ac:dyDescent="0.25">
      <c r="D323" s="731"/>
      <c r="E323" s="801"/>
      <c r="F323" s="801"/>
      <c r="G323" s="801"/>
      <c r="H323" s="801"/>
      <c r="I323" s="801"/>
      <c r="J323" s="801"/>
      <c r="K323" s="801"/>
      <c r="L323" s="801"/>
      <c r="M323" s="801"/>
      <c r="N323" s="801"/>
      <c r="O323" s="801"/>
      <c r="P323" s="1"/>
      <c r="Q323"/>
    </row>
    <row r="324" spans="1:17" ht="16" outlineLevel="2" thickBot="1" x14ac:dyDescent="0.25">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6" outlineLevel="2" thickBot="1" x14ac:dyDescent="0.25">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6" outlineLevel="2" thickBot="1" x14ac:dyDescent="0.25">
      <c r="D326" s="263"/>
      <c r="E326" s="264"/>
      <c r="F326" s="263"/>
      <c r="G326" s="264"/>
      <c r="H326" s="263"/>
      <c r="I326" s="264"/>
      <c r="J326" s="263"/>
      <c r="K326" s="264"/>
      <c r="L326" s="263"/>
      <c r="M326" s="264"/>
      <c r="N326" s="263"/>
      <c r="O326" s="264"/>
      <c r="P326" s="1"/>
      <c r="Q326"/>
    </row>
    <row r="327" spans="1:17" outlineLevel="2" x14ac:dyDescent="0.2">
      <c r="D327" s="730" t="s">
        <v>220</v>
      </c>
      <c r="E327" s="800"/>
      <c r="F327" s="800"/>
      <c r="G327" s="800"/>
      <c r="H327" s="800"/>
      <c r="I327" s="800"/>
      <c r="J327" s="800"/>
      <c r="K327" s="800"/>
      <c r="L327" s="800"/>
      <c r="M327" s="800"/>
      <c r="N327" s="800"/>
      <c r="O327" s="800"/>
      <c r="P327" s="1"/>
      <c r="Q327"/>
    </row>
    <row r="328" spans="1:17" ht="16" outlineLevel="2" thickBot="1" x14ac:dyDescent="0.25">
      <c r="D328" s="731"/>
      <c r="E328" s="801"/>
      <c r="F328" s="801"/>
      <c r="G328" s="801"/>
      <c r="H328" s="801"/>
      <c r="I328" s="801"/>
      <c r="J328" s="801"/>
      <c r="K328" s="801"/>
      <c r="L328" s="801"/>
      <c r="M328" s="801"/>
      <c r="N328" s="801"/>
      <c r="O328" s="801"/>
      <c r="P328" s="1"/>
      <c r="Q328"/>
    </row>
    <row r="329" spans="1:17" ht="16" outlineLevel="2" thickBot="1" x14ac:dyDescent="0.25">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6" outlineLevel="2" thickBot="1" x14ac:dyDescent="0.25">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Actual</v>
      </c>
      <c r="K330" s="27" t="str">
        <f>IF(INDEX('Reference Data'!$G$5:$G$18,MATCH('Reference Data'!$C$4,'Reference Data'!$F$5:$F$21,0),1)&gt;K329,"Actual","Forecast")</f>
        <v>Actual</v>
      </c>
      <c r="L330" s="27" t="str">
        <f>IF(INDEX('Reference Data'!$G$5:$G$18,MATCH('Reference Data'!$C$4,'Reference Data'!$F$5:$F$21,0),1)&gt;L329,"Actual","Forecast")</f>
        <v>Actual</v>
      </c>
      <c r="M330" s="27" t="str">
        <f>IF(INDEX('Reference Data'!$G$5:$G$18,MATCH('Reference Data'!$C$4,'Reference Data'!$F$5:$F$21,0),1)&gt;M329,"Actual","Forecast")</f>
        <v>Actual</v>
      </c>
      <c r="N330" s="27" t="str">
        <f>IF(INDEX('Reference Data'!$G$5:$G$18,MATCH('Reference Data'!$C$4,'Reference Data'!$F$5:$F$21,0),1)&gt;N329,"Actual","Forecast")</f>
        <v>Actual</v>
      </c>
      <c r="O330" s="27" t="str">
        <f>IF(INDEX('Reference Data'!$G$5:$G$18,MATCH('Reference Data'!$C$4,'Reference Data'!$F$5:$F$21,0),1)&gt;O329,"Actual","Forecast")</f>
        <v>Actual</v>
      </c>
      <c r="P330" s="1"/>
      <c r="Q330"/>
    </row>
    <row r="331" spans="1:17" ht="16" outlineLevel="2" thickBot="1" x14ac:dyDescent="0.25">
      <c r="D331" s="263"/>
      <c r="E331" s="264"/>
      <c r="F331" s="263"/>
      <c r="G331" s="264"/>
      <c r="H331" s="263"/>
      <c r="I331" s="264"/>
      <c r="J331" s="263"/>
      <c r="K331" s="264"/>
      <c r="L331" s="263"/>
      <c r="M331" s="264"/>
      <c r="N331" s="263"/>
      <c r="O331" s="264"/>
      <c r="P331" s="1"/>
      <c r="Q331"/>
    </row>
    <row r="332" spans="1:17" outlineLevel="2" x14ac:dyDescent="0.2">
      <c r="D332" s="730" t="s">
        <v>221</v>
      </c>
      <c r="E332" s="800"/>
      <c r="F332" s="800"/>
      <c r="G332" s="800"/>
      <c r="H332" s="800"/>
      <c r="I332" s="800"/>
      <c r="J332" s="800"/>
      <c r="K332" s="800"/>
      <c r="L332" s="800"/>
      <c r="M332" s="800"/>
      <c r="N332" s="800"/>
      <c r="O332" s="800"/>
      <c r="P332" s="1"/>
      <c r="Q332"/>
    </row>
    <row r="333" spans="1:17" ht="16" outlineLevel="2" thickBot="1" x14ac:dyDescent="0.25">
      <c r="D333" s="731"/>
      <c r="E333" s="801"/>
      <c r="F333" s="801"/>
      <c r="G333" s="801"/>
      <c r="H333" s="801"/>
      <c r="I333" s="801"/>
      <c r="J333" s="801"/>
      <c r="K333" s="801"/>
      <c r="L333" s="801"/>
      <c r="M333" s="801"/>
      <c r="N333" s="801"/>
      <c r="O333" s="801"/>
      <c r="P333" s="1"/>
      <c r="Q333"/>
    </row>
    <row r="334" spans="1:17" ht="16" outlineLevel="2" thickBot="1" x14ac:dyDescent="0.25">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6" outlineLevel="2" thickBot="1" x14ac:dyDescent="0.25">
      <c r="D335" s="27" t="str">
        <f>IF(INDEX('Reference Data'!$G$5:$G$18,MATCH('Reference Data'!$C$4,'Reference Data'!$F$5:$F$21,0),1)&gt;D334,"Actual","Forecast")</f>
        <v>Actual</v>
      </c>
      <c r="E335" s="27" t="str">
        <f>IF(INDEX('Reference Data'!$G$5:$G$18,MATCH('Reference Data'!$C$4,'Reference Data'!$F$5:$F$21,0),1)&gt;E334,"Actual","Forecast")</f>
        <v>Actual</v>
      </c>
      <c r="F335" s="27" t="str">
        <f>IF(INDEX('Reference Data'!$G$5:$G$18,MATCH('Reference Data'!$C$4,'Reference Data'!$F$5:$F$21,0),1)&gt;F334,"Actual","Forecast")</f>
        <v>Actual</v>
      </c>
      <c r="G335" s="27" t="str">
        <f>IF(INDEX('Reference Data'!$G$5:$G$18,MATCH('Reference Data'!$C$4,'Reference Data'!$F$5:$F$21,0),1)&gt;G334,"Actual","Forecast")</f>
        <v>Actual</v>
      </c>
      <c r="H335" s="27" t="str">
        <f>IF(INDEX('Reference Data'!$G$5:$G$18,MATCH('Reference Data'!$C$4,'Reference Data'!$F$5:$F$21,0),1)&gt;H334,"Actual","Forecast")</f>
        <v>Actual</v>
      </c>
      <c r="I335" s="27" t="str">
        <f>IF(INDEX('Reference Data'!$G$5:$G$18,MATCH('Reference Data'!$C$4,'Reference Data'!$F$5:$F$21,0),1)&gt;I334,"Actual","Forecast")</f>
        <v>Actual</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6" outlineLevel="2" thickBot="1" x14ac:dyDescent="0.25">
      <c r="D336" s="263"/>
      <c r="E336" s="264"/>
      <c r="F336" s="263"/>
      <c r="G336" s="264"/>
      <c r="H336" s="263"/>
      <c r="I336" s="264"/>
      <c r="J336" s="263"/>
      <c r="K336" s="264"/>
      <c r="L336" s="263"/>
      <c r="M336" s="264"/>
      <c r="N336" s="263"/>
      <c r="O336" s="264"/>
      <c r="P336" s="1"/>
      <c r="Q336"/>
    </row>
    <row r="337" spans="1:17" ht="15" customHeight="1" outlineLevel="2" x14ac:dyDescent="0.2">
      <c r="B337" s="799" t="s">
        <v>259</v>
      </c>
      <c r="D337" s="730" t="s">
        <v>222</v>
      </c>
      <c r="E337" s="800"/>
      <c r="F337" s="800"/>
      <c r="G337" s="800"/>
      <c r="H337" s="800"/>
      <c r="I337" s="800"/>
      <c r="J337" s="800"/>
      <c r="K337" s="800"/>
      <c r="L337" s="800"/>
      <c r="M337" s="800"/>
      <c r="N337" s="800"/>
      <c r="O337" s="800"/>
      <c r="P337" s="1"/>
      <c r="Q337"/>
    </row>
    <row r="338" spans="1:17" ht="15.75" customHeight="1" outlineLevel="2" thickBot="1" x14ac:dyDescent="0.25">
      <c r="B338" s="799"/>
      <c r="D338" s="731"/>
      <c r="E338" s="801"/>
      <c r="F338" s="801"/>
      <c r="G338" s="801"/>
      <c r="H338" s="801"/>
      <c r="I338" s="801"/>
      <c r="J338" s="801"/>
      <c r="K338" s="801"/>
      <c r="L338" s="801"/>
      <c r="M338" s="801"/>
      <c r="N338" s="801"/>
      <c r="O338" s="801"/>
      <c r="P338" s="1"/>
      <c r="Q338"/>
    </row>
    <row r="339" spans="1:17" ht="16" outlineLevel="2" thickBot="1" x14ac:dyDescent="0.25">
      <c r="B339" s="799"/>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6" outlineLevel="2" thickBot="1" x14ac:dyDescent="0.25">
      <c r="B340" s="799"/>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6" outlineLevel="2" thickBot="1" x14ac:dyDescent="0.25">
      <c r="B341" s="799"/>
      <c r="D341" s="263"/>
      <c r="E341" s="264"/>
      <c r="F341" s="263"/>
      <c r="G341" s="264"/>
      <c r="H341" s="263"/>
      <c r="I341" s="264"/>
      <c r="J341" s="263"/>
      <c r="K341" s="264"/>
      <c r="L341" s="263"/>
      <c r="M341" s="264"/>
      <c r="N341" s="263"/>
      <c r="O341" s="264"/>
      <c r="P341" s="1"/>
      <c r="Q341"/>
    </row>
    <row r="342" spans="1:17" outlineLevel="2" x14ac:dyDescent="0.2">
      <c r="D342" t="s">
        <v>260</v>
      </c>
      <c r="P342" s="1"/>
      <c r="Q342"/>
    </row>
    <row r="343" spans="1:17" ht="14.25" customHeight="1" outlineLevel="1" thickBot="1" x14ac:dyDescent="0.25">
      <c r="A343">
        <v>9</v>
      </c>
      <c r="B343" s="59"/>
      <c r="C343" s="59"/>
      <c r="D343" s="59"/>
      <c r="E343" s="59"/>
      <c r="F343" s="59"/>
      <c r="P343" s="1"/>
      <c r="Q343"/>
    </row>
    <row r="344" spans="1:17" ht="15" customHeight="1" outlineLevel="2" x14ac:dyDescent="0.2">
      <c r="A344" s="221"/>
      <c r="B344" s="622" t="s">
        <v>215</v>
      </c>
      <c r="C344" s="622" t="s">
        <v>216</v>
      </c>
      <c r="D344" s="729" t="s">
        <v>217</v>
      </c>
      <c r="E344" s="802"/>
      <c r="F344" s="802"/>
      <c r="G344" s="802"/>
      <c r="H344" s="802"/>
      <c r="I344" s="802"/>
      <c r="J344" s="802"/>
      <c r="K344" s="802"/>
      <c r="L344" s="802"/>
      <c r="M344" s="802"/>
      <c r="N344" s="802"/>
      <c r="O344" s="802"/>
      <c r="P344" s="1"/>
      <c r="Q344"/>
    </row>
    <row r="345" spans="1:17" ht="15.75" customHeight="1" outlineLevel="2" thickBot="1" x14ac:dyDescent="0.25">
      <c r="A345" s="221"/>
      <c r="B345" s="623"/>
      <c r="C345" s="623"/>
      <c r="D345" s="731"/>
      <c r="E345" s="801"/>
      <c r="F345" s="801"/>
      <c r="G345" s="801"/>
      <c r="H345" s="801"/>
      <c r="I345" s="801"/>
      <c r="J345" s="801"/>
      <c r="K345" s="801"/>
      <c r="L345" s="801"/>
      <c r="M345" s="801"/>
      <c r="N345" s="801"/>
      <c r="O345" s="801"/>
      <c r="P345" s="1"/>
      <c r="Q345"/>
    </row>
    <row r="346" spans="1:17" ht="16" outlineLevel="2" thickBot="1" x14ac:dyDescent="0.25">
      <c r="A346" s="221"/>
      <c r="B346" s="623"/>
      <c r="C346" s="623"/>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25">
      <c r="A347" s="221"/>
      <c r="B347" s="623"/>
      <c r="C347" s="623"/>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6" outlineLevel="2" thickBot="1" x14ac:dyDescent="0.25">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2">
      <c r="A349" s="1"/>
      <c r="B349" s="622" t="s">
        <v>257</v>
      </c>
      <c r="C349" s="622" t="s">
        <v>261</v>
      </c>
      <c r="D349" s="730" t="s">
        <v>218</v>
      </c>
      <c r="E349" s="800"/>
      <c r="F349" s="800"/>
      <c r="G349" s="800"/>
      <c r="H349" s="800"/>
      <c r="I349" s="800"/>
      <c r="J349" s="800"/>
      <c r="K349" s="800"/>
      <c r="L349" s="800"/>
      <c r="M349" s="800"/>
      <c r="N349" s="800"/>
      <c r="O349" s="800"/>
      <c r="P349" s="1"/>
      <c r="Q349"/>
    </row>
    <row r="350" spans="1:17" ht="16.5" customHeight="1" outlineLevel="2" thickBot="1" x14ac:dyDescent="0.25">
      <c r="A350" s="1"/>
      <c r="B350" s="623"/>
      <c r="C350" s="623"/>
      <c r="D350" s="731"/>
      <c r="E350" s="801"/>
      <c r="F350" s="801"/>
      <c r="G350" s="801"/>
      <c r="H350" s="801"/>
      <c r="I350" s="801"/>
      <c r="J350" s="801"/>
      <c r="K350" s="801"/>
      <c r="L350" s="801"/>
      <c r="M350" s="801"/>
      <c r="N350" s="801"/>
      <c r="O350" s="801"/>
      <c r="P350" s="1"/>
      <c r="Q350"/>
    </row>
    <row r="351" spans="1:17" ht="16.5" customHeight="1" outlineLevel="2" thickBot="1" x14ac:dyDescent="0.25">
      <c r="A351" s="1"/>
      <c r="B351" s="623"/>
      <c r="C351" s="623"/>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25">
      <c r="A352" s="1"/>
      <c r="B352" s="623"/>
      <c r="C352" s="623"/>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6" outlineLevel="2" thickBot="1" x14ac:dyDescent="0.25">
      <c r="A353" s="1"/>
      <c r="B353" s="275"/>
      <c r="C353" s="278"/>
      <c r="D353" s="263"/>
      <c r="E353" s="264"/>
      <c r="F353" s="263"/>
      <c r="G353" s="264"/>
      <c r="H353" s="263"/>
      <c r="I353" s="264"/>
      <c r="J353" s="263"/>
      <c r="K353" s="264"/>
      <c r="L353" s="263"/>
      <c r="M353" s="264"/>
      <c r="N353" s="263"/>
      <c r="O353" s="264"/>
      <c r="P353" s="1"/>
      <c r="Q353"/>
    </row>
    <row r="354" spans="1:17" outlineLevel="2" x14ac:dyDescent="0.2">
      <c r="D354" s="730" t="s">
        <v>219</v>
      </c>
      <c r="E354" s="800"/>
      <c r="F354" s="800"/>
      <c r="G354" s="800"/>
      <c r="H354" s="800"/>
      <c r="I354" s="800"/>
      <c r="J354" s="800"/>
      <c r="K354" s="800"/>
      <c r="L354" s="800"/>
      <c r="M354" s="800"/>
      <c r="N354" s="800"/>
      <c r="O354" s="800"/>
      <c r="P354" s="1"/>
      <c r="Q354"/>
    </row>
    <row r="355" spans="1:17" ht="16" outlineLevel="2" thickBot="1" x14ac:dyDescent="0.25">
      <c r="D355" s="731"/>
      <c r="E355" s="801"/>
      <c r="F355" s="801"/>
      <c r="G355" s="801"/>
      <c r="H355" s="801"/>
      <c r="I355" s="801"/>
      <c r="J355" s="801"/>
      <c r="K355" s="801"/>
      <c r="L355" s="801"/>
      <c r="M355" s="801"/>
      <c r="N355" s="801"/>
      <c r="O355" s="801"/>
      <c r="P355" s="1"/>
      <c r="Q355"/>
    </row>
    <row r="356" spans="1:17" ht="16" outlineLevel="2" thickBot="1" x14ac:dyDescent="0.25">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6" outlineLevel="2" thickBot="1" x14ac:dyDescent="0.25">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6" outlineLevel="2" thickBot="1" x14ac:dyDescent="0.25">
      <c r="D358" s="263"/>
      <c r="E358" s="264"/>
      <c r="F358" s="263"/>
      <c r="G358" s="264"/>
      <c r="H358" s="263"/>
      <c r="I358" s="264"/>
      <c r="J358" s="263"/>
      <c r="K358" s="264"/>
      <c r="L358" s="263"/>
      <c r="M358" s="264"/>
      <c r="N358" s="263"/>
      <c r="O358" s="264"/>
      <c r="P358" s="1"/>
      <c r="Q358"/>
    </row>
    <row r="359" spans="1:17" outlineLevel="2" x14ac:dyDescent="0.2">
      <c r="D359" s="730" t="s">
        <v>220</v>
      </c>
      <c r="E359" s="800"/>
      <c r="F359" s="800"/>
      <c r="G359" s="800"/>
      <c r="H359" s="800"/>
      <c r="I359" s="800"/>
      <c r="J359" s="800"/>
      <c r="K359" s="800"/>
      <c r="L359" s="800"/>
      <c r="M359" s="800"/>
      <c r="N359" s="800"/>
      <c r="O359" s="800"/>
      <c r="P359" s="1"/>
      <c r="Q359"/>
    </row>
    <row r="360" spans="1:17" ht="16" outlineLevel="2" thickBot="1" x14ac:dyDescent="0.25">
      <c r="D360" s="731"/>
      <c r="E360" s="801"/>
      <c r="F360" s="801"/>
      <c r="G360" s="801"/>
      <c r="H360" s="801"/>
      <c r="I360" s="801"/>
      <c r="J360" s="801"/>
      <c r="K360" s="801"/>
      <c r="L360" s="801"/>
      <c r="M360" s="801"/>
      <c r="N360" s="801"/>
      <c r="O360" s="801"/>
      <c r="P360" s="1"/>
      <c r="Q360"/>
    </row>
    <row r="361" spans="1:17" ht="16" outlineLevel="2" thickBot="1" x14ac:dyDescent="0.25">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6" outlineLevel="2" thickBot="1" x14ac:dyDescent="0.25">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Actual</v>
      </c>
      <c r="K362" s="27" t="str">
        <f>IF(INDEX('Reference Data'!$G$5:$G$18,MATCH('Reference Data'!$C$4,'Reference Data'!$F$5:$F$21,0),1)&gt;K361,"Actual","Forecast")</f>
        <v>Actual</v>
      </c>
      <c r="L362" s="27" t="str">
        <f>IF(INDEX('Reference Data'!$G$5:$G$18,MATCH('Reference Data'!$C$4,'Reference Data'!$F$5:$F$21,0),1)&gt;L361,"Actual","Forecast")</f>
        <v>Actual</v>
      </c>
      <c r="M362" s="27" t="str">
        <f>IF(INDEX('Reference Data'!$G$5:$G$18,MATCH('Reference Data'!$C$4,'Reference Data'!$F$5:$F$21,0),1)&gt;M361,"Actual","Forecast")</f>
        <v>Actual</v>
      </c>
      <c r="N362" s="27" t="str">
        <f>IF(INDEX('Reference Data'!$G$5:$G$18,MATCH('Reference Data'!$C$4,'Reference Data'!$F$5:$F$21,0),1)&gt;N361,"Actual","Forecast")</f>
        <v>Actual</v>
      </c>
      <c r="O362" s="27" t="str">
        <f>IF(INDEX('Reference Data'!$G$5:$G$18,MATCH('Reference Data'!$C$4,'Reference Data'!$F$5:$F$21,0),1)&gt;O361,"Actual","Forecast")</f>
        <v>Actual</v>
      </c>
      <c r="P362" s="1"/>
      <c r="Q362"/>
    </row>
    <row r="363" spans="1:17" ht="16" outlineLevel="2" thickBot="1" x14ac:dyDescent="0.25">
      <c r="D363" s="263"/>
      <c r="E363" s="264"/>
      <c r="F363" s="263"/>
      <c r="G363" s="264"/>
      <c r="H363" s="263"/>
      <c r="I363" s="264"/>
      <c r="J363" s="263"/>
      <c r="K363" s="264"/>
      <c r="L363" s="263"/>
      <c r="M363" s="264"/>
      <c r="N363" s="263"/>
      <c r="O363" s="264"/>
      <c r="P363" s="1"/>
      <c r="Q363"/>
    </row>
    <row r="364" spans="1:17" outlineLevel="2" x14ac:dyDescent="0.2">
      <c r="D364" s="730" t="s">
        <v>221</v>
      </c>
      <c r="E364" s="800"/>
      <c r="F364" s="800"/>
      <c r="G364" s="800"/>
      <c r="H364" s="800"/>
      <c r="I364" s="800"/>
      <c r="J364" s="800"/>
      <c r="K364" s="800"/>
      <c r="L364" s="800"/>
      <c r="M364" s="800"/>
      <c r="N364" s="800"/>
      <c r="O364" s="800"/>
      <c r="P364" s="1"/>
      <c r="Q364"/>
    </row>
    <row r="365" spans="1:17" ht="16" outlineLevel="2" thickBot="1" x14ac:dyDescent="0.25">
      <c r="D365" s="731"/>
      <c r="E365" s="801"/>
      <c r="F365" s="801"/>
      <c r="G365" s="801"/>
      <c r="H365" s="801"/>
      <c r="I365" s="801"/>
      <c r="J365" s="801"/>
      <c r="K365" s="801"/>
      <c r="L365" s="801"/>
      <c r="M365" s="801"/>
      <c r="N365" s="801"/>
      <c r="O365" s="801"/>
      <c r="P365" s="1"/>
      <c r="Q365"/>
    </row>
    <row r="366" spans="1:17" ht="16" outlineLevel="2" thickBot="1" x14ac:dyDescent="0.25">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6" outlineLevel="2" thickBot="1" x14ac:dyDescent="0.25">
      <c r="D367" s="27" t="str">
        <f>IF(INDEX('Reference Data'!$G$5:$G$18,MATCH('Reference Data'!$C$4,'Reference Data'!$F$5:$F$21,0),1)&gt;D366,"Actual","Forecast")</f>
        <v>Actual</v>
      </c>
      <c r="E367" s="27" t="str">
        <f>IF(INDEX('Reference Data'!$G$5:$G$18,MATCH('Reference Data'!$C$4,'Reference Data'!$F$5:$F$21,0),1)&gt;E366,"Actual","Forecast")</f>
        <v>Actual</v>
      </c>
      <c r="F367" s="27" t="str">
        <f>IF(INDEX('Reference Data'!$G$5:$G$18,MATCH('Reference Data'!$C$4,'Reference Data'!$F$5:$F$21,0),1)&gt;F366,"Actual","Forecast")</f>
        <v>Actual</v>
      </c>
      <c r="G367" s="27" t="str">
        <f>IF(INDEX('Reference Data'!$G$5:$G$18,MATCH('Reference Data'!$C$4,'Reference Data'!$F$5:$F$21,0),1)&gt;G366,"Actual","Forecast")</f>
        <v>Actual</v>
      </c>
      <c r="H367" s="27" t="str">
        <f>IF(INDEX('Reference Data'!$G$5:$G$18,MATCH('Reference Data'!$C$4,'Reference Data'!$F$5:$F$21,0),1)&gt;H366,"Actual","Forecast")</f>
        <v>Actual</v>
      </c>
      <c r="I367" s="27" t="str">
        <f>IF(INDEX('Reference Data'!$G$5:$G$18,MATCH('Reference Data'!$C$4,'Reference Data'!$F$5:$F$21,0),1)&gt;I366,"Actual","Forecast")</f>
        <v>Actual</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6" outlineLevel="2" thickBot="1" x14ac:dyDescent="0.25">
      <c r="D368" s="263"/>
      <c r="E368" s="264"/>
      <c r="F368" s="263"/>
      <c r="G368" s="264"/>
      <c r="H368" s="263"/>
      <c r="I368" s="264"/>
      <c r="J368" s="263"/>
      <c r="K368" s="264"/>
      <c r="L368" s="263"/>
      <c r="M368" s="264"/>
      <c r="N368" s="263"/>
      <c r="O368" s="264"/>
      <c r="P368" s="1"/>
      <c r="Q368"/>
    </row>
    <row r="369" spans="1:17" ht="15" customHeight="1" outlineLevel="2" x14ac:dyDescent="0.2">
      <c r="B369" s="799" t="s">
        <v>259</v>
      </c>
      <c r="D369" s="730" t="s">
        <v>222</v>
      </c>
      <c r="E369" s="800"/>
      <c r="F369" s="800"/>
      <c r="G369" s="800"/>
      <c r="H369" s="800"/>
      <c r="I369" s="800"/>
      <c r="J369" s="800"/>
      <c r="K369" s="800"/>
      <c r="L369" s="800"/>
      <c r="M369" s="800"/>
      <c r="N369" s="800"/>
      <c r="O369" s="800"/>
      <c r="P369" s="1"/>
      <c r="Q369"/>
    </row>
    <row r="370" spans="1:17" ht="15.75" customHeight="1" outlineLevel="2" thickBot="1" x14ac:dyDescent="0.25">
      <c r="B370" s="799"/>
      <c r="D370" s="731"/>
      <c r="E370" s="801"/>
      <c r="F370" s="801"/>
      <c r="G370" s="801"/>
      <c r="H370" s="801"/>
      <c r="I370" s="801"/>
      <c r="J370" s="801"/>
      <c r="K370" s="801"/>
      <c r="L370" s="801"/>
      <c r="M370" s="801"/>
      <c r="N370" s="801"/>
      <c r="O370" s="801"/>
      <c r="P370" s="1"/>
      <c r="Q370"/>
    </row>
    <row r="371" spans="1:17" ht="16" outlineLevel="2" thickBot="1" x14ac:dyDescent="0.25">
      <c r="B371" s="799"/>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6" outlineLevel="2" thickBot="1" x14ac:dyDescent="0.25">
      <c r="B372" s="799"/>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6" outlineLevel="2" thickBot="1" x14ac:dyDescent="0.25">
      <c r="B373" s="799"/>
      <c r="D373" s="263"/>
      <c r="E373" s="264"/>
      <c r="F373" s="263"/>
      <c r="G373" s="264"/>
      <c r="H373" s="263"/>
      <c r="I373" s="264"/>
      <c r="J373" s="263"/>
      <c r="K373" s="264"/>
      <c r="L373" s="263"/>
      <c r="M373" s="264"/>
      <c r="N373" s="263"/>
      <c r="O373" s="264"/>
      <c r="P373" s="1"/>
      <c r="Q373"/>
    </row>
    <row r="374" spans="1:17" outlineLevel="2" x14ac:dyDescent="0.2">
      <c r="D374" t="s">
        <v>260</v>
      </c>
      <c r="P374" s="1"/>
      <c r="Q374"/>
    </row>
    <row r="375" spans="1:17" ht="14.25" customHeight="1" outlineLevel="1" thickBot="1" x14ac:dyDescent="0.25">
      <c r="A375">
        <v>10</v>
      </c>
      <c r="B375" s="59"/>
      <c r="C375" s="59"/>
      <c r="D375" s="59"/>
      <c r="E375" s="59"/>
      <c r="F375" s="59"/>
      <c r="P375" s="1"/>
      <c r="Q375"/>
    </row>
    <row r="376" spans="1:17" ht="15" customHeight="1" outlineLevel="2" x14ac:dyDescent="0.2">
      <c r="A376" s="221"/>
      <c r="B376" s="622" t="s">
        <v>215</v>
      </c>
      <c r="C376" s="622" t="s">
        <v>216</v>
      </c>
      <c r="D376" s="729" t="s">
        <v>217</v>
      </c>
      <c r="E376" s="802"/>
      <c r="F376" s="802"/>
      <c r="G376" s="802"/>
      <c r="H376" s="802"/>
      <c r="I376" s="802"/>
      <c r="J376" s="802"/>
      <c r="K376" s="802"/>
      <c r="L376" s="802"/>
      <c r="M376" s="802"/>
      <c r="N376" s="802"/>
      <c r="O376" s="802"/>
      <c r="P376" s="1"/>
      <c r="Q376"/>
    </row>
    <row r="377" spans="1:17" ht="15.75" customHeight="1" outlineLevel="2" thickBot="1" x14ac:dyDescent="0.25">
      <c r="A377" s="221"/>
      <c r="B377" s="623"/>
      <c r="C377" s="623"/>
      <c r="D377" s="731"/>
      <c r="E377" s="801"/>
      <c r="F377" s="801"/>
      <c r="G377" s="801"/>
      <c r="H377" s="801"/>
      <c r="I377" s="801"/>
      <c r="J377" s="801"/>
      <c r="K377" s="801"/>
      <c r="L377" s="801"/>
      <c r="M377" s="801"/>
      <c r="N377" s="801"/>
      <c r="O377" s="801"/>
      <c r="P377" s="1"/>
      <c r="Q377"/>
    </row>
    <row r="378" spans="1:17" ht="16" outlineLevel="2" thickBot="1" x14ac:dyDescent="0.25">
      <c r="A378" s="221"/>
      <c r="B378" s="623"/>
      <c r="C378" s="623"/>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25">
      <c r="A379" s="221"/>
      <c r="B379" s="623"/>
      <c r="C379" s="623"/>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6" outlineLevel="2" thickBot="1" x14ac:dyDescent="0.25">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2">
      <c r="A381" s="1"/>
      <c r="B381" s="622" t="s">
        <v>257</v>
      </c>
      <c r="C381" s="622" t="s">
        <v>261</v>
      </c>
      <c r="D381" s="730" t="s">
        <v>218</v>
      </c>
      <c r="E381" s="800"/>
      <c r="F381" s="800"/>
      <c r="G381" s="800"/>
      <c r="H381" s="800"/>
      <c r="I381" s="800"/>
      <c r="J381" s="800"/>
      <c r="K381" s="800"/>
      <c r="L381" s="800"/>
      <c r="M381" s="800"/>
      <c r="N381" s="800"/>
      <c r="O381" s="800"/>
      <c r="P381" s="1"/>
      <c r="Q381"/>
    </row>
    <row r="382" spans="1:17" ht="16.5" customHeight="1" outlineLevel="2" thickBot="1" x14ac:dyDescent="0.25">
      <c r="A382" s="1"/>
      <c r="B382" s="623"/>
      <c r="C382" s="623"/>
      <c r="D382" s="731"/>
      <c r="E382" s="801"/>
      <c r="F382" s="801"/>
      <c r="G382" s="801"/>
      <c r="H382" s="801"/>
      <c r="I382" s="801"/>
      <c r="J382" s="801"/>
      <c r="K382" s="801"/>
      <c r="L382" s="801"/>
      <c r="M382" s="801"/>
      <c r="N382" s="801"/>
      <c r="O382" s="801"/>
      <c r="P382" s="1"/>
      <c r="Q382"/>
    </row>
    <row r="383" spans="1:17" ht="16.5" customHeight="1" outlineLevel="2" thickBot="1" x14ac:dyDescent="0.25">
      <c r="A383" s="1"/>
      <c r="B383" s="623"/>
      <c r="C383" s="623"/>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25">
      <c r="A384" s="1"/>
      <c r="B384" s="623"/>
      <c r="C384" s="623"/>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6" outlineLevel="2" thickBot="1" x14ac:dyDescent="0.25">
      <c r="A385" s="1"/>
      <c r="B385" s="275"/>
      <c r="C385" s="278"/>
      <c r="D385" s="263"/>
      <c r="E385" s="264"/>
      <c r="F385" s="263"/>
      <c r="G385" s="264"/>
      <c r="H385" s="263"/>
      <c r="I385" s="264"/>
      <c r="J385" s="263"/>
      <c r="K385" s="264"/>
      <c r="L385" s="263"/>
      <c r="M385" s="264"/>
      <c r="N385" s="263"/>
      <c r="O385" s="264"/>
      <c r="P385" s="1"/>
      <c r="Q385"/>
    </row>
    <row r="386" spans="1:17" outlineLevel="2" x14ac:dyDescent="0.2">
      <c r="D386" s="730" t="s">
        <v>219</v>
      </c>
      <c r="E386" s="800"/>
      <c r="F386" s="800"/>
      <c r="G386" s="800"/>
      <c r="H386" s="800"/>
      <c r="I386" s="800"/>
      <c r="J386" s="800"/>
      <c r="K386" s="800"/>
      <c r="L386" s="800"/>
      <c r="M386" s="800"/>
      <c r="N386" s="800"/>
      <c r="O386" s="800"/>
      <c r="P386" s="1"/>
      <c r="Q386"/>
    </row>
    <row r="387" spans="1:17" ht="16" outlineLevel="2" thickBot="1" x14ac:dyDescent="0.25">
      <c r="D387" s="731"/>
      <c r="E387" s="801"/>
      <c r="F387" s="801"/>
      <c r="G387" s="801"/>
      <c r="H387" s="801"/>
      <c r="I387" s="801"/>
      <c r="J387" s="801"/>
      <c r="K387" s="801"/>
      <c r="L387" s="801"/>
      <c r="M387" s="801"/>
      <c r="N387" s="801"/>
      <c r="O387" s="801"/>
      <c r="P387" s="1"/>
      <c r="Q387"/>
    </row>
    <row r="388" spans="1:17" ht="16" outlineLevel="2" thickBot="1" x14ac:dyDescent="0.25">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6" outlineLevel="2" thickBot="1" x14ac:dyDescent="0.25">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6" outlineLevel="2" thickBot="1" x14ac:dyDescent="0.25">
      <c r="D390" s="263"/>
      <c r="E390" s="264"/>
      <c r="F390" s="263"/>
      <c r="G390" s="264"/>
      <c r="H390" s="263"/>
      <c r="I390" s="264"/>
      <c r="J390" s="263"/>
      <c r="K390" s="264"/>
      <c r="L390" s="263"/>
      <c r="M390" s="264"/>
      <c r="N390" s="263"/>
      <c r="O390" s="264"/>
      <c r="P390" s="1"/>
      <c r="Q390"/>
    </row>
    <row r="391" spans="1:17" outlineLevel="2" x14ac:dyDescent="0.2">
      <c r="D391" s="730" t="s">
        <v>220</v>
      </c>
      <c r="E391" s="800"/>
      <c r="F391" s="800"/>
      <c r="G391" s="800"/>
      <c r="H391" s="800"/>
      <c r="I391" s="800"/>
      <c r="J391" s="800"/>
      <c r="K391" s="800"/>
      <c r="L391" s="800"/>
      <c r="M391" s="800"/>
      <c r="N391" s="800"/>
      <c r="O391" s="800"/>
      <c r="P391" s="1"/>
      <c r="Q391"/>
    </row>
    <row r="392" spans="1:17" ht="16" outlineLevel="2" thickBot="1" x14ac:dyDescent="0.25">
      <c r="D392" s="731"/>
      <c r="E392" s="801"/>
      <c r="F392" s="801"/>
      <c r="G392" s="801"/>
      <c r="H392" s="801"/>
      <c r="I392" s="801"/>
      <c r="J392" s="801"/>
      <c r="K392" s="801"/>
      <c r="L392" s="801"/>
      <c r="M392" s="801"/>
      <c r="N392" s="801"/>
      <c r="O392" s="801"/>
      <c r="P392" s="1"/>
      <c r="Q392"/>
    </row>
    <row r="393" spans="1:17" ht="16" outlineLevel="2" thickBot="1" x14ac:dyDescent="0.25">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6" outlineLevel="2" thickBot="1" x14ac:dyDescent="0.25">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Actual</v>
      </c>
      <c r="K394" s="27" t="str">
        <f>IF(INDEX('Reference Data'!$G$5:$G$18,MATCH('Reference Data'!$C$4,'Reference Data'!$F$5:$F$21,0),1)&gt;K393,"Actual","Forecast")</f>
        <v>Actual</v>
      </c>
      <c r="L394" s="27" t="str">
        <f>IF(INDEX('Reference Data'!$G$5:$G$18,MATCH('Reference Data'!$C$4,'Reference Data'!$F$5:$F$21,0),1)&gt;L393,"Actual","Forecast")</f>
        <v>Actual</v>
      </c>
      <c r="M394" s="27" t="str">
        <f>IF(INDEX('Reference Data'!$G$5:$G$18,MATCH('Reference Data'!$C$4,'Reference Data'!$F$5:$F$21,0),1)&gt;M393,"Actual","Forecast")</f>
        <v>Actual</v>
      </c>
      <c r="N394" s="27" t="str">
        <f>IF(INDEX('Reference Data'!$G$5:$G$18,MATCH('Reference Data'!$C$4,'Reference Data'!$F$5:$F$21,0),1)&gt;N393,"Actual","Forecast")</f>
        <v>Actual</v>
      </c>
      <c r="O394" s="27" t="str">
        <f>IF(INDEX('Reference Data'!$G$5:$G$18,MATCH('Reference Data'!$C$4,'Reference Data'!$F$5:$F$21,0),1)&gt;O393,"Actual","Forecast")</f>
        <v>Actual</v>
      </c>
      <c r="P394" s="1"/>
      <c r="Q394"/>
    </row>
    <row r="395" spans="1:17" ht="16" outlineLevel="2" thickBot="1" x14ac:dyDescent="0.25">
      <c r="D395" s="263"/>
      <c r="E395" s="264"/>
      <c r="F395" s="263"/>
      <c r="G395" s="264"/>
      <c r="H395" s="263"/>
      <c r="I395" s="264"/>
      <c r="J395" s="263"/>
      <c r="K395" s="264"/>
      <c r="L395" s="263"/>
      <c r="M395" s="264"/>
      <c r="N395" s="263"/>
      <c r="O395" s="264"/>
      <c r="P395" s="1"/>
      <c r="Q395"/>
    </row>
    <row r="396" spans="1:17" outlineLevel="2" x14ac:dyDescent="0.2">
      <c r="D396" s="730" t="s">
        <v>221</v>
      </c>
      <c r="E396" s="800"/>
      <c r="F396" s="800"/>
      <c r="G396" s="800"/>
      <c r="H396" s="800"/>
      <c r="I396" s="800"/>
      <c r="J396" s="800"/>
      <c r="K396" s="800"/>
      <c r="L396" s="800"/>
      <c r="M396" s="800"/>
      <c r="N396" s="800"/>
      <c r="O396" s="800"/>
      <c r="P396" s="1"/>
      <c r="Q396"/>
    </row>
    <row r="397" spans="1:17" ht="16" outlineLevel="2" thickBot="1" x14ac:dyDescent="0.25">
      <c r="D397" s="731"/>
      <c r="E397" s="801"/>
      <c r="F397" s="801"/>
      <c r="G397" s="801"/>
      <c r="H397" s="801"/>
      <c r="I397" s="801"/>
      <c r="J397" s="801"/>
      <c r="K397" s="801"/>
      <c r="L397" s="801"/>
      <c r="M397" s="801"/>
      <c r="N397" s="801"/>
      <c r="O397" s="801"/>
      <c r="P397" s="1"/>
      <c r="Q397"/>
    </row>
    <row r="398" spans="1:17" ht="16" outlineLevel="2" thickBot="1" x14ac:dyDescent="0.25">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6" outlineLevel="2" thickBot="1" x14ac:dyDescent="0.25">
      <c r="D399" s="27" t="str">
        <f>IF(INDEX('Reference Data'!$G$5:$G$18,MATCH('Reference Data'!$C$4,'Reference Data'!$F$5:$F$21,0),1)&gt;D398,"Actual","Forecast")</f>
        <v>Actual</v>
      </c>
      <c r="E399" s="27" t="str">
        <f>IF(INDEX('Reference Data'!$G$5:$G$18,MATCH('Reference Data'!$C$4,'Reference Data'!$F$5:$F$21,0),1)&gt;E398,"Actual","Forecast")</f>
        <v>Actual</v>
      </c>
      <c r="F399" s="27" t="str">
        <f>IF(INDEX('Reference Data'!$G$5:$G$18,MATCH('Reference Data'!$C$4,'Reference Data'!$F$5:$F$21,0),1)&gt;F398,"Actual","Forecast")</f>
        <v>Actual</v>
      </c>
      <c r="G399" s="27" t="str">
        <f>IF(INDEX('Reference Data'!$G$5:$G$18,MATCH('Reference Data'!$C$4,'Reference Data'!$F$5:$F$21,0),1)&gt;G398,"Actual","Forecast")</f>
        <v>Actual</v>
      </c>
      <c r="H399" s="27" t="str">
        <f>IF(INDEX('Reference Data'!$G$5:$G$18,MATCH('Reference Data'!$C$4,'Reference Data'!$F$5:$F$21,0),1)&gt;H398,"Actual","Forecast")</f>
        <v>Actual</v>
      </c>
      <c r="I399" s="27" t="str">
        <f>IF(INDEX('Reference Data'!$G$5:$G$18,MATCH('Reference Data'!$C$4,'Reference Data'!$F$5:$F$21,0),1)&gt;I398,"Actual","Forecast")</f>
        <v>Actual</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6" outlineLevel="2" thickBot="1" x14ac:dyDescent="0.25">
      <c r="D400" s="263"/>
      <c r="E400" s="264"/>
      <c r="F400" s="263"/>
      <c r="G400" s="264"/>
      <c r="H400" s="263"/>
      <c r="I400" s="264"/>
      <c r="J400" s="263"/>
      <c r="K400" s="264"/>
      <c r="L400" s="263"/>
      <c r="M400" s="264"/>
      <c r="N400" s="263"/>
      <c r="O400" s="264"/>
      <c r="P400" s="1"/>
      <c r="Q400"/>
    </row>
    <row r="401" spans="1:17" ht="15" customHeight="1" outlineLevel="2" x14ac:dyDescent="0.2">
      <c r="B401" s="799" t="s">
        <v>259</v>
      </c>
      <c r="D401" s="730" t="s">
        <v>222</v>
      </c>
      <c r="E401" s="800"/>
      <c r="F401" s="800"/>
      <c r="G401" s="800"/>
      <c r="H401" s="800"/>
      <c r="I401" s="800"/>
      <c r="J401" s="800"/>
      <c r="K401" s="800"/>
      <c r="L401" s="800"/>
      <c r="M401" s="800"/>
      <c r="N401" s="800"/>
      <c r="O401" s="800"/>
      <c r="P401" s="1"/>
      <c r="Q401"/>
    </row>
    <row r="402" spans="1:17" ht="15.75" customHeight="1" outlineLevel="2" thickBot="1" x14ac:dyDescent="0.25">
      <c r="B402" s="799"/>
      <c r="D402" s="731"/>
      <c r="E402" s="801"/>
      <c r="F402" s="801"/>
      <c r="G402" s="801"/>
      <c r="H402" s="801"/>
      <c r="I402" s="801"/>
      <c r="J402" s="801"/>
      <c r="K402" s="801"/>
      <c r="L402" s="801"/>
      <c r="M402" s="801"/>
      <c r="N402" s="801"/>
      <c r="O402" s="801"/>
      <c r="P402" s="1"/>
      <c r="Q402"/>
    </row>
    <row r="403" spans="1:17" ht="16" outlineLevel="2" thickBot="1" x14ac:dyDescent="0.25">
      <c r="B403" s="799"/>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6" outlineLevel="2" thickBot="1" x14ac:dyDescent="0.25">
      <c r="B404" s="799"/>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6" outlineLevel="2" thickBot="1" x14ac:dyDescent="0.25">
      <c r="B405" s="799"/>
      <c r="D405" s="263"/>
      <c r="E405" s="264"/>
      <c r="F405" s="263"/>
      <c r="G405" s="264"/>
      <c r="H405" s="263"/>
      <c r="I405" s="264"/>
      <c r="J405" s="263"/>
      <c r="K405" s="264"/>
      <c r="L405" s="263"/>
      <c r="M405" s="264"/>
      <c r="N405" s="263"/>
      <c r="O405" s="264"/>
      <c r="P405" s="1"/>
      <c r="Q405"/>
    </row>
    <row r="406" spans="1:17" outlineLevel="2" x14ac:dyDescent="0.2">
      <c r="D406" t="s">
        <v>260</v>
      </c>
      <c r="P406" s="1"/>
      <c r="Q406"/>
    </row>
    <row r="407" spans="1:17" ht="14.25" customHeight="1" outlineLevel="1" thickBot="1" x14ac:dyDescent="0.25">
      <c r="A407">
        <v>11</v>
      </c>
      <c r="B407" s="59"/>
      <c r="C407" s="59"/>
      <c r="D407" s="59"/>
      <c r="E407" s="59"/>
      <c r="F407" s="59"/>
      <c r="P407" s="1"/>
      <c r="Q407"/>
    </row>
    <row r="408" spans="1:17" ht="15" customHeight="1" outlineLevel="2" x14ac:dyDescent="0.2">
      <c r="A408" s="221"/>
      <c r="B408" s="622" t="s">
        <v>215</v>
      </c>
      <c r="C408" s="622" t="s">
        <v>216</v>
      </c>
      <c r="D408" s="729" t="s">
        <v>217</v>
      </c>
      <c r="E408" s="802"/>
      <c r="F408" s="802"/>
      <c r="G408" s="802"/>
      <c r="H408" s="802"/>
      <c r="I408" s="802"/>
      <c r="J408" s="802"/>
      <c r="K408" s="802"/>
      <c r="L408" s="802"/>
      <c r="M408" s="802"/>
      <c r="N408" s="802"/>
      <c r="O408" s="802"/>
      <c r="P408" s="1"/>
      <c r="Q408"/>
    </row>
    <row r="409" spans="1:17" ht="15.75" customHeight="1" outlineLevel="2" thickBot="1" x14ac:dyDescent="0.25">
      <c r="A409" s="221"/>
      <c r="B409" s="623"/>
      <c r="C409" s="623"/>
      <c r="D409" s="731"/>
      <c r="E409" s="801"/>
      <c r="F409" s="801"/>
      <c r="G409" s="801"/>
      <c r="H409" s="801"/>
      <c r="I409" s="801"/>
      <c r="J409" s="801"/>
      <c r="K409" s="801"/>
      <c r="L409" s="801"/>
      <c r="M409" s="801"/>
      <c r="N409" s="801"/>
      <c r="O409" s="801"/>
      <c r="P409" s="1"/>
      <c r="Q409"/>
    </row>
    <row r="410" spans="1:17" ht="16" outlineLevel="2" thickBot="1" x14ac:dyDescent="0.25">
      <c r="A410" s="221"/>
      <c r="B410" s="623"/>
      <c r="C410" s="623"/>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25">
      <c r="A411" s="221"/>
      <c r="B411" s="623"/>
      <c r="C411" s="623"/>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6" outlineLevel="2" thickBot="1" x14ac:dyDescent="0.25">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2">
      <c r="A413" s="1"/>
      <c r="B413" s="622" t="s">
        <v>257</v>
      </c>
      <c r="C413" s="622" t="s">
        <v>261</v>
      </c>
      <c r="D413" s="730" t="s">
        <v>218</v>
      </c>
      <c r="E413" s="800"/>
      <c r="F413" s="800"/>
      <c r="G413" s="800"/>
      <c r="H413" s="800"/>
      <c r="I413" s="800"/>
      <c r="J413" s="800"/>
      <c r="K413" s="800"/>
      <c r="L413" s="800"/>
      <c r="M413" s="800"/>
      <c r="N413" s="800"/>
      <c r="O413" s="800"/>
      <c r="P413" s="1"/>
      <c r="Q413"/>
    </row>
    <row r="414" spans="1:17" ht="16.5" customHeight="1" outlineLevel="2" thickBot="1" x14ac:dyDescent="0.25">
      <c r="A414" s="1"/>
      <c r="B414" s="623"/>
      <c r="C414" s="623"/>
      <c r="D414" s="731"/>
      <c r="E414" s="801"/>
      <c r="F414" s="801"/>
      <c r="G414" s="801"/>
      <c r="H414" s="801"/>
      <c r="I414" s="801"/>
      <c r="J414" s="801"/>
      <c r="K414" s="801"/>
      <c r="L414" s="801"/>
      <c r="M414" s="801"/>
      <c r="N414" s="801"/>
      <c r="O414" s="801"/>
      <c r="P414" s="1"/>
      <c r="Q414"/>
    </row>
    <row r="415" spans="1:17" ht="16.5" customHeight="1" outlineLevel="2" thickBot="1" x14ac:dyDescent="0.25">
      <c r="A415" s="1"/>
      <c r="B415" s="623"/>
      <c r="C415" s="623"/>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25">
      <c r="A416" s="1"/>
      <c r="B416" s="623"/>
      <c r="C416" s="623"/>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6" outlineLevel="2" thickBot="1" x14ac:dyDescent="0.25">
      <c r="A417" s="1"/>
      <c r="B417" s="275"/>
      <c r="C417" s="278"/>
      <c r="D417" s="263"/>
      <c r="E417" s="264"/>
      <c r="F417" s="263"/>
      <c r="G417" s="264"/>
      <c r="H417" s="263"/>
      <c r="I417" s="264"/>
      <c r="J417" s="263"/>
      <c r="K417" s="264"/>
      <c r="L417" s="263"/>
      <c r="M417" s="264"/>
      <c r="N417" s="263"/>
      <c r="O417" s="264"/>
      <c r="P417" s="1"/>
      <c r="Q417"/>
    </row>
    <row r="418" spans="1:17" outlineLevel="2" x14ac:dyDescent="0.2">
      <c r="D418" s="730" t="s">
        <v>219</v>
      </c>
      <c r="E418" s="800"/>
      <c r="F418" s="800"/>
      <c r="G418" s="800"/>
      <c r="H418" s="800"/>
      <c r="I418" s="800"/>
      <c r="J418" s="800"/>
      <c r="K418" s="800"/>
      <c r="L418" s="800"/>
      <c r="M418" s="800"/>
      <c r="N418" s="800"/>
      <c r="O418" s="800"/>
      <c r="P418" s="1"/>
      <c r="Q418"/>
    </row>
    <row r="419" spans="1:17" ht="16" outlineLevel="2" thickBot="1" x14ac:dyDescent="0.25">
      <c r="D419" s="731"/>
      <c r="E419" s="801"/>
      <c r="F419" s="801"/>
      <c r="G419" s="801"/>
      <c r="H419" s="801"/>
      <c r="I419" s="801"/>
      <c r="J419" s="801"/>
      <c r="K419" s="801"/>
      <c r="L419" s="801"/>
      <c r="M419" s="801"/>
      <c r="N419" s="801"/>
      <c r="O419" s="801"/>
      <c r="P419" s="1"/>
      <c r="Q419"/>
    </row>
    <row r="420" spans="1:17" ht="16" outlineLevel="2" thickBot="1" x14ac:dyDescent="0.25">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6" outlineLevel="2" thickBot="1" x14ac:dyDescent="0.25">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6" outlineLevel="2" thickBot="1" x14ac:dyDescent="0.25">
      <c r="D422" s="263"/>
      <c r="E422" s="264"/>
      <c r="F422" s="263"/>
      <c r="G422" s="264"/>
      <c r="H422" s="263"/>
      <c r="I422" s="264"/>
      <c r="J422" s="263"/>
      <c r="K422" s="264"/>
      <c r="L422" s="263"/>
      <c r="M422" s="264"/>
      <c r="N422" s="263"/>
      <c r="O422" s="264"/>
      <c r="P422" s="1"/>
      <c r="Q422"/>
    </row>
    <row r="423" spans="1:17" outlineLevel="2" x14ac:dyDescent="0.2">
      <c r="D423" s="730" t="s">
        <v>220</v>
      </c>
      <c r="E423" s="800"/>
      <c r="F423" s="800"/>
      <c r="G423" s="800"/>
      <c r="H423" s="800"/>
      <c r="I423" s="800"/>
      <c r="J423" s="800"/>
      <c r="K423" s="800"/>
      <c r="L423" s="800"/>
      <c r="M423" s="800"/>
      <c r="N423" s="800"/>
      <c r="O423" s="800"/>
      <c r="P423" s="1"/>
      <c r="Q423"/>
    </row>
    <row r="424" spans="1:17" ht="16" outlineLevel="2" thickBot="1" x14ac:dyDescent="0.25">
      <c r="D424" s="731"/>
      <c r="E424" s="801"/>
      <c r="F424" s="801"/>
      <c r="G424" s="801"/>
      <c r="H424" s="801"/>
      <c r="I424" s="801"/>
      <c r="J424" s="801"/>
      <c r="K424" s="801"/>
      <c r="L424" s="801"/>
      <c r="M424" s="801"/>
      <c r="N424" s="801"/>
      <c r="O424" s="801"/>
      <c r="P424" s="1"/>
      <c r="Q424"/>
    </row>
    <row r="425" spans="1:17" ht="16" outlineLevel="2" thickBot="1" x14ac:dyDescent="0.25">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6" outlineLevel="2" thickBot="1" x14ac:dyDescent="0.25">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Actual</v>
      </c>
      <c r="K426" s="27" t="str">
        <f>IF(INDEX('Reference Data'!$G$5:$G$18,MATCH('Reference Data'!$C$4,'Reference Data'!$F$5:$F$21,0),1)&gt;K425,"Actual","Forecast")</f>
        <v>Actual</v>
      </c>
      <c r="L426" s="27" t="str">
        <f>IF(INDEX('Reference Data'!$G$5:$G$18,MATCH('Reference Data'!$C$4,'Reference Data'!$F$5:$F$21,0),1)&gt;L425,"Actual","Forecast")</f>
        <v>Actual</v>
      </c>
      <c r="M426" s="27" t="str">
        <f>IF(INDEX('Reference Data'!$G$5:$G$18,MATCH('Reference Data'!$C$4,'Reference Data'!$F$5:$F$21,0),1)&gt;M425,"Actual","Forecast")</f>
        <v>Actual</v>
      </c>
      <c r="N426" s="27" t="str">
        <f>IF(INDEX('Reference Data'!$G$5:$G$18,MATCH('Reference Data'!$C$4,'Reference Data'!$F$5:$F$21,0),1)&gt;N425,"Actual","Forecast")</f>
        <v>Actual</v>
      </c>
      <c r="O426" s="27" t="str">
        <f>IF(INDEX('Reference Data'!$G$5:$G$18,MATCH('Reference Data'!$C$4,'Reference Data'!$F$5:$F$21,0),1)&gt;O425,"Actual","Forecast")</f>
        <v>Actual</v>
      </c>
      <c r="P426" s="1"/>
      <c r="Q426"/>
    </row>
    <row r="427" spans="1:17" ht="16" outlineLevel="2" thickBot="1" x14ac:dyDescent="0.25">
      <c r="D427" s="263"/>
      <c r="E427" s="264"/>
      <c r="F427" s="263"/>
      <c r="G427" s="264"/>
      <c r="H427" s="263"/>
      <c r="I427" s="264"/>
      <c r="J427" s="263"/>
      <c r="K427" s="264"/>
      <c r="L427" s="263"/>
      <c r="M427" s="264"/>
      <c r="N427" s="263"/>
      <c r="O427" s="264"/>
      <c r="P427" s="1"/>
      <c r="Q427"/>
    </row>
    <row r="428" spans="1:17" outlineLevel="2" x14ac:dyDescent="0.2">
      <c r="D428" s="730" t="s">
        <v>221</v>
      </c>
      <c r="E428" s="800"/>
      <c r="F428" s="800"/>
      <c r="G428" s="800"/>
      <c r="H428" s="800"/>
      <c r="I428" s="800"/>
      <c r="J428" s="800"/>
      <c r="K428" s="800"/>
      <c r="L428" s="800"/>
      <c r="M428" s="800"/>
      <c r="N428" s="800"/>
      <c r="O428" s="800"/>
      <c r="P428" s="1"/>
      <c r="Q428"/>
    </row>
    <row r="429" spans="1:17" ht="16" outlineLevel="2" thickBot="1" x14ac:dyDescent="0.25">
      <c r="D429" s="731"/>
      <c r="E429" s="801"/>
      <c r="F429" s="801"/>
      <c r="G429" s="801"/>
      <c r="H429" s="801"/>
      <c r="I429" s="801"/>
      <c r="J429" s="801"/>
      <c r="K429" s="801"/>
      <c r="L429" s="801"/>
      <c r="M429" s="801"/>
      <c r="N429" s="801"/>
      <c r="O429" s="801"/>
      <c r="P429" s="1"/>
      <c r="Q429"/>
    </row>
    <row r="430" spans="1:17" ht="16" outlineLevel="2" thickBot="1" x14ac:dyDescent="0.25">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6" outlineLevel="2" thickBot="1" x14ac:dyDescent="0.25">
      <c r="D431" s="27" t="str">
        <f>IF(INDEX('Reference Data'!$G$5:$G$18,MATCH('Reference Data'!$C$4,'Reference Data'!$F$5:$F$21,0),1)&gt;D430,"Actual","Forecast")</f>
        <v>Actual</v>
      </c>
      <c r="E431" s="27" t="str">
        <f>IF(INDEX('Reference Data'!$G$5:$G$18,MATCH('Reference Data'!$C$4,'Reference Data'!$F$5:$F$21,0),1)&gt;E430,"Actual","Forecast")</f>
        <v>Actual</v>
      </c>
      <c r="F431" s="27" t="str">
        <f>IF(INDEX('Reference Data'!$G$5:$G$18,MATCH('Reference Data'!$C$4,'Reference Data'!$F$5:$F$21,0),1)&gt;F430,"Actual","Forecast")</f>
        <v>Actual</v>
      </c>
      <c r="G431" s="27" t="str">
        <f>IF(INDEX('Reference Data'!$G$5:$G$18,MATCH('Reference Data'!$C$4,'Reference Data'!$F$5:$F$21,0),1)&gt;G430,"Actual","Forecast")</f>
        <v>Actual</v>
      </c>
      <c r="H431" s="27" t="str">
        <f>IF(INDEX('Reference Data'!$G$5:$G$18,MATCH('Reference Data'!$C$4,'Reference Data'!$F$5:$F$21,0),1)&gt;H430,"Actual","Forecast")</f>
        <v>Actual</v>
      </c>
      <c r="I431" s="27" t="str">
        <f>IF(INDEX('Reference Data'!$G$5:$G$18,MATCH('Reference Data'!$C$4,'Reference Data'!$F$5:$F$21,0),1)&gt;I430,"Actual","Forecast")</f>
        <v>Actual</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6" outlineLevel="2" thickBot="1" x14ac:dyDescent="0.25">
      <c r="D432" s="263"/>
      <c r="E432" s="264"/>
      <c r="F432" s="263"/>
      <c r="G432" s="264"/>
      <c r="H432" s="263"/>
      <c r="I432" s="264"/>
      <c r="J432" s="263"/>
      <c r="K432" s="264"/>
      <c r="L432" s="263"/>
      <c r="M432" s="264"/>
      <c r="N432" s="263"/>
      <c r="O432" s="264"/>
      <c r="P432" s="1"/>
      <c r="Q432"/>
    </row>
    <row r="433" spans="1:17" ht="15" customHeight="1" outlineLevel="2" x14ac:dyDescent="0.2">
      <c r="B433" s="799" t="s">
        <v>259</v>
      </c>
      <c r="D433" s="730" t="s">
        <v>222</v>
      </c>
      <c r="E433" s="800"/>
      <c r="F433" s="800"/>
      <c r="G433" s="800"/>
      <c r="H433" s="800"/>
      <c r="I433" s="800"/>
      <c r="J433" s="800"/>
      <c r="K433" s="800"/>
      <c r="L433" s="800"/>
      <c r="M433" s="800"/>
      <c r="N433" s="800"/>
      <c r="O433" s="800"/>
      <c r="P433" s="1"/>
      <c r="Q433"/>
    </row>
    <row r="434" spans="1:17" ht="15.75" customHeight="1" outlineLevel="2" thickBot="1" x14ac:dyDescent="0.25">
      <c r="B434" s="799"/>
      <c r="D434" s="731"/>
      <c r="E434" s="801"/>
      <c r="F434" s="801"/>
      <c r="G434" s="801"/>
      <c r="H434" s="801"/>
      <c r="I434" s="801"/>
      <c r="J434" s="801"/>
      <c r="K434" s="801"/>
      <c r="L434" s="801"/>
      <c r="M434" s="801"/>
      <c r="N434" s="801"/>
      <c r="O434" s="801"/>
      <c r="P434" s="1"/>
      <c r="Q434"/>
    </row>
    <row r="435" spans="1:17" ht="16" outlineLevel="2" thickBot="1" x14ac:dyDescent="0.25">
      <c r="B435" s="799"/>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6" outlineLevel="2" thickBot="1" x14ac:dyDescent="0.25">
      <c r="B436" s="799"/>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6" outlineLevel="2" thickBot="1" x14ac:dyDescent="0.25">
      <c r="B437" s="799"/>
      <c r="D437" s="263"/>
      <c r="E437" s="264"/>
      <c r="F437" s="263"/>
      <c r="G437" s="264"/>
      <c r="H437" s="263"/>
      <c r="I437" s="264"/>
      <c r="J437" s="263"/>
      <c r="K437" s="264"/>
      <c r="L437" s="263"/>
      <c r="M437" s="264"/>
      <c r="N437" s="263"/>
      <c r="O437" s="264"/>
      <c r="P437" s="1"/>
      <c r="Q437"/>
    </row>
    <row r="438" spans="1:17" outlineLevel="2" x14ac:dyDescent="0.2">
      <c r="D438" t="s">
        <v>260</v>
      </c>
      <c r="P438" s="1"/>
      <c r="Q438"/>
    </row>
    <row r="439" spans="1:17" ht="14.25" customHeight="1" outlineLevel="1" thickBot="1" x14ac:dyDescent="0.25">
      <c r="A439">
        <v>12</v>
      </c>
      <c r="B439" s="59"/>
      <c r="C439" s="59"/>
      <c r="D439" s="59"/>
      <c r="E439" s="59"/>
      <c r="F439" s="59"/>
      <c r="P439" s="1"/>
      <c r="Q439"/>
    </row>
    <row r="440" spans="1:17" ht="15" customHeight="1" outlineLevel="2" x14ac:dyDescent="0.2">
      <c r="A440" s="221"/>
      <c r="B440" s="622" t="s">
        <v>215</v>
      </c>
      <c r="C440" s="622" t="s">
        <v>216</v>
      </c>
      <c r="D440" s="729" t="s">
        <v>217</v>
      </c>
      <c r="E440" s="802"/>
      <c r="F440" s="802"/>
      <c r="G440" s="802"/>
      <c r="H440" s="802"/>
      <c r="I440" s="802"/>
      <c r="J440" s="802"/>
      <c r="K440" s="802"/>
      <c r="L440" s="802"/>
      <c r="M440" s="802"/>
      <c r="N440" s="802"/>
      <c r="O440" s="802"/>
      <c r="P440" s="1"/>
      <c r="Q440"/>
    </row>
    <row r="441" spans="1:17" ht="15.75" customHeight="1" outlineLevel="2" thickBot="1" x14ac:dyDescent="0.25">
      <c r="A441" s="221"/>
      <c r="B441" s="623"/>
      <c r="C441" s="623"/>
      <c r="D441" s="731"/>
      <c r="E441" s="801"/>
      <c r="F441" s="801"/>
      <c r="G441" s="801"/>
      <c r="H441" s="801"/>
      <c r="I441" s="801"/>
      <c r="J441" s="801"/>
      <c r="K441" s="801"/>
      <c r="L441" s="801"/>
      <c r="M441" s="801"/>
      <c r="N441" s="801"/>
      <c r="O441" s="801"/>
      <c r="P441" s="1"/>
      <c r="Q441"/>
    </row>
    <row r="442" spans="1:17" ht="16" outlineLevel="2" thickBot="1" x14ac:dyDescent="0.25">
      <c r="A442" s="221"/>
      <c r="B442" s="623"/>
      <c r="C442" s="623"/>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25">
      <c r="A443" s="221"/>
      <c r="B443" s="623"/>
      <c r="C443" s="623"/>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6" outlineLevel="2" thickBot="1" x14ac:dyDescent="0.25">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2">
      <c r="A445" s="1"/>
      <c r="B445" s="622" t="s">
        <v>257</v>
      </c>
      <c r="C445" s="622" t="s">
        <v>261</v>
      </c>
      <c r="D445" s="730" t="s">
        <v>218</v>
      </c>
      <c r="E445" s="800"/>
      <c r="F445" s="800"/>
      <c r="G445" s="800"/>
      <c r="H445" s="800"/>
      <c r="I445" s="800"/>
      <c r="J445" s="800"/>
      <c r="K445" s="800"/>
      <c r="L445" s="800"/>
      <c r="M445" s="800"/>
      <c r="N445" s="800"/>
      <c r="O445" s="800"/>
      <c r="P445" s="1"/>
      <c r="Q445"/>
    </row>
    <row r="446" spans="1:17" ht="16.5" customHeight="1" outlineLevel="2" thickBot="1" x14ac:dyDescent="0.25">
      <c r="A446" s="1"/>
      <c r="B446" s="623"/>
      <c r="C446" s="623"/>
      <c r="D446" s="731"/>
      <c r="E446" s="801"/>
      <c r="F446" s="801"/>
      <c r="G446" s="801"/>
      <c r="H446" s="801"/>
      <c r="I446" s="801"/>
      <c r="J446" s="801"/>
      <c r="K446" s="801"/>
      <c r="L446" s="801"/>
      <c r="M446" s="801"/>
      <c r="N446" s="801"/>
      <c r="O446" s="801"/>
      <c r="P446" s="1"/>
      <c r="Q446"/>
    </row>
    <row r="447" spans="1:17" ht="16.5" customHeight="1" outlineLevel="2" thickBot="1" x14ac:dyDescent="0.25">
      <c r="A447" s="1"/>
      <c r="B447" s="623"/>
      <c r="C447" s="623"/>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25">
      <c r="A448" s="1"/>
      <c r="B448" s="623"/>
      <c r="C448" s="623"/>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6" outlineLevel="2" thickBot="1" x14ac:dyDescent="0.25">
      <c r="A449" s="1"/>
      <c r="B449" s="275"/>
      <c r="C449" s="278"/>
      <c r="D449" s="263"/>
      <c r="E449" s="264"/>
      <c r="F449" s="263"/>
      <c r="G449" s="264"/>
      <c r="H449" s="263"/>
      <c r="I449" s="264"/>
      <c r="J449" s="263"/>
      <c r="K449" s="264"/>
      <c r="L449" s="263"/>
      <c r="M449" s="264"/>
      <c r="N449" s="263"/>
      <c r="O449" s="264"/>
      <c r="P449" s="1"/>
      <c r="Q449"/>
    </row>
    <row r="450" spans="1:17" outlineLevel="2" x14ac:dyDescent="0.2">
      <c r="D450" s="730" t="s">
        <v>219</v>
      </c>
      <c r="E450" s="800"/>
      <c r="F450" s="800"/>
      <c r="G450" s="800"/>
      <c r="H450" s="800"/>
      <c r="I450" s="800"/>
      <c r="J450" s="800"/>
      <c r="K450" s="800"/>
      <c r="L450" s="800"/>
      <c r="M450" s="800"/>
      <c r="N450" s="800"/>
      <c r="O450" s="800"/>
      <c r="P450" s="1"/>
      <c r="Q450"/>
    </row>
    <row r="451" spans="1:17" ht="16" outlineLevel="2" thickBot="1" x14ac:dyDescent="0.25">
      <c r="D451" s="731"/>
      <c r="E451" s="801"/>
      <c r="F451" s="801"/>
      <c r="G451" s="801"/>
      <c r="H451" s="801"/>
      <c r="I451" s="801"/>
      <c r="J451" s="801"/>
      <c r="K451" s="801"/>
      <c r="L451" s="801"/>
      <c r="M451" s="801"/>
      <c r="N451" s="801"/>
      <c r="O451" s="801"/>
      <c r="P451" s="1"/>
      <c r="Q451"/>
    </row>
    <row r="452" spans="1:17" ht="16" outlineLevel="2" thickBot="1" x14ac:dyDescent="0.25">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6" outlineLevel="2" thickBot="1" x14ac:dyDescent="0.25">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6" outlineLevel="2" thickBot="1" x14ac:dyDescent="0.25">
      <c r="D454" s="263"/>
      <c r="E454" s="264"/>
      <c r="F454" s="263"/>
      <c r="G454" s="264"/>
      <c r="H454" s="263"/>
      <c r="I454" s="264"/>
      <c r="J454" s="263"/>
      <c r="K454" s="264"/>
      <c r="L454" s="263"/>
      <c r="M454" s="264"/>
      <c r="N454" s="263"/>
      <c r="O454" s="264"/>
      <c r="P454" s="1"/>
      <c r="Q454"/>
    </row>
    <row r="455" spans="1:17" outlineLevel="2" x14ac:dyDescent="0.2">
      <c r="D455" s="730" t="s">
        <v>220</v>
      </c>
      <c r="E455" s="800"/>
      <c r="F455" s="800"/>
      <c r="G455" s="800"/>
      <c r="H455" s="800"/>
      <c r="I455" s="800"/>
      <c r="J455" s="800"/>
      <c r="K455" s="800"/>
      <c r="L455" s="800"/>
      <c r="M455" s="800"/>
      <c r="N455" s="800"/>
      <c r="O455" s="800"/>
      <c r="P455" s="1"/>
      <c r="Q455"/>
    </row>
    <row r="456" spans="1:17" ht="16" outlineLevel="2" thickBot="1" x14ac:dyDescent="0.25">
      <c r="D456" s="731"/>
      <c r="E456" s="801"/>
      <c r="F456" s="801"/>
      <c r="G456" s="801"/>
      <c r="H456" s="801"/>
      <c r="I456" s="801"/>
      <c r="J456" s="801"/>
      <c r="K456" s="801"/>
      <c r="L456" s="801"/>
      <c r="M456" s="801"/>
      <c r="N456" s="801"/>
      <c r="O456" s="801"/>
      <c r="P456" s="1"/>
      <c r="Q456"/>
    </row>
    <row r="457" spans="1:17" ht="16" outlineLevel="2" thickBot="1" x14ac:dyDescent="0.25">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6" outlineLevel="2" thickBot="1" x14ac:dyDescent="0.25">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Actual</v>
      </c>
      <c r="K458" s="27" t="str">
        <f>IF(INDEX('Reference Data'!$G$5:$G$18,MATCH('Reference Data'!$C$4,'Reference Data'!$F$5:$F$21,0),1)&gt;K457,"Actual","Forecast")</f>
        <v>Actual</v>
      </c>
      <c r="L458" s="27" t="str">
        <f>IF(INDEX('Reference Data'!$G$5:$G$18,MATCH('Reference Data'!$C$4,'Reference Data'!$F$5:$F$21,0),1)&gt;L457,"Actual","Forecast")</f>
        <v>Actual</v>
      </c>
      <c r="M458" s="27" t="str">
        <f>IF(INDEX('Reference Data'!$G$5:$G$18,MATCH('Reference Data'!$C$4,'Reference Data'!$F$5:$F$21,0),1)&gt;M457,"Actual","Forecast")</f>
        <v>Actual</v>
      </c>
      <c r="N458" s="27" t="str">
        <f>IF(INDEX('Reference Data'!$G$5:$G$18,MATCH('Reference Data'!$C$4,'Reference Data'!$F$5:$F$21,0),1)&gt;N457,"Actual","Forecast")</f>
        <v>Actual</v>
      </c>
      <c r="O458" s="27" t="str">
        <f>IF(INDEX('Reference Data'!$G$5:$G$18,MATCH('Reference Data'!$C$4,'Reference Data'!$F$5:$F$21,0),1)&gt;O457,"Actual","Forecast")</f>
        <v>Actual</v>
      </c>
      <c r="P458" s="1"/>
      <c r="Q458"/>
    </row>
    <row r="459" spans="1:17" ht="16" outlineLevel="2" thickBot="1" x14ac:dyDescent="0.25">
      <c r="D459" s="263"/>
      <c r="E459" s="264"/>
      <c r="F459" s="263"/>
      <c r="G459" s="264"/>
      <c r="H459" s="263"/>
      <c r="I459" s="264"/>
      <c r="J459" s="263"/>
      <c r="K459" s="264"/>
      <c r="L459" s="263"/>
      <c r="M459" s="264"/>
      <c r="N459" s="263"/>
      <c r="O459" s="264"/>
      <c r="P459" s="1"/>
      <c r="Q459"/>
    </row>
    <row r="460" spans="1:17" outlineLevel="2" x14ac:dyDescent="0.2">
      <c r="D460" s="730" t="s">
        <v>221</v>
      </c>
      <c r="E460" s="800"/>
      <c r="F460" s="800"/>
      <c r="G460" s="800"/>
      <c r="H460" s="800"/>
      <c r="I460" s="800"/>
      <c r="J460" s="800"/>
      <c r="K460" s="800"/>
      <c r="L460" s="800"/>
      <c r="M460" s="800"/>
      <c r="N460" s="800"/>
      <c r="O460" s="800"/>
      <c r="P460" s="1"/>
      <c r="Q460"/>
    </row>
    <row r="461" spans="1:17" ht="16" outlineLevel="2" thickBot="1" x14ac:dyDescent="0.25">
      <c r="D461" s="731"/>
      <c r="E461" s="801"/>
      <c r="F461" s="801"/>
      <c r="G461" s="801"/>
      <c r="H461" s="801"/>
      <c r="I461" s="801"/>
      <c r="J461" s="801"/>
      <c r="K461" s="801"/>
      <c r="L461" s="801"/>
      <c r="M461" s="801"/>
      <c r="N461" s="801"/>
      <c r="O461" s="801"/>
      <c r="P461" s="1"/>
      <c r="Q461"/>
    </row>
    <row r="462" spans="1:17" ht="16" outlineLevel="2" thickBot="1" x14ac:dyDescent="0.25">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6" outlineLevel="2" thickBot="1" x14ac:dyDescent="0.25">
      <c r="D463" s="27" t="str">
        <f>IF(INDEX('Reference Data'!$G$5:$G$18,MATCH('Reference Data'!$C$4,'Reference Data'!$F$5:$F$21,0),1)&gt;D462,"Actual","Forecast")</f>
        <v>Actual</v>
      </c>
      <c r="E463" s="27" t="str">
        <f>IF(INDEX('Reference Data'!$G$5:$G$18,MATCH('Reference Data'!$C$4,'Reference Data'!$F$5:$F$21,0),1)&gt;E462,"Actual","Forecast")</f>
        <v>Actual</v>
      </c>
      <c r="F463" s="27" t="str">
        <f>IF(INDEX('Reference Data'!$G$5:$G$18,MATCH('Reference Data'!$C$4,'Reference Data'!$F$5:$F$21,0),1)&gt;F462,"Actual","Forecast")</f>
        <v>Actual</v>
      </c>
      <c r="G463" s="27" t="str">
        <f>IF(INDEX('Reference Data'!$G$5:$G$18,MATCH('Reference Data'!$C$4,'Reference Data'!$F$5:$F$21,0),1)&gt;G462,"Actual","Forecast")</f>
        <v>Actual</v>
      </c>
      <c r="H463" s="27" t="str">
        <f>IF(INDEX('Reference Data'!$G$5:$G$18,MATCH('Reference Data'!$C$4,'Reference Data'!$F$5:$F$21,0),1)&gt;H462,"Actual","Forecast")</f>
        <v>Actual</v>
      </c>
      <c r="I463" s="27" t="str">
        <f>IF(INDEX('Reference Data'!$G$5:$G$18,MATCH('Reference Data'!$C$4,'Reference Data'!$F$5:$F$21,0),1)&gt;I462,"Actual","Forecast")</f>
        <v>Actual</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6" outlineLevel="2" thickBot="1" x14ac:dyDescent="0.25">
      <c r="D464" s="263"/>
      <c r="E464" s="264"/>
      <c r="F464" s="263"/>
      <c r="G464" s="264"/>
      <c r="H464" s="263"/>
      <c r="I464" s="264"/>
      <c r="J464" s="263"/>
      <c r="K464" s="264"/>
      <c r="L464" s="263"/>
      <c r="M464" s="264"/>
      <c r="N464" s="263"/>
      <c r="O464" s="264"/>
      <c r="P464" s="1"/>
      <c r="Q464"/>
    </row>
    <row r="465" spans="1:17" ht="15" customHeight="1" outlineLevel="2" x14ac:dyDescent="0.2">
      <c r="B465" s="799" t="s">
        <v>259</v>
      </c>
      <c r="D465" s="730" t="s">
        <v>222</v>
      </c>
      <c r="E465" s="800"/>
      <c r="F465" s="800"/>
      <c r="G465" s="800"/>
      <c r="H465" s="800"/>
      <c r="I465" s="800"/>
      <c r="J465" s="800"/>
      <c r="K465" s="800"/>
      <c r="L465" s="800"/>
      <c r="M465" s="800"/>
      <c r="N465" s="800"/>
      <c r="O465" s="800"/>
      <c r="P465" s="1"/>
      <c r="Q465"/>
    </row>
    <row r="466" spans="1:17" ht="15.75" customHeight="1" outlineLevel="2" thickBot="1" x14ac:dyDescent="0.25">
      <c r="B466" s="799"/>
      <c r="D466" s="731"/>
      <c r="E466" s="801"/>
      <c r="F466" s="801"/>
      <c r="G466" s="801"/>
      <c r="H466" s="801"/>
      <c r="I466" s="801"/>
      <c r="J466" s="801"/>
      <c r="K466" s="801"/>
      <c r="L466" s="801"/>
      <c r="M466" s="801"/>
      <c r="N466" s="801"/>
      <c r="O466" s="801"/>
      <c r="P466" s="1"/>
      <c r="Q466"/>
    </row>
    <row r="467" spans="1:17" ht="16" outlineLevel="2" thickBot="1" x14ac:dyDescent="0.25">
      <c r="B467" s="799"/>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6" outlineLevel="2" thickBot="1" x14ac:dyDescent="0.25">
      <c r="B468" s="799"/>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6" outlineLevel="2" thickBot="1" x14ac:dyDescent="0.25">
      <c r="B469" s="799"/>
      <c r="D469" s="263"/>
      <c r="E469" s="264"/>
      <c r="F469" s="263"/>
      <c r="G469" s="264"/>
      <c r="H469" s="263"/>
      <c r="I469" s="264"/>
      <c r="J469" s="263"/>
      <c r="K469" s="264"/>
      <c r="L469" s="263"/>
      <c r="M469" s="264"/>
      <c r="N469" s="263"/>
      <c r="O469" s="264"/>
      <c r="P469" s="1"/>
      <c r="Q469"/>
    </row>
    <row r="470" spans="1:17" outlineLevel="2" x14ac:dyDescent="0.2">
      <c r="D470" t="s">
        <v>260</v>
      </c>
      <c r="P470" s="1"/>
      <c r="Q470"/>
    </row>
    <row r="471" spans="1:17" ht="14.25" customHeight="1" outlineLevel="1" thickBot="1" x14ac:dyDescent="0.25">
      <c r="A471">
        <v>13</v>
      </c>
      <c r="B471" s="59"/>
      <c r="C471" s="59"/>
      <c r="D471" s="59"/>
      <c r="E471" s="59"/>
      <c r="F471" s="59"/>
      <c r="P471" s="1"/>
      <c r="Q471"/>
    </row>
    <row r="472" spans="1:17" ht="15" customHeight="1" outlineLevel="2" x14ac:dyDescent="0.2">
      <c r="A472" s="221"/>
      <c r="B472" s="622" t="s">
        <v>215</v>
      </c>
      <c r="C472" s="622" t="s">
        <v>216</v>
      </c>
      <c r="D472" s="729" t="s">
        <v>217</v>
      </c>
      <c r="E472" s="802"/>
      <c r="F472" s="802"/>
      <c r="G472" s="802"/>
      <c r="H472" s="802"/>
      <c r="I472" s="802"/>
      <c r="J472" s="802"/>
      <c r="K472" s="802"/>
      <c r="L472" s="802"/>
      <c r="M472" s="802"/>
      <c r="N472" s="802"/>
      <c r="O472" s="802"/>
      <c r="P472" s="1"/>
      <c r="Q472"/>
    </row>
    <row r="473" spans="1:17" ht="15.75" customHeight="1" outlineLevel="2" thickBot="1" x14ac:dyDescent="0.25">
      <c r="A473" s="221"/>
      <c r="B473" s="623"/>
      <c r="C473" s="623"/>
      <c r="D473" s="731"/>
      <c r="E473" s="801"/>
      <c r="F473" s="801"/>
      <c r="G473" s="801"/>
      <c r="H473" s="801"/>
      <c r="I473" s="801"/>
      <c r="J473" s="801"/>
      <c r="K473" s="801"/>
      <c r="L473" s="801"/>
      <c r="M473" s="801"/>
      <c r="N473" s="801"/>
      <c r="O473" s="801"/>
      <c r="P473" s="1"/>
      <c r="Q473"/>
    </row>
    <row r="474" spans="1:17" ht="16" outlineLevel="2" thickBot="1" x14ac:dyDescent="0.25">
      <c r="A474" s="221"/>
      <c r="B474" s="623"/>
      <c r="C474" s="623"/>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25">
      <c r="A475" s="221"/>
      <c r="B475" s="623"/>
      <c r="C475" s="623"/>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6" outlineLevel="2" thickBot="1" x14ac:dyDescent="0.25">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2">
      <c r="A477" s="1"/>
      <c r="B477" s="622" t="s">
        <v>257</v>
      </c>
      <c r="C477" s="622" t="s">
        <v>261</v>
      </c>
      <c r="D477" s="730" t="s">
        <v>218</v>
      </c>
      <c r="E477" s="800"/>
      <c r="F477" s="800"/>
      <c r="G477" s="800"/>
      <c r="H477" s="800"/>
      <c r="I477" s="800"/>
      <c r="J477" s="800"/>
      <c r="K477" s="800"/>
      <c r="L477" s="800"/>
      <c r="M477" s="800"/>
      <c r="N477" s="800"/>
      <c r="O477" s="800"/>
      <c r="P477" s="1"/>
      <c r="Q477"/>
    </row>
    <row r="478" spans="1:17" ht="16.5" customHeight="1" outlineLevel="2" thickBot="1" x14ac:dyDescent="0.25">
      <c r="A478" s="1"/>
      <c r="B478" s="623"/>
      <c r="C478" s="623"/>
      <c r="D478" s="731"/>
      <c r="E478" s="801"/>
      <c r="F478" s="801"/>
      <c r="G478" s="801"/>
      <c r="H478" s="801"/>
      <c r="I478" s="801"/>
      <c r="J478" s="801"/>
      <c r="K478" s="801"/>
      <c r="L478" s="801"/>
      <c r="M478" s="801"/>
      <c r="N478" s="801"/>
      <c r="O478" s="801"/>
      <c r="P478" s="1"/>
      <c r="Q478"/>
    </row>
    <row r="479" spans="1:17" ht="16.5" customHeight="1" outlineLevel="2" thickBot="1" x14ac:dyDescent="0.25">
      <c r="A479" s="1"/>
      <c r="B479" s="623"/>
      <c r="C479" s="623"/>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25">
      <c r="A480" s="1"/>
      <c r="B480" s="623"/>
      <c r="C480" s="623"/>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6" outlineLevel="2" thickBot="1" x14ac:dyDescent="0.25">
      <c r="A481" s="1"/>
      <c r="B481" s="275"/>
      <c r="C481" s="278"/>
      <c r="D481" s="263"/>
      <c r="E481" s="264"/>
      <c r="F481" s="263"/>
      <c r="G481" s="264"/>
      <c r="H481" s="263"/>
      <c r="I481" s="264"/>
      <c r="J481" s="263"/>
      <c r="K481" s="264"/>
      <c r="L481" s="263"/>
      <c r="M481" s="264"/>
      <c r="N481" s="263"/>
      <c r="O481" s="264"/>
      <c r="P481" s="1"/>
      <c r="Q481"/>
    </row>
    <row r="482" spans="1:17" outlineLevel="2" x14ac:dyDescent="0.2">
      <c r="D482" s="730" t="s">
        <v>219</v>
      </c>
      <c r="E482" s="800"/>
      <c r="F482" s="800"/>
      <c r="G482" s="800"/>
      <c r="H482" s="800"/>
      <c r="I482" s="800"/>
      <c r="J482" s="800"/>
      <c r="K482" s="800"/>
      <c r="L482" s="800"/>
      <c r="M482" s="800"/>
      <c r="N482" s="800"/>
      <c r="O482" s="800"/>
      <c r="P482" s="1"/>
      <c r="Q482"/>
    </row>
    <row r="483" spans="1:17" ht="16" outlineLevel="2" thickBot="1" x14ac:dyDescent="0.25">
      <c r="D483" s="731"/>
      <c r="E483" s="801"/>
      <c r="F483" s="801"/>
      <c r="G483" s="801"/>
      <c r="H483" s="801"/>
      <c r="I483" s="801"/>
      <c r="J483" s="801"/>
      <c r="K483" s="801"/>
      <c r="L483" s="801"/>
      <c r="M483" s="801"/>
      <c r="N483" s="801"/>
      <c r="O483" s="801"/>
      <c r="P483" s="1"/>
      <c r="Q483"/>
    </row>
    <row r="484" spans="1:17" ht="16" outlineLevel="2" thickBot="1" x14ac:dyDescent="0.25">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6" outlineLevel="2" thickBot="1" x14ac:dyDescent="0.25">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6" outlineLevel="2" thickBot="1" x14ac:dyDescent="0.25">
      <c r="D486" s="263"/>
      <c r="E486" s="264"/>
      <c r="F486" s="263"/>
      <c r="G486" s="264"/>
      <c r="H486" s="263"/>
      <c r="I486" s="264"/>
      <c r="J486" s="263"/>
      <c r="K486" s="264"/>
      <c r="L486" s="263"/>
      <c r="M486" s="264"/>
      <c r="N486" s="263"/>
      <c r="O486" s="264"/>
      <c r="P486" s="1"/>
      <c r="Q486"/>
    </row>
    <row r="487" spans="1:17" outlineLevel="2" x14ac:dyDescent="0.2">
      <c r="D487" s="730" t="s">
        <v>220</v>
      </c>
      <c r="E487" s="800"/>
      <c r="F487" s="800"/>
      <c r="G487" s="800"/>
      <c r="H487" s="800"/>
      <c r="I487" s="800"/>
      <c r="J487" s="800"/>
      <c r="K487" s="800"/>
      <c r="L487" s="800"/>
      <c r="M487" s="800"/>
      <c r="N487" s="800"/>
      <c r="O487" s="800"/>
      <c r="P487" s="1"/>
      <c r="Q487"/>
    </row>
    <row r="488" spans="1:17" ht="16" outlineLevel="2" thickBot="1" x14ac:dyDescent="0.25">
      <c r="D488" s="731"/>
      <c r="E488" s="801"/>
      <c r="F488" s="801"/>
      <c r="G488" s="801"/>
      <c r="H488" s="801"/>
      <c r="I488" s="801"/>
      <c r="J488" s="801"/>
      <c r="K488" s="801"/>
      <c r="L488" s="801"/>
      <c r="M488" s="801"/>
      <c r="N488" s="801"/>
      <c r="O488" s="801"/>
      <c r="P488" s="1"/>
      <c r="Q488"/>
    </row>
    <row r="489" spans="1:17" ht="16" outlineLevel="2" thickBot="1" x14ac:dyDescent="0.25">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6" outlineLevel="2" thickBot="1" x14ac:dyDescent="0.25">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Actual</v>
      </c>
      <c r="K490" s="27" t="str">
        <f>IF(INDEX('Reference Data'!$G$5:$G$18,MATCH('Reference Data'!$C$4,'Reference Data'!$F$5:$F$21,0),1)&gt;K489,"Actual","Forecast")</f>
        <v>Actual</v>
      </c>
      <c r="L490" s="27" t="str">
        <f>IF(INDEX('Reference Data'!$G$5:$G$18,MATCH('Reference Data'!$C$4,'Reference Data'!$F$5:$F$21,0),1)&gt;L489,"Actual","Forecast")</f>
        <v>Actual</v>
      </c>
      <c r="M490" s="27" t="str">
        <f>IF(INDEX('Reference Data'!$G$5:$G$18,MATCH('Reference Data'!$C$4,'Reference Data'!$F$5:$F$21,0),1)&gt;M489,"Actual","Forecast")</f>
        <v>Actual</v>
      </c>
      <c r="N490" s="27" t="str">
        <f>IF(INDEX('Reference Data'!$G$5:$G$18,MATCH('Reference Data'!$C$4,'Reference Data'!$F$5:$F$21,0),1)&gt;N489,"Actual","Forecast")</f>
        <v>Actual</v>
      </c>
      <c r="O490" s="27" t="str">
        <f>IF(INDEX('Reference Data'!$G$5:$G$18,MATCH('Reference Data'!$C$4,'Reference Data'!$F$5:$F$21,0),1)&gt;O489,"Actual","Forecast")</f>
        <v>Actual</v>
      </c>
      <c r="P490" s="1"/>
      <c r="Q490"/>
    </row>
    <row r="491" spans="1:17" ht="16" outlineLevel="2" thickBot="1" x14ac:dyDescent="0.25">
      <c r="D491" s="263"/>
      <c r="E491" s="264"/>
      <c r="F491" s="263"/>
      <c r="G491" s="264"/>
      <c r="H491" s="263"/>
      <c r="I491" s="264"/>
      <c r="J491" s="263"/>
      <c r="K491" s="264"/>
      <c r="L491" s="263"/>
      <c r="M491" s="264"/>
      <c r="N491" s="263"/>
      <c r="O491" s="264"/>
      <c r="P491" s="1"/>
      <c r="Q491"/>
    </row>
    <row r="492" spans="1:17" outlineLevel="2" x14ac:dyDescent="0.2">
      <c r="D492" s="730" t="s">
        <v>221</v>
      </c>
      <c r="E492" s="800"/>
      <c r="F492" s="800"/>
      <c r="G492" s="800"/>
      <c r="H492" s="800"/>
      <c r="I492" s="800"/>
      <c r="J492" s="800"/>
      <c r="K492" s="800"/>
      <c r="L492" s="800"/>
      <c r="M492" s="800"/>
      <c r="N492" s="800"/>
      <c r="O492" s="800"/>
      <c r="P492" s="1"/>
      <c r="Q492"/>
    </row>
    <row r="493" spans="1:17" ht="16" outlineLevel="2" thickBot="1" x14ac:dyDescent="0.25">
      <c r="D493" s="731"/>
      <c r="E493" s="801"/>
      <c r="F493" s="801"/>
      <c r="G493" s="801"/>
      <c r="H493" s="801"/>
      <c r="I493" s="801"/>
      <c r="J493" s="801"/>
      <c r="K493" s="801"/>
      <c r="L493" s="801"/>
      <c r="M493" s="801"/>
      <c r="N493" s="801"/>
      <c r="O493" s="801"/>
      <c r="P493" s="1"/>
      <c r="Q493"/>
    </row>
    <row r="494" spans="1:17" ht="16" outlineLevel="2" thickBot="1" x14ac:dyDescent="0.25">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6" outlineLevel="2" thickBot="1" x14ac:dyDescent="0.25">
      <c r="D495" s="27" t="str">
        <f>IF(INDEX('Reference Data'!$G$5:$G$18,MATCH('Reference Data'!$C$4,'Reference Data'!$F$5:$F$21,0),1)&gt;D494,"Actual","Forecast")</f>
        <v>Actual</v>
      </c>
      <c r="E495" s="27" t="str">
        <f>IF(INDEX('Reference Data'!$G$5:$G$18,MATCH('Reference Data'!$C$4,'Reference Data'!$F$5:$F$21,0),1)&gt;E494,"Actual","Forecast")</f>
        <v>Actual</v>
      </c>
      <c r="F495" s="27" t="str">
        <f>IF(INDEX('Reference Data'!$G$5:$G$18,MATCH('Reference Data'!$C$4,'Reference Data'!$F$5:$F$21,0),1)&gt;F494,"Actual","Forecast")</f>
        <v>Actual</v>
      </c>
      <c r="G495" s="27" t="str">
        <f>IF(INDEX('Reference Data'!$G$5:$G$18,MATCH('Reference Data'!$C$4,'Reference Data'!$F$5:$F$21,0),1)&gt;G494,"Actual","Forecast")</f>
        <v>Actual</v>
      </c>
      <c r="H495" s="27" t="str">
        <f>IF(INDEX('Reference Data'!$G$5:$G$18,MATCH('Reference Data'!$C$4,'Reference Data'!$F$5:$F$21,0),1)&gt;H494,"Actual","Forecast")</f>
        <v>Actual</v>
      </c>
      <c r="I495" s="27" t="str">
        <f>IF(INDEX('Reference Data'!$G$5:$G$18,MATCH('Reference Data'!$C$4,'Reference Data'!$F$5:$F$21,0),1)&gt;I494,"Actual","Forecast")</f>
        <v>Actual</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6" outlineLevel="2" thickBot="1" x14ac:dyDescent="0.25">
      <c r="D496" s="263"/>
      <c r="E496" s="264"/>
      <c r="F496" s="263"/>
      <c r="G496" s="264"/>
      <c r="H496" s="263"/>
      <c r="I496" s="264"/>
      <c r="J496" s="263"/>
      <c r="K496" s="264"/>
      <c r="L496" s="263"/>
      <c r="M496" s="264"/>
      <c r="N496" s="263"/>
      <c r="O496" s="264"/>
      <c r="P496" s="1"/>
      <c r="Q496"/>
    </row>
    <row r="497" spans="1:17" ht="15" customHeight="1" outlineLevel="2" x14ac:dyDescent="0.2">
      <c r="B497" s="799" t="s">
        <v>259</v>
      </c>
      <c r="D497" s="730" t="s">
        <v>222</v>
      </c>
      <c r="E497" s="800"/>
      <c r="F497" s="800"/>
      <c r="G497" s="800"/>
      <c r="H497" s="800"/>
      <c r="I497" s="800"/>
      <c r="J497" s="800"/>
      <c r="K497" s="800"/>
      <c r="L497" s="800"/>
      <c r="M497" s="800"/>
      <c r="N497" s="800"/>
      <c r="O497" s="800"/>
      <c r="P497" s="1"/>
      <c r="Q497"/>
    </row>
    <row r="498" spans="1:17" ht="15.75" customHeight="1" outlineLevel="2" thickBot="1" x14ac:dyDescent="0.25">
      <c r="B498" s="799"/>
      <c r="D498" s="731"/>
      <c r="E498" s="801"/>
      <c r="F498" s="801"/>
      <c r="G498" s="801"/>
      <c r="H498" s="801"/>
      <c r="I498" s="801"/>
      <c r="J498" s="801"/>
      <c r="K498" s="801"/>
      <c r="L498" s="801"/>
      <c r="M498" s="801"/>
      <c r="N498" s="801"/>
      <c r="O498" s="801"/>
      <c r="P498" s="1"/>
      <c r="Q498"/>
    </row>
    <row r="499" spans="1:17" ht="16" outlineLevel="2" thickBot="1" x14ac:dyDescent="0.25">
      <c r="B499" s="799"/>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6" outlineLevel="2" thickBot="1" x14ac:dyDescent="0.25">
      <c r="B500" s="799"/>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6" outlineLevel="2" thickBot="1" x14ac:dyDescent="0.25">
      <c r="B501" s="799"/>
      <c r="D501" s="263"/>
      <c r="E501" s="264"/>
      <c r="F501" s="263"/>
      <c r="G501" s="264"/>
      <c r="H501" s="263"/>
      <c r="I501" s="264"/>
      <c r="J501" s="263"/>
      <c r="K501" s="264"/>
      <c r="L501" s="263"/>
      <c r="M501" s="264"/>
      <c r="N501" s="263"/>
      <c r="O501" s="264"/>
      <c r="P501" s="1"/>
      <c r="Q501"/>
    </row>
    <row r="502" spans="1:17" outlineLevel="2" x14ac:dyDescent="0.2">
      <c r="D502" t="s">
        <v>260</v>
      </c>
      <c r="P502" s="1"/>
      <c r="Q502"/>
    </row>
    <row r="503" spans="1:17" ht="14.25" customHeight="1" outlineLevel="1" thickBot="1" x14ac:dyDescent="0.25">
      <c r="A503">
        <v>14</v>
      </c>
      <c r="B503" s="59"/>
      <c r="C503" s="59"/>
      <c r="D503" s="59"/>
      <c r="E503" s="59"/>
      <c r="F503" s="59"/>
      <c r="P503" s="1"/>
      <c r="Q503"/>
    </row>
    <row r="504" spans="1:17" ht="15" customHeight="1" outlineLevel="2" x14ac:dyDescent="0.2">
      <c r="A504" s="221"/>
      <c r="B504" s="622" t="s">
        <v>215</v>
      </c>
      <c r="C504" s="622" t="s">
        <v>216</v>
      </c>
      <c r="D504" s="729" t="s">
        <v>217</v>
      </c>
      <c r="E504" s="802"/>
      <c r="F504" s="802"/>
      <c r="G504" s="802"/>
      <c r="H504" s="802"/>
      <c r="I504" s="802"/>
      <c r="J504" s="802"/>
      <c r="K504" s="802"/>
      <c r="L504" s="802"/>
      <c r="M504" s="802"/>
      <c r="N504" s="802"/>
      <c r="O504" s="802"/>
      <c r="P504" s="1"/>
      <c r="Q504"/>
    </row>
    <row r="505" spans="1:17" ht="15.75" customHeight="1" outlineLevel="2" thickBot="1" x14ac:dyDescent="0.25">
      <c r="A505" s="221"/>
      <c r="B505" s="623"/>
      <c r="C505" s="623"/>
      <c r="D505" s="731"/>
      <c r="E505" s="801"/>
      <c r="F505" s="801"/>
      <c r="G505" s="801"/>
      <c r="H505" s="801"/>
      <c r="I505" s="801"/>
      <c r="J505" s="801"/>
      <c r="K505" s="801"/>
      <c r="L505" s="801"/>
      <c r="M505" s="801"/>
      <c r="N505" s="801"/>
      <c r="O505" s="801"/>
      <c r="P505" s="1"/>
      <c r="Q505"/>
    </row>
    <row r="506" spans="1:17" ht="16" outlineLevel="2" thickBot="1" x14ac:dyDescent="0.25">
      <c r="A506" s="221"/>
      <c r="B506" s="623"/>
      <c r="C506" s="623"/>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25">
      <c r="A507" s="221"/>
      <c r="B507" s="623"/>
      <c r="C507" s="623"/>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6" outlineLevel="2" thickBot="1" x14ac:dyDescent="0.25">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2">
      <c r="A509" s="1"/>
      <c r="B509" s="622" t="s">
        <v>257</v>
      </c>
      <c r="C509" s="622" t="s">
        <v>261</v>
      </c>
      <c r="D509" s="730" t="s">
        <v>218</v>
      </c>
      <c r="E509" s="800"/>
      <c r="F509" s="800"/>
      <c r="G509" s="800"/>
      <c r="H509" s="800"/>
      <c r="I509" s="800"/>
      <c r="J509" s="800"/>
      <c r="K509" s="800"/>
      <c r="L509" s="800"/>
      <c r="M509" s="800"/>
      <c r="N509" s="800"/>
      <c r="O509" s="800"/>
      <c r="P509" s="1"/>
      <c r="Q509"/>
    </row>
    <row r="510" spans="1:17" ht="16.5" customHeight="1" outlineLevel="2" thickBot="1" x14ac:dyDescent="0.25">
      <c r="A510" s="1"/>
      <c r="B510" s="623"/>
      <c r="C510" s="623"/>
      <c r="D510" s="731"/>
      <c r="E510" s="801"/>
      <c r="F510" s="801"/>
      <c r="G510" s="801"/>
      <c r="H510" s="801"/>
      <c r="I510" s="801"/>
      <c r="J510" s="801"/>
      <c r="K510" s="801"/>
      <c r="L510" s="801"/>
      <c r="M510" s="801"/>
      <c r="N510" s="801"/>
      <c r="O510" s="801"/>
      <c r="P510" s="1"/>
      <c r="Q510"/>
    </row>
    <row r="511" spans="1:17" ht="16.5" customHeight="1" outlineLevel="2" thickBot="1" x14ac:dyDescent="0.25">
      <c r="A511" s="1"/>
      <c r="B511" s="623"/>
      <c r="C511" s="623"/>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25">
      <c r="A512" s="1"/>
      <c r="B512" s="623"/>
      <c r="C512" s="623"/>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6" outlineLevel="2" thickBot="1" x14ac:dyDescent="0.25">
      <c r="A513" s="1"/>
      <c r="B513" s="275"/>
      <c r="C513" s="278"/>
      <c r="D513" s="263"/>
      <c r="E513" s="264"/>
      <c r="F513" s="263"/>
      <c r="G513" s="264"/>
      <c r="H513" s="263"/>
      <c r="I513" s="264"/>
      <c r="J513" s="263"/>
      <c r="K513" s="264"/>
      <c r="L513" s="263"/>
      <c r="M513" s="264"/>
      <c r="N513" s="263"/>
      <c r="O513" s="264"/>
      <c r="P513" s="1"/>
      <c r="Q513"/>
    </row>
    <row r="514" spans="1:17" outlineLevel="2" x14ac:dyDescent="0.2">
      <c r="D514" s="730" t="s">
        <v>219</v>
      </c>
      <c r="E514" s="800"/>
      <c r="F514" s="800"/>
      <c r="G514" s="800"/>
      <c r="H514" s="800"/>
      <c r="I514" s="800"/>
      <c r="J514" s="800"/>
      <c r="K514" s="800"/>
      <c r="L514" s="800"/>
      <c r="M514" s="800"/>
      <c r="N514" s="800"/>
      <c r="O514" s="800"/>
      <c r="P514" s="1"/>
      <c r="Q514"/>
    </row>
    <row r="515" spans="1:17" ht="16" outlineLevel="2" thickBot="1" x14ac:dyDescent="0.25">
      <c r="D515" s="731"/>
      <c r="E515" s="801"/>
      <c r="F515" s="801"/>
      <c r="G515" s="801"/>
      <c r="H515" s="801"/>
      <c r="I515" s="801"/>
      <c r="J515" s="801"/>
      <c r="K515" s="801"/>
      <c r="L515" s="801"/>
      <c r="M515" s="801"/>
      <c r="N515" s="801"/>
      <c r="O515" s="801"/>
      <c r="P515" s="1"/>
      <c r="Q515"/>
    </row>
    <row r="516" spans="1:17" ht="16" outlineLevel="2" thickBot="1" x14ac:dyDescent="0.25">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6" outlineLevel="2" thickBot="1" x14ac:dyDescent="0.25">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6" outlineLevel="2" thickBot="1" x14ac:dyDescent="0.25">
      <c r="D518" s="263"/>
      <c r="E518" s="264"/>
      <c r="F518" s="263"/>
      <c r="G518" s="264"/>
      <c r="H518" s="263"/>
      <c r="I518" s="264"/>
      <c r="J518" s="263"/>
      <c r="K518" s="264"/>
      <c r="L518" s="263"/>
      <c r="M518" s="264"/>
      <c r="N518" s="263"/>
      <c r="O518" s="264"/>
      <c r="P518" s="1"/>
      <c r="Q518"/>
    </row>
    <row r="519" spans="1:17" outlineLevel="2" x14ac:dyDescent="0.2">
      <c r="D519" s="730" t="s">
        <v>220</v>
      </c>
      <c r="E519" s="800"/>
      <c r="F519" s="800"/>
      <c r="G519" s="800"/>
      <c r="H519" s="800"/>
      <c r="I519" s="800"/>
      <c r="J519" s="800"/>
      <c r="K519" s="800"/>
      <c r="L519" s="800"/>
      <c r="M519" s="800"/>
      <c r="N519" s="800"/>
      <c r="O519" s="800"/>
      <c r="P519" s="1"/>
      <c r="Q519"/>
    </row>
    <row r="520" spans="1:17" ht="16" outlineLevel="2" thickBot="1" x14ac:dyDescent="0.25">
      <c r="D520" s="731"/>
      <c r="E520" s="801"/>
      <c r="F520" s="801"/>
      <c r="G520" s="801"/>
      <c r="H520" s="801"/>
      <c r="I520" s="801"/>
      <c r="J520" s="801"/>
      <c r="K520" s="801"/>
      <c r="L520" s="801"/>
      <c r="M520" s="801"/>
      <c r="N520" s="801"/>
      <c r="O520" s="801"/>
      <c r="P520" s="1"/>
      <c r="Q520"/>
    </row>
    <row r="521" spans="1:17" ht="16" outlineLevel="2" thickBot="1" x14ac:dyDescent="0.25">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6" outlineLevel="2" thickBot="1" x14ac:dyDescent="0.25">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Actual</v>
      </c>
      <c r="K522" s="27" t="str">
        <f>IF(INDEX('Reference Data'!$G$5:$G$18,MATCH('Reference Data'!$C$4,'Reference Data'!$F$5:$F$21,0),1)&gt;K521,"Actual","Forecast")</f>
        <v>Actual</v>
      </c>
      <c r="L522" s="27" t="str">
        <f>IF(INDEX('Reference Data'!$G$5:$G$18,MATCH('Reference Data'!$C$4,'Reference Data'!$F$5:$F$21,0),1)&gt;L521,"Actual","Forecast")</f>
        <v>Actual</v>
      </c>
      <c r="M522" s="27" t="str">
        <f>IF(INDEX('Reference Data'!$G$5:$G$18,MATCH('Reference Data'!$C$4,'Reference Data'!$F$5:$F$21,0),1)&gt;M521,"Actual","Forecast")</f>
        <v>Actual</v>
      </c>
      <c r="N522" s="27" t="str">
        <f>IF(INDEX('Reference Data'!$G$5:$G$18,MATCH('Reference Data'!$C$4,'Reference Data'!$F$5:$F$21,0),1)&gt;N521,"Actual","Forecast")</f>
        <v>Actual</v>
      </c>
      <c r="O522" s="27" t="str">
        <f>IF(INDEX('Reference Data'!$G$5:$G$18,MATCH('Reference Data'!$C$4,'Reference Data'!$F$5:$F$21,0),1)&gt;O521,"Actual","Forecast")</f>
        <v>Actual</v>
      </c>
      <c r="P522" s="1"/>
      <c r="Q522"/>
    </row>
    <row r="523" spans="1:17" ht="16" outlineLevel="2" thickBot="1" x14ac:dyDescent="0.25">
      <c r="D523" s="263"/>
      <c r="E523" s="264"/>
      <c r="F523" s="263"/>
      <c r="G523" s="264"/>
      <c r="H523" s="263"/>
      <c r="I523" s="264"/>
      <c r="J523" s="263"/>
      <c r="K523" s="264"/>
      <c r="L523" s="263"/>
      <c r="M523" s="264"/>
      <c r="N523" s="263"/>
      <c r="O523" s="264"/>
      <c r="P523" s="1"/>
      <c r="Q523"/>
    </row>
    <row r="524" spans="1:17" outlineLevel="2" x14ac:dyDescent="0.2">
      <c r="D524" s="730" t="s">
        <v>221</v>
      </c>
      <c r="E524" s="800"/>
      <c r="F524" s="800"/>
      <c r="G524" s="800"/>
      <c r="H524" s="800"/>
      <c r="I524" s="800"/>
      <c r="J524" s="800"/>
      <c r="K524" s="800"/>
      <c r="L524" s="800"/>
      <c r="M524" s="800"/>
      <c r="N524" s="800"/>
      <c r="O524" s="800"/>
      <c r="P524" s="1"/>
      <c r="Q524"/>
    </row>
    <row r="525" spans="1:17" ht="16" outlineLevel="2" thickBot="1" x14ac:dyDescent="0.25">
      <c r="D525" s="731"/>
      <c r="E525" s="801"/>
      <c r="F525" s="801"/>
      <c r="G525" s="801"/>
      <c r="H525" s="801"/>
      <c r="I525" s="801"/>
      <c r="J525" s="801"/>
      <c r="K525" s="801"/>
      <c r="L525" s="801"/>
      <c r="M525" s="801"/>
      <c r="N525" s="801"/>
      <c r="O525" s="801"/>
      <c r="P525" s="1"/>
      <c r="Q525"/>
    </row>
    <row r="526" spans="1:17" ht="16" outlineLevel="2" thickBot="1" x14ac:dyDescent="0.25">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6" outlineLevel="2" thickBot="1" x14ac:dyDescent="0.25">
      <c r="D527" s="27" t="str">
        <f>IF(INDEX('Reference Data'!$G$5:$G$18,MATCH('Reference Data'!$C$4,'Reference Data'!$F$5:$F$21,0),1)&gt;D526,"Actual","Forecast")</f>
        <v>Actual</v>
      </c>
      <c r="E527" s="27" t="str">
        <f>IF(INDEX('Reference Data'!$G$5:$G$18,MATCH('Reference Data'!$C$4,'Reference Data'!$F$5:$F$21,0),1)&gt;E526,"Actual","Forecast")</f>
        <v>Actual</v>
      </c>
      <c r="F527" s="27" t="str">
        <f>IF(INDEX('Reference Data'!$G$5:$G$18,MATCH('Reference Data'!$C$4,'Reference Data'!$F$5:$F$21,0),1)&gt;F526,"Actual","Forecast")</f>
        <v>Actual</v>
      </c>
      <c r="G527" s="27" t="str">
        <f>IF(INDEX('Reference Data'!$G$5:$G$18,MATCH('Reference Data'!$C$4,'Reference Data'!$F$5:$F$21,0),1)&gt;G526,"Actual","Forecast")</f>
        <v>Actual</v>
      </c>
      <c r="H527" s="27" t="str">
        <f>IF(INDEX('Reference Data'!$G$5:$G$18,MATCH('Reference Data'!$C$4,'Reference Data'!$F$5:$F$21,0),1)&gt;H526,"Actual","Forecast")</f>
        <v>Actual</v>
      </c>
      <c r="I527" s="27" t="str">
        <f>IF(INDEX('Reference Data'!$G$5:$G$18,MATCH('Reference Data'!$C$4,'Reference Data'!$F$5:$F$21,0),1)&gt;I526,"Actual","Forecast")</f>
        <v>Actual</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6" outlineLevel="2" thickBot="1" x14ac:dyDescent="0.25">
      <c r="D528" s="263"/>
      <c r="E528" s="264"/>
      <c r="F528" s="263"/>
      <c r="G528" s="264"/>
      <c r="H528" s="263"/>
      <c r="I528" s="264"/>
      <c r="J528" s="263"/>
      <c r="K528" s="264"/>
      <c r="L528" s="263"/>
      <c r="M528" s="264"/>
      <c r="N528" s="263"/>
      <c r="O528" s="264"/>
      <c r="P528" s="1"/>
      <c r="Q528"/>
    </row>
    <row r="529" spans="2:17" ht="15" customHeight="1" outlineLevel="2" x14ac:dyDescent="0.2">
      <c r="B529" s="799" t="s">
        <v>259</v>
      </c>
      <c r="D529" s="730" t="s">
        <v>222</v>
      </c>
      <c r="E529" s="800"/>
      <c r="F529" s="800"/>
      <c r="G529" s="800"/>
      <c r="H529" s="800"/>
      <c r="I529" s="800"/>
      <c r="J529" s="800"/>
      <c r="K529" s="800"/>
      <c r="L529" s="800"/>
      <c r="M529" s="800"/>
      <c r="N529" s="800"/>
      <c r="O529" s="800"/>
      <c r="P529" s="1"/>
      <c r="Q529"/>
    </row>
    <row r="530" spans="2:17" ht="15.75" customHeight="1" outlineLevel="2" thickBot="1" x14ac:dyDescent="0.25">
      <c r="B530" s="799"/>
      <c r="D530" s="731"/>
      <c r="E530" s="801"/>
      <c r="F530" s="801"/>
      <c r="G530" s="801"/>
      <c r="H530" s="801"/>
      <c r="I530" s="801"/>
      <c r="J530" s="801"/>
      <c r="K530" s="801"/>
      <c r="L530" s="801"/>
      <c r="M530" s="801"/>
      <c r="N530" s="801"/>
      <c r="O530" s="801"/>
      <c r="P530" s="1"/>
      <c r="Q530"/>
    </row>
    <row r="531" spans="2:17" ht="16" outlineLevel="2" thickBot="1" x14ac:dyDescent="0.25">
      <c r="B531" s="799"/>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6" outlineLevel="2" thickBot="1" x14ac:dyDescent="0.25">
      <c r="B532" s="799"/>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6" outlineLevel="2" thickBot="1" x14ac:dyDescent="0.25">
      <c r="B533" s="799"/>
      <c r="D533" s="263"/>
      <c r="E533" s="264"/>
      <c r="F533" s="263"/>
      <c r="G533" s="264"/>
      <c r="H533" s="263"/>
      <c r="I533" s="264"/>
      <c r="J533" s="263"/>
      <c r="K533" s="264"/>
      <c r="L533" s="263"/>
      <c r="M533" s="264"/>
      <c r="N533" s="263"/>
      <c r="O533" s="264"/>
      <c r="P533" s="1"/>
      <c r="Q533"/>
    </row>
    <row r="534" spans="2:17" outlineLevel="2" x14ac:dyDescent="0.2">
      <c r="D534" t="s">
        <v>260</v>
      </c>
      <c r="P534" s="1"/>
      <c r="Q534"/>
    </row>
    <row r="535" spans="2:17" ht="14.25" customHeight="1" outlineLevel="1" x14ac:dyDescent="0.2">
      <c r="B535" s="59"/>
      <c r="C535" s="59"/>
      <c r="D535" s="59"/>
      <c r="E535" s="59"/>
      <c r="F535" s="59"/>
      <c r="P535" s="1"/>
      <c r="Q535"/>
    </row>
    <row r="537" spans="2:17" x14ac:dyDescent="0.2">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332" priority="624">
      <formula>OR(#REF!="no", #REF!="&lt; Select &gt;")</formula>
    </cfRule>
  </conditionalFormatting>
  <conditionalFormatting sqref="D43:O52">
    <cfRule type="expression" dxfId="1331" priority="253">
      <formula>$B43=""</formula>
    </cfRule>
  </conditionalFormatting>
  <conditionalFormatting sqref="D59:O59">
    <cfRule type="cellIs" dxfId="1330" priority="614" operator="equal">
      <formula>"Actual"</formula>
    </cfRule>
    <cfRule type="cellIs" dxfId="1329" priority="615" operator="equal">
      <formula>"Forecast"</formula>
    </cfRule>
  </conditionalFormatting>
  <conditionalFormatting sqref="D60:O60 D85:O86">
    <cfRule type="expression" dxfId="1328" priority="628">
      <formula>OR($C$69="No", $C$69="&lt; Select &gt;")</formula>
    </cfRule>
  </conditionalFormatting>
  <conditionalFormatting sqref="D64:O64">
    <cfRule type="cellIs" dxfId="1327" priority="612" operator="equal">
      <formula>"Actual"</formula>
    </cfRule>
    <cfRule type="cellIs" dxfId="1326" priority="613" operator="equal">
      <formula>"Forecast"</formula>
    </cfRule>
  </conditionalFormatting>
  <conditionalFormatting sqref="D65:O65">
    <cfRule type="expression" dxfId="1325" priority="4">
      <formula>OR($C$69="No", $C$69="&lt; Select &gt;")</formula>
    </cfRule>
  </conditionalFormatting>
  <conditionalFormatting sqref="D69:O69">
    <cfRule type="cellIs" dxfId="1324" priority="598" operator="equal">
      <formula>"Actual"</formula>
    </cfRule>
    <cfRule type="cellIs" dxfId="1323" priority="599" operator="equal">
      <formula>"Forecast"</formula>
    </cfRule>
  </conditionalFormatting>
  <conditionalFormatting sqref="D70:O70">
    <cfRule type="expression" dxfId="1322" priority="3">
      <formula>OR($C$69="No", $C$69="&lt; Select &gt;")</formula>
    </cfRule>
  </conditionalFormatting>
  <conditionalFormatting sqref="D74:O74">
    <cfRule type="cellIs" dxfId="1321" priority="600" operator="equal">
      <formula>"Actual"</formula>
    </cfRule>
    <cfRule type="cellIs" dxfId="1320" priority="601" operator="equal">
      <formula>"Forecast"</formula>
    </cfRule>
  </conditionalFormatting>
  <conditionalFormatting sqref="D75:O75">
    <cfRule type="expression" dxfId="1319" priority="2">
      <formula>OR($C$69="No", $C$69="&lt; Select &gt;")</formula>
    </cfRule>
  </conditionalFormatting>
  <conditionalFormatting sqref="D79:O79">
    <cfRule type="cellIs" dxfId="1318" priority="607" operator="equal">
      <formula>"Forecast"</formula>
    </cfRule>
    <cfRule type="cellIs" dxfId="1317" priority="606" operator="equal">
      <formula>"Actual"</formula>
    </cfRule>
  </conditionalFormatting>
  <conditionalFormatting sqref="D80:O80">
    <cfRule type="expression" dxfId="1316" priority="1">
      <formula>OR($C$69="No", $C$69="&lt; Select &gt;")</formula>
    </cfRule>
  </conditionalFormatting>
  <conditionalFormatting sqref="D84:O84">
    <cfRule type="cellIs" dxfId="1315" priority="603" operator="equal">
      <formula>"Forecast"</formula>
    </cfRule>
    <cfRule type="cellIs" dxfId="1314" priority="602" operator="equal">
      <formula>"Actual"</formula>
    </cfRule>
  </conditionalFormatting>
  <conditionalFormatting sqref="D91:O91">
    <cfRule type="cellIs" dxfId="1313" priority="512" operator="equal">
      <formula>"Actual"</formula>
    </cfRule>
    <cfRule type="cellIs" dxfId="1312" priority="513" operator="equal">
      <formula>"Forecast"</formula>
    </cfRule>
  </conditionalFormatting>
  <conditionalFormatting sqref="D92:O92 D117:O118">
    <cfRule type="expression" dxfId="1311" priority="518">
      <formula>OR($C$69="No", $C$69="&lt; Select &gt;")</formula>
    </cfRule>
  </conditionalFormatting>
  <conditionalFormatting sqref="D96:O96">
    <cfRule type="cellIs" dxfId="1310" priority="510" operator="equal">
      <formula>"Actual"</formula>
    </cfRule>
    <cfRule type="cellIs" dxfId="1309" priority="511" operator="equal">
      <formula>"Forecast"</formula>
    </cfRule>
  </conditionalFormatting>
  <conditionalFormatting sqref="D97:O97">
    <cfRule type="expression" dxfId="1308" priority="515">
      <formula>OR($C$69="No", $C$69="&lt; Select &gt;")</formula>
    </cfRule>
  </conditionalFormatting>
  <conditionalFormatting sqref="D101:O101">
    <cfRule type="cellIs" dxfId="1307" priority="502" operator="equal">
      <formula>"Actual"</formula>
    </cfRule>
    <cfRule type="cellIs" dxfId="1306" priority="503" operator="equal">
      <formula>"Forecast"</formula>
    </cfRule>
  </conditionalFormatting>
  <conditionalFormatting sqref="D102:O102">
    <cfRule type="expression" dxfId="1305" priority="516">
      <formula>OR($C$69="No", $C$69="&lt; Select &gt;")</formula>
    </cfRule>
  </conditionalFormatting>
  <conditionalFormatting sqref="D106:O106">
    <cfRule type="cellIs" dxfId="1304" priority="504" operator="equal">
      <formula>"Actual"</formula>
    </cfRule>
    <cfRule type="cellIs" dxfId="1303" priority="505" operator="equal">
      <formula>"Forecast"</formula>
    </cfRule>
  </conditionalFormatting>
  <conditionalFormatting sqref="D107:O107">
    <cfRule type="expression" dxfId="1302" priority="517">
      <formula>OR($C$69="No", $C$69="&lt; Select &gt;")</formula>
    </cfRule>
  </conditionalFormatting>
  <conditionalFormatting sqref="D111:O111">
    <cfRule type="cellIs" dxfId="1301" priority="509" operator="equal">
      <formula>"Forecast"</formula>
    </cfRule>
    <cfRule type="cellIs" dxfId="1300" priority="508" operator="equal">
      <formula>"Actual"</formula>
    </cfRule>
  </conditionalFormatting>
  <conditionalFormatting sqref="D112:O112">
    <cfRule type="expression" dxfId="1299" priority="514">
      <formula>OR($C$69="No", $C$69="&lt; Select &gt;")</formula>
    </cfRule>
  </conditionalFormatting>
  <conditionalFormatting sqref="D116:O116">
    <cfRule type="cellIs" dxfId="1298" priority="507" operator="equal">
      <formula>"Forecast"</formula>
    </cfRule>
    <cfRule type="cellIs" dxfId="1297" priority="506" operator="equal">
      <formula>"Actual"</formula>
    </cfRule>
  </conditionalFormatting>
  <conditionalFormatting sqref="D123:O123">
    <cfRule type="cellIs" dxfId="1296" priority="246" operator="equal">
      <formula>"Forecast"</formula>
    </cfRule>
    <cfRule type="cellIs" dxfId="1295" priority="245" operator="equal">
      <formula>"Actual"</formula>
    </cfRule>
  </conditionalFormatting>
  <conditionalFormatting sqref="D124:O124 D149:O150">
    <cfRule type="expression" dxfId="1294" priority="251">
      <formula>OR($C$69="No", $C$69="&lt; Select &gt;")</formula>
    </cfRule>
  </conditionalFormatting>
  <conditionalFormatting sqref="D128:O128">
    <cfRule type="cellIs" dxfId="1293" priority="244" operator="equal">
      <formula>"Forecast"</formula>
    </cfRule>
    <cfRule type="cellIs" dxfId="1292" priority="243" operator="equal">
      <formula>"Actual"</formula>
    </cfRule>
  </conditionalFormatting>
  <conditionalFormatting sqref="D129:O129">
    <cfRule type="expression" dxfId="1291" priority="248">
      <formula>OR($C$69="No", $C$69="&lt; Select &gt;")</formula>
    </cfRule>
  </conditionalFormatting>
  <conditionalFormatting sqref="D133:O133">
    <cfRule type="cellIs" dxfId="1290" priority="236" operator="equal">
      <formula>"Forecast"</formula>
    </cfRule>
    <cfRule type="cellIs" dxfId="1289" priority="235" operator="equal">
      <formula>"Actual"</formula>
    </cfRule>
  </conditionalFormatting>
  <conditionalFormatting sqref="D134:O134">
    <cfRule type="expression" dxfId="1288" priority="249">
      <formula>OR($C$69="No", $C$69="&lt; Select &gt;")</formula>
    </cfRule>
  </conditionalFormatting>
  <conditionalFormatting sqref="D138:O138">
    <cfRule type="cellIs" dxfId="1287" priority="238" operator="equal">
      <formula>"Forecast"</formula>
    </cfRule>
    <cfRule type="cellIs" dxfId="1286" priority="237" operator="equal">
      <formula>"Actual"</formula>
    </cfRule>
  </conditionalFormatting>
  <conditionalFormatting sqref="D139:O139">
    <cfRule type="expression" dxfId="1285" priority="250">
      <formula>OR($C$69="No", $C$69="&lt; Select &gt;")</formula>
    </cfRule>
  </conditionalFormatting>
  <conditionalFormatting sqref="D143:O143">
    <cfRule type="cellIs" dxfId="1284" priority="242" operator="equal">
      <formula>"Forecast"</formula>
    </cfRule>
    <cfRule type="cellIs" dxfId="1283" priority="241" operator="equal">
      <formula>"Actual"</formula>
    </cfRule>
  </conditionalFormatting>
  <conditionalFormatting sqref="D144:O144">
    <cfRule type="expression" dxfId="1282" priority="247">
      <formula>OR($C$69="No", $C$69="&lt; Select &gt;")</formula>
    </cfRule>
  </conditionalFormatting>
  <conditionalFormatting sqref="D148:O148">
    <cfRule type="cellIs" dxfId="1281" priority="239" operator="equal">
      <formula>"Actual"</formula>
    </cfRule>
    <cfRule type="cellIs" dxfId="1280" priority="240" operator="equal">
      <formula>"Forecast"</formula>
    </cfRule>
  </conditionalFormatting>
  <conditionalFormatting sqref="D155:O155">
    <cfRule type="cellIs" dxfId="1279" priority="226" operator="equal">
      <formula>"Actual"</formula>
    </cfRule>
    <cfRule type="cellIs" dxfId="1278" priority="227" operator="equal">
      <formula>"Forecast"</formula>
    </cfRule>
  </conditionalFormatting>
  <conditionalFormatting sqref="D156:O156 D181:O182">
    <cfRule type="expression" dxfId="1277" priority="232">
      <formula>OR($C$69="No", $C$69="&lt; Select &gt;")</formula>
    </cfRule>
  </conditionalFormatting>
  <conditionalFormatting sqref="D160:O160">
    <cfRule type="cellIs" dxfId="1276" priority="225" operator="equal">
      <formula>"Forecast"</formula>
    </cfRule>
    <cfRule type="cellIs" dxfId="1275" priority="224" operator="equal">
      <formula>"Actual"</formula>
    </cfRule>
  </conditionalFormatting>
  <conditionalFormatting sqref="D161:O161">
    <cfRule type="expression" dxfId="1274" priority="229">
      <formula>OR($C$69="No", $C$69="&lt; Select &gt;")</formula>
    </cfRule>
  </conditionalFormatting>
  <conditionalFormatting sqref="D165:O165">
    <cfRule type="cellIs" dxfId="1273" priority="217" operator="equal">
      <formula>"Forecast"</formula>
    </cfRule>
    <cfRule type="cellIs" dxfId="1272" priority="216" operator="equal">
      <formula>"Actual"</formula>
    </cfRule>
  </conditionalFormatting>
  <conditionalFormatting sqref="D166:O166">
    <cfRule type="expression" dxfId="1271" priority="230">
      <formula>OR($C$69="No", $C$69="&lt; Select &gt;")</formula>
    </cfRule>
  </conditionalFormatting>
  <conditionalFormatting sqref="D170:O170">
    <cfRule type="cellIs" dxfId="1270" priority="219" operator="equal">
      <formula>"Forecast"</formula>
    </cfRule>
    <cfRule type="cellIs" dxfId="1269" priority="218" operator="equal">
      <formula>"Actual"</formula>
    </cfRule>
  </conditionalFormatting>
  <conditionalFormatting sqref="D171:O171">
    <cfRule type="expression" dxfId="1268" priority="231">
      <formula>OR($C$69="No", $C$69="&lt; Select &gt;")</formula>
    </cfRule>
  </conditionalFormatting>
  <conditionalFormatting sqref="D175:O175">
    <cfRule type="cellIs" dxfId="1267" priority="223" operator="equal">
      <formula>"Forecast"</formula>
    </cfRule>
    <cfRule type="cellIs" dxfId="1266" priority="222" operator="equal">
      <formula>"Actual"</formula>
    </cfRule>
  </conditionalFormatting>
  <conditionalFormatting sqref="D176:O176">
    <cfRule type="expression" dxfId="1265" priority="228">
      <formula>OR($C$69="No", $C$69="&lt; Select &gt;")</formula>
    </cfRule>
  </conditionalFormatting>
  <conditionalFormatting sqref="D180:O180">
    <cfRule type="cellIs" dxfId="1264" priority="221" operator="equal">
      <formula>"Forecast"</formula>
    </cfRule>
    <cfRule type="cellIs" dxfId="1263" priority="220" operator="equal">
      <formula>"Actual"</formula>
    </cfRule>
  </conditionalFormatting>
  <conditionalFormatting sqref="D187:O187">
    <cfRule type="cellIs" dxfId="1262" priority="207" operator="equal">
      <formula>"Actual"</formula>
    </cfRule>
    <cfRule type="cellIs" dxfId="1261" priority="208" operator="equal">
      <formula>"Forecast"</formula>
    </cfRule>
  </conditionalFormatting>
  <conditionalFormatting sqref="D188:O188 D213:O214">
    <cfRule type="expression" dxfId="1260" priority="213">
      <formula>OR($C$69="No", $C$69="&lt; Select &gt;")</formula>
    </cfRule>
  </conditionalFormatting>
  <conditionalFormatting sqref="D192:O192">
    <cfRule type="cellIs" dxfId="1259" priority="206" operator="equal">
      <formula>"Forecast"</formula>
    </cfRule>
    <cfRule type="cellIs" dxfId="1258" priority="205" operator="equal">
      <formula>"Actual"</formula>
    </cfRule>
  </conditionalFormatting>
  <conditionalFormatting sqref="D193:O193">
    <cfRule type="expression" dxfId="1257" priority="210">
      <formula>OR($C$69="No", $C$69="&lt; Select &gt;")</formula>
    </cfRule>
  </conditionalFormatting>
  <conditionalFormatting sqref="D197:O197">
    <cfRule type="cellIs" dxfId="1256" priority="197" operator="equal">
      <formula>"Actual"</formula>
    </cfRule>
    <cfRule type="cellIs" dxfId="1255" priority="198" operator="equal">
      <formula>"Forecast"</formula>
    </cfRule>
  </conditionalFormatting>
  <conditionalFormatting sqref="D198:O198">
    <cfRule type="expression" dxfId="1254" priority="211">
      <formula>OR($C$69="No", $C$69="&lt; Select &gt;")</formula>
    </cfRule>
  </conditionalFormatting>
  <conditionalFormatting sqref="D202:O202">
    <cfRule type="cellIs" dxfId="1253" priority="200" operator="equal">
      <formula>"Forecast"</formula>
    </cfRule>
    <cfRule type="cellIs" dxfId="1252" priority="199" operator="equal">
      <formula>"Actual"</formula>
    </cfRule>
  </conditionalFormatting>
  <conditionalFormatting sqref="D203:O203">
    <cfRule type="expression" dxfId="1251" priority="212">
      <formula>OR($C$69="No", $C$69="&lt; Select &gt;")</formula>
    </cfRule>
  </conditionalFormatting>
  <conditionalFormatting sqref="D207:O207">
    <cfRule type="cellIs" dxfId="1250" priority="203" operator="equal">
      <formula>"Actual"</formula>
    </cfRule>
    <cfRule type="cellIs" dxfId="1249" priority="204" operator="equal">
      <formula>"Forecast"</formula>
    </cfRule>
  </conditionalFormatting>
  <conditionalFormatting sqref="D208:O208">
    <cfRule type="expression" dxfId="1248" priority="209">
      <formula>OR($C$69="No", $C$69="&lt; Select &gt;")</formula>
    </cfRule>
  </conditionalFormatting>
  <conditionalFormatting sqref="D212:O212">
    <cfRule type="cellIs" dxfId="1247" priority="202" operator="equal">
      <formula>"Forecast"</formula>
    </cfRule>
    <cfRule type="cellIs" dxfId="1246" priority="201" operator="equal">
      <formula>"Actual"</formula>
    </cfRule>
  </conditionalFormatting>
  <conditionalFormatting sqref="D219:O219">
    <cfRule type="cellIs" dxfId="1245" priority="189" operator="equal">
      <formula>"Forecast"</formula>
    </cfRule>
    <cfRule type="cellIs" dxfId="1244" priority="188" operator="equal">
      <formula>"Actual"</formula>
    </cfRule>
  </conditionalFormatting>
  <conditionalFormatting sqref="D220:O220 D245:O246">
    <cfRule type="expression" dxfId="1243" priority="194">
      <formula>OR($C$69="No", $C$69="&lt; Select &gt;")</formula>
    </cfRule>
  </conditionalFormatting>
  <conditionalFormatting sqref="D224:O224">
    <cfRule type="cellIs" dxfId="1242" priority="187" operator="equal">
      <formula>"Forecast"</formula>
    </cfRule>
    <cfRule type="cellIs" dxfId="1241" priority="186" operator="equal">
      <formula>"Actual"</formula>
    </cfRule>
  </conditionalFormatting>
  <conditionalFormatting sqref="D225:O225">
    <cfRule type="expression" dxfId="1240" priority="191">
      <formula>OR($C$69="No", $C$69="&lt; Select &gt;")</formula>
    </cfRule>
  </conditionalFormatting>
  <conditionalFormatting sqref="D229:O229">
    <cfRule type="cellIs" dxfId="1239" priority="178" operator="equal">
      <formula>"Actual"</formula>
    </cfRule>
    <cfRule type="cellIs" dxfId="1238" priority="179" operator="equal">
      <formula>"Forecast"</formula>
    </cfRule>
  </conditionalFormatting>
  <conditionalFormatting sqref="D230:O230">
    <cfRule type="expression" dxfId="1237" priority="192">
      <formula>OR($C$69="No", $C$69="&lt; Select &gt;")</formula>
    </cfRule>
  </conditionalFormatting>
  <conditionalFormatting sqref="D234:O234">
    <cfRule type="cellIs" dxfId="1236" priority="181" operator="equal">
      <formula>"Forecast"</formula>
    </cfRule>
    <cfRule type="cellIs" dxfId="1235" priority="180" operator="equal">
      <formula>"Actual"</formula>
    </cfRule>
  </conditionalFormatting>
  <conditionalFormatting sqref="D235:O235">
    <cfRule type="expression" dxfId="1234" priority="193">
      <formula>OR($C$69="No", $C$69="&lt; Select &gt;")</formula>
    </cfRule>
  </conditionalFormatting>
  <conditionalFormatting sqref="D239:O239">
    <cfRule type="cellIs" dxfId="1233" priority="184" operator="equal">
      <formula>"Actual"</formula>
    </cfRule>
    <cfRule type="cellIs" dxfId="1232" priority="185" operator="equal">
      <formula>"Forecast"</formula>
    </cfRule>
  </conditionalFormatting>
  <conditionalFormatting sqref="D240:O240">
    <cfRule type="expression" dxfId="1231" priority="190">
      <formula>OR($C$69="No", $C$69="&lt; Select &gt;")</formula>
    </cfRule>
  </conditionalFormatting>
  <conditionalFormatting sqref="D244:O244">
    <cfRule type="cellIs" dxfId="1230" priority="182" operator="equal">
      <formula>"Actual"</formula>
    </cfRule>
    <cfRule type="cellIs" dxfId="1229" priority="183" operator="equal">
      <formula>"Forecast"</formula>
    </cfRule>
  </conditionalFormatting>
  <conditionalFormatting sqref="D251:O251">
    <cfRule type="cellIs" dxfId="1228" priority="170" operator="equal">
      <formula>"Forecast"</formula>
    </cfRule>
    <cfRule type="cellIs" dxfId="1227" priority="169" operator="equal">
      <formula>"Actual"</formula>
    </cfRule>
  </conditionalFormatting>
  <conditionalFormatting sqref="D252:O252 D277:O278">
    <cfRule type="expression" dxfId="1226" priority="175">
      <formula>OR($C$69="No", $C$69="&lt; Select &gt;")</formula>
    </cfRule>
  </conditionalFormatting>
  <conditionalFormatting sqref="D256:O256">
    <cfRule type="cellIs" dxfId="1225" priority="168" operator="equal">
      <formula>"Forecast"</formula>
    </cfRule>
    <cfRule type="cellIs" dxfId="1224" priority="167" operator="equal">
      <formula>"Actual"</formula>
    </cfRule>
  </conditionalFormatting>
  <conditionalFormatting sqref="D257:O257">
    <cfRule type="expression" dxfId="1223" priority="172">
      <formula>OR($C$69="No", $C$69="&lt; Select &gt;")</formula>
    </cfRule>
  </conditionalFormatting>
  <conditionalFormatting sqref="D261:O261">
    <cfRule type="cellIs" dxfId="1222" priority="160" operator="equal">
      <formula>"Forecast"</formula>
    </cfRule>
    <cfRule type="cellIs" dxfId="1221" priority="159" operator="equal">
      <formula>"Actual"</formula>
    </cfRule>
  </conditionalFormatting>
  <conditionalFormatting sqref="D262:O262">
    <cfRule type="expression" dxfId="1220" priority="173">
      <formula>OR($C$69="No", $C$69="&lt; Select &gt;")</formula>
    </cfRule>
  </conditionalFormatting>
  <conditionalFormatting sqref="D266:O266">
    <cfRule type="cellIs" dxfId="1219" priority="162" operator="equal">
      <formula>"Forecast"</formula>
    </cfRule>
    <cfRule type="cellIs" dxfId="1218" priority="161" operator="equal">
      <formula>"Actual"</formula>
    </cfRule>
  </conditionalFormatting>
  <conditionalFormatting sqref="D267:O267">
    <cfRule type="expression" dxfId="1217" priority="174">
      <formula>OR($C$69="No", $C$69="&lt; Select &gt;")</formula>
    </cfRule>
  </conditionalFormatting>
  <conditionalFormatting sqref="D271:O271">
    <cfRule type="cellIs" dxfId="1216" priority="166" operator="equal">
      <formula>"Forecast"</formula>
    </cfRule>
    <cfRule type="cellIs" dxfId="1215" priority="165" operator="equal">
      <formula>"Actual"</formula>
    </cfRule>
  </conditionalFormatting>
  <conditionalFormatting sqref="D272:O272">
    <cfRule type="expression" dxfId="1214" priority="171">
      <formula>OR($C$69="No", $C$69="&lt; Select &gt;")</formula>
    </cfRule>
  </conditionalFormatting>
  <conditionalFormatting sqref="D276:O276">
    <cfRule type="cellIs" dxfId="1213" priority="164" operator="equal">
      <formula>"Forecast"</formula>
    </cfRule>
    <cfRule type="cellIs" dxfId="1212" priority="163" operator="equal">
      <formula>"Actual"</formula>
    </cfRule>
  </conditionalFormatting>
  <conditionalFormatting sqref="D283:O283">
    <cfRule type="cellIs" dxfId="1211" priority="150" operator="equal">
      <formula>"Actual"</formula>
    </cfRule>
    <cfRule type="cellIs" dxfId="1210" priority="151" operator="equal">
      <formula>"Forecast"</formula>
    </cfRule>
  </conditionalFormatting>
  <conditionalFormatting sqref="D284:O284 D309:O310">
    <cfRule type="expression" dxfId="1209" priority="156">
      <formula>OR($C$69="No", $C$69="&lt; Select &gt;")</formula>
    </cfRule>
  </conditionalFormatting>
  <conditionalFormatting sqref="D288:O288">
    <cfRule type="cellIs" dxfId="1208" priority="148" operator="equal">
      <formula>"Actual"</formula>
    </cfRule>
    <cfRule type="cellIs" dxfId="1207" priority="149" operator="equal">
      <formula>"Forecast"</formula>
    </cfRule>
  </conditionalFormatting>
  <conditionalFormatting sqref="D289:O289">
    <cfRule type="expression" dxfId="1206" priority="153">
      <formula>OR($C$69="No", $C$69="&lt; Select &gt;")</formula>
    </cfRule>
  </conditionalFormatting>
  <conditionalFormatting sqref="D293:O293">
    <cfRule type="cellIs" dxfId="1205" priority="141" operator="equal">
      <formula>"Forecast"</formula>
    </cfRule>
    <cfRule type="cellIs" dxfId="1204" priority="140" operator="equal">
      <formula>"Actual"</formula>
    </cfRule>
  </conditionalFormatting>
  <conditionalFormatting sqref="D294:O294">
    <cfRule type="expression" dxfId="1203" priority="154">
      <formula>OR($C$69="No", $C$69="&lt; Select &gt;")</formula>
    </cfRule>
  </conditionalFormatting>
  <conditionalFormatting sqref="D298:O298">
    <cfRule type="cellIs" dxfId="1202" priority="143" operator="equal">
      <formula>"Forecast"</formula>
    </cfRule>
    <cfRule type="cellIs" dxfId="1201" priority="142" operator="equal">
      <formula>"Actual"</formula>
    </cfRule>
  </conditionalFormatting>
  <conditionalFormatting sqref="D299:O299">
    <cfRule type="expression" dxfId="1200" priority="155">
      <formula>OR($C$69="No", $C$69="&lt; Select &gt;")</formula>
    </cfRule>
  </conditionalFormatting>
  <conditionalFormatting sqref="D303:O303">
    <cfRule type="cellIs" dxfId="1199" priority="146" operator="equal">
      <formula>"Actual"</formula>
    </cfRule>
    <cfRule type="cellIs" dxfId="1198" priority="147" operator="equal">
      <formula>"Forecast"</formula>
    </cfRule>
  </conditionalFormatting>
  <conditionalFormatting sqref="D304:O304">
    <cfRule type="expression" dxfId="1197" priority="152">
      <formula>OR($C$69="No", $C$69="&lt; Select &gt;")</formula>
    </cfRule>
  </conditionalFormatting>
  <conditionalFormatting sqref="D308:O308">
    <cfRule type="cellIs" dxfId="1196" priority="145" operator="equal">
      <formula>"Forecast"</formula>
    </cfRule>
    <cfRule type="cellIs" dxfId="1195" priority="144" operator="equal">
      <formula>"Actual"</formula>
    </cfRule>
  </conditionalFormatting>
  <conditionalFormatting sqref="D315:O315">
    <cfRule type="cellIs" dxfId="1194" priority="132" operator="equal">
      <formula>"Forecast"</formula>
    </cfRule>
    <cfRule type="cellIs" dxfId="1193" priority="131" operator="equal">
      <formula>"Actual"</formula>
    </cfRule>
  </conditionalFormatting>
  <conditionalFormatting sqref="D316:O316 D341:O342">
    <cfRule type="expression" dxfId="1192" priority="137">
      <formula>OR($C$69="No", $C$69="&lt; Select &gt;")</formula>
    </cfRule>
  </conditionalFormatting>
  <conditionalFormatting sqref="D320:O320">
    <cfRule type="cellIs" dxfId="1191" priority="130" operator="equal">
      <formula>"Forecast"</formula>
    </cfRule>
    <cfRule type="cellIs" dxfId="1190" priority="129" operator="equal">
      <formula>"Actual"</formula>
    </cfRule>
  </conditionalFormatting>
  <conditionalFormatting sqref="D321:O321">
    <cfRule type="expression" dxfId="1189" priority="134">
      <formula>OR($C$69="No", $C$69="&lt; Select &gt;")</formula>
    </cfRule>
  </conditionalFormatting>
  <conditionalFormatting sqref="D325:O325">
    <cfRule type="cellIs" dxfId="1188" priority="121" operator="equal">
      <formula>"Actual"</formula>
    </cfRule>
    <cfRule type="cellIs" dxfId="1187" priority="122" operator="equal">
      <formula>"Forecast"</formula>
    </cfRule>
  </conditionalFormatting>
  <conditionalFormatting sqref="D326:O326">
    <cfRule type="expression" dxfId="1186" priority="135">
      <formula>OR($C$69="No", $C$69="&lt; Select &gt;")</formula>
    </cfRule>
  </conditionalFormatting>
  <conditionalFormatting sqref="D330:O330">
    <cfRule type="cellIs" dxfId="1185" priority="124" operator="equal">
      <formula>"Forecast"</formula>
    </cfRule>
    <cfRule type="cellIs" dxfId="1184" priority="123" operator="equal">
      <formula>"Actual"</formula>
    </cfRule>
  </conditionalFormatting>
  <conditionalFormatting sqref="D331:O331">
    <cfRule type="expression" dxfId="1183" priority="136">
      <formula>OR($C$69="No", $C$69="&lt; Select &gt;")</formula>
    </cfRule>
  </conditionalFormatting>
  <conditionalFormatting sqref="D335:O335">
    <cfRule type="cellIs" dxfId="1182" priority="128" operator="equal">
      <formula>"Forecast"</formula>
    </cfRule>
    <cfRule type="cellIs" dxfId="1181" priority="127" operator="equal">
      <formula>"Actual"</formula>
    </cfRule>
  </conditionalFormatting>
  <conditionalFormatting sqref="D336:O336">
    <cfRule type="expression" dxfId="1180" priority="133">
      <formula>OR($C$69="No", $C$69="&lt; Select &gt;")</formula>
    </cfRule>
  </conditionalFormatting>
  <conditionalFormatting sqref="D340:O340">
    <cfRule type="cellIs" dxfId="1179" priority="126" operator="equal">
      <formula>"Forecast"</formula>
    </cfRule>
    <cfRule type="cellIs" dxfId="1178" priority="125" operator="equal">
      <formula>"Actual"</formula>
    </cfRule>
  </conditionalFormatting>
  <conditionalFormatting sqref="D347:O347">
    <cfRule type="cellIs" dxfId="1177" priority="112" operator="equal">
      <formula>"Actual"</formula>
    </cfRule>
    <cfRule type="cellIs" dxfId="1176" priority="113" operator="equal">
      <formula>"Forecast"</formula>
    </cfRule>
  </conditionalFormatting>
  <conditionalFormatting sqref="D348:O348 D373:O374">
    <cfRule type="expression" dxfId="1175" priority="118">
      <formula>OR($C$69="No", $C$69="&lt; Select &gt;")</formula>
    </cfRule>
  </conditionalFormatting>
  <conditionalFormatting sqref="D352:O352">
    <cfRule type="cellIs" dxfId="1174" priority="110" operator="equal">
      <formula>"Actual"</formula>
    </cfRule>
    <cfRule type="cellIs" dxfId="1173" priority="111" operator="equal">
      <formula>"Forecast"</formula>
    </cfRule>
  </conditionalFormatting>
  <conditionalFormatting sqref="D353:O353">
    <cfRule type="expression" dxfId="1172" priority="115">
      <formula>OR($C$69="No", $C$69="&lt; Select &gt;")</formula>
    </cfRule>
  </conditionalFormatting>
  <conditionalFormatting sqref="D357:O357">
    <cfRule type="cellIs" dxfId="1171" priority="103" operator="equal">
      <formula>"Forecast"</formula>
    </cfRule>
    <cfRule type="cellIs" dxfId="1170" priority="102" operator="equal">
      <formula>"Actual"</formula>
    </cfRule>
  </conditionalFormatting>
  <conditionalFormatting sqref="D358:O358">
    <cfRule type="expression" dxfId="1169" priority="116">
      <formula>OR($C$69="No", $C$69="&lt; Select &gt;")</formula>
    </cfRule>
  </conditionalFormatting>
  <conditionalFormatting sqref="D362:O362">
    <cfRule type="cellIs" dxfId="1168" priority="105" operator="equal">
      <formula>"Forecast"</formula>
    </cfRule>
    <cfRule type="cellIs" dxfId="1167" priority="104" operator="equal">
      <formula>"Actual"</formula>
    </cfRule>
  </conditionalFormatting>
  <conditionalFormatting sqref="D363:O363">
    <cfRule type="expression" dxfId="1166" priority="117">
      <formula>OR($C$69="No", $C$69="&lt; Select &gt;")</formula>
    </cfRule>
  </conditionalFormatting>
  <conditionalFormatting sqref="D367:O367">
    <cfRule type="cellIs" dxfId="1165" priority="109" operator="equal">
      <formula>"Forecast"</formula>
    </cfRule>
    <cfRule type="cellIs" dxfId="1164" priority="108" operator="equal">
      <formula>"Actual"</formula>
    </cfRule>
  </conditionalFormatting>
  <conditionalFormatting sqref="D368:O368">
    <cfRule type="expression" dxfId="1163" priority="114">
      <formula>OR($C$69="No", $C$69="&lt; Select &gt;")</formula>
    </cfRule>
  </conditionalFormatting>
  <conditionalFormatting sqref="D372:O372">
    <cfRule type="cellIs" dxfId="1162" priority="107" operator="equal">
      <formula>"Forecast"</formula>
    </cfRule>
    <cfRule type="cellIs" dxfId="1161" priority="106" operator="equal">
      <formula>"Actual"</formula>
    </cfRule>
  </conditionalFormatting>
  <conditionalFormatting sqref="D379:O379">
    <cfRule type="cellIs" dxfId="1160" priority="93" operator="equal">
      <formula>"Actual"</formula>
    </cfRule>
    <cfRule type="cellIs" dxfId="1159" priority="94" operator="equal">
      <formula>"Forecast"</formula>
    </cfRule>
  </conditionalFormatting>
  <conditionalFormatting sqref="D380:O380 D405:O406">
    <cfRule type="expression" dxfId="1158" priority="99">
      <formula>OR($C$69="No", $C$69="&lt; Select &gt;")</formula>
    </cfRule>
  </conditionalFormatting>
  <conditionalFormatting sqref="D384:O384">
    <cfRule type="cellIs" dxfId="1157" priority="91" operator="equal">
      <formula>"Actual"</formula>
    </cfRule>
    <cfRule type="cellIs" dxfId="1156" priority="92" operator="equal">
      <formula>"Forecast"</formula>
    </cfRule>
  </conditionalFormatting>
  <conditionalFormatting sqref="D385:O385">
    <cfRule type="expression" dxfId="1155" priority="96">
      <formula>OR($C$69="No", $C$69="&lt; Select &gt;")</formula>
    </cfRule>
  </conditionalFormatting>
  <conditionalFormatting sqref="D389:O389">
    <cfRule type="cellIs" dxfId="1154" priority="83" operator="equal">
      <formula>"Actual"</formula>
    </cfRule>
    <cfRule type="cellIs" dxfId="1153" priority="84" operator="equal">
      <formula>"Forecast"</formula>
    </cfRule>
  </conditionalFormatting>
  <conditionalFormatting sqref="D390:O390">
    <cfRule type="expression" dxfId="1152" priority="97">
      <formula>OR($C$69="No", $C$69="&lt; Select &gt;")</formula>
    </cfRule>
  </conditionalFormatting>
  <conditionalFormatting sqref="D394:O394">
    <cfRule type="cellIs" dxfId="1151" priority="85" operator="equal">
      <formula>"Actual"</formula>
    </cfRule>
    <cfRule type="cellIs" dxfId="1150" priority="86" operator="equal">
      <formula>"Forecast"</formula>
    </cfRule>
  </conditionalFormatting>
  <conditionalFormatting sqref="D395:O395">
    <cfRule type="expression" dxfId="1149" priority="98">
      <formula>OR($C$69="No", $C$69="&lt; Select &gt;")</formula>
    </cfRule>
  </conditionalFormatting>
  <conditionalFormatting sqref="D399:O399">
    <cfRule type="cellIs" dxfId="1148" priority="89" operator="equal">
      <formula>"Actual"</formula>
    </cfRule>
    <cfRule type="cellIs" dxfId="1147" priority="90" operator="equal">
      <formula>"Forecast"</formula>
    </cfRule>
  </conditionalFormatting>
  <conditionalFormatting sqref="D400:O400">
    <cfRule type="expression" dxfId="1146" priority="95">
      <formula>OR($C$69="No", $C$69="&lt; Select &gt;")</formula>
    </cfRule>
  </conditionalFormatting>
  <conditionalFormatting sqref="D404:O404">
    <cfRule type="cellIs" dxfId="1145" priority="88" operator="equal">
      <formula>"Forecast"</formula>
    </cfRule>
    <cfRule type="cellIs" dxfId="1144" priority="87" operator="equal">
      <formula>"Actual"</formula>
    </cfRule>
  </conditionalFormatting>
  <conditionalFormatting sqref="D411:O411">
    <cfRule type="cellIs" dxfId="1143" priority="74" operator="equal">
      <formula>"Actual"</formula>
    </cfRule>
    <cfRule type="cellIs" dxfId="1142" priority="75" operator="equal">
      <formula>"Forecast"</formula>
    </cfRule>
  </conditionalFormatting>
  <conditionalFormatting sqref="D412:O412 D437:O438">
    <cfRule type="expression" dxfId="1141" priority="80">
      <formula>OR($C$69="No", $C$69="&lt; Select &gt;")</formula>
    </cfRule>
  </conditionalFormatting>
  <conditionalFormatting sqref="D416:O416">
    <cfRule type="cellIs" dxfId="1140" priority="72" operator="equal">
      <formula>"Actual"</formula>
    </cfRule>
    <cfRule type="cellIs" dxfId="1139" priority="73" operator="equal">
      <formula>"Forecast"</formula>
    </cfRule>
  </conditionalFormatting>
  <conditionalFormatting sqref="D417:O417">
    <cfRule type="expression" dxfId="1138" priority="77">
      <formula>OR($C$69="No", $C$69="&lt; Select &gt;")</formula>
    </cfRule>
  </conditionalFormatting>
  <conditionalFormatting sqref="D421:O421">
    <cfRule type="cellIs" dxfId="1137" priority="65" operator="equal">
      <formula>"Forecast"</formula>
    </cfRule>
    <cfRule type="cellIs" dxfId="1136" priority="64" operator="equal">
      <formula>"Actual"</formula>
    </cfRule>
  </conditionalFormatting>
  <conditionalFormatting sqref="D422:O422">
    <cfRule type="expression" dxfId="1135" priority="78">
      <formula>OR($C$69="No", $C$69="&lt; Select &gt;")</formula>
    </cfRule>
  </conditionalFormatting>
  <conditionalFormatting sqref="D426:O426">
    <cfRule type="cellIs" dxfId="1134" priority="66" operator="equal">
      <formula>"Actual"</formula>
    </cfRule>
    <cfRule type="cellIs" dxfId="1133" priority="67" operator="equal">
      <formula>"Forecast"</formula>
    </cfRule>
  </conditionalFormatting>
  <conditionalFormatting sqref="D427:O427">
    <cfRule type="expression" dxfId="1132" priority="79">
      <formula>OR($C$69="No", $C$69="&lt; Select &gt;")</formula>
    </cfRule>
  </conditionalFormatting>
  <conditionalFormatting sqref="D431:O431">
    <cfRule type="cellIs" dxfId="1131" priority="71" operator="equal">
      <formula>"Forecast"</formula>
    </cfRule>
    <cfRule type="cellIs" dxfId="1130" priority="70" operator="equal">
      <formula>"Actual"</formula>
    </cfRule>
  </conditionalFormatting>
  <conditionalFormatting sqref="D432:O432">
    <cfRule type="expression" dxfId="1129" priority="76">
      <formula>OR($C$69="No", $C$69="&lt; Select &gt;")</formula>
    </cfRule>
  </conditionalFormatting>
  <conditionalFormatting sqref="D436:O436">
    <cfRule type="cellIs" dxfId="1128" priority="69" operator="equal">
      <formula>"Forecast"</formula>
    </cfRule>
    <cfRule type="cellIs" dxfId="1127" priority="68" operator="equal">
      <formula>"Actual"</formula>
    </cfRule>
  </conditionalFormatting>
  <conditionalFormatting sqref="D443:O443">
    <cfRule type="cellIs" dxfId="1126" priority="56" operator="equal">
      <formula>"Forecast"</formula>
    </cfRule>
    <cfRule type="cellIs" dxfId="1125" priority="55" operator="equal">
      <formula>"Actual"</formula>
    </cfRule>
  </conditionalFormatting>
  <conditionalFormatting sqref="D444:O444 D469:O470">
    <cfRule type="expression" dxfId="1124" priority="61">
      <formula>OR($C$69="No", $C$69="&lt; Select &gt;")</formula>
    </cfRule>
  </conditionalFormatting>
  <conditionalFormatting sqref="D448:O448">
    <cfRule type="cellIs" dxfId="1123" priority="53" operator="equal">
      <formula>"Actual"</formula>
    </cfRule>
    <cfRule type="cellIs" dxfId="1122" priority="54" operator="equal">
      <formula>"Forecast"</formula>
    </cfRule>
  </conditionalFormatting>
  <conditionalFormatting sqref="D449:O449">
    <cfRule type="expression" dxfId="1121" priority="58">
      <formula>OR($C$69="No", $C$69="&lt; Select &gt;")</formula>
    </cfRule>
  </conditionalFormatting>
  <conditionalFormatting sqref="D453:O453">
    <cfRule type="cellIs" dxfId="1120" priority="46" operator="equal">
      <formula>"Forecast"</formula>
    </cfRule>
    <cfRule type="cellIs" dxfId="1119" priority="45" operator="equal">
      <formula>"Actual"</formula>
    </cfRule>
  </conditionalFormatting>
  <conditionalFormatting sqref="D454:O454">
    <cfRule type="expression" dxfId="1118" priority="59">
      <formula>OR($C$69="No", $C$69="&lt; Select &gt;")</formula>
    </cfRule>
  </conditionalFormatting>
  <conditionalFormatting sqref="D458:O458">
    <cfRule type="cellIs" dxfId="1117" priority="48" operator="equal">
      <formula>"Forecast"</formula>
    </cfRule>
    <cfRule type="cellIs" dxfId="1116" priority="47" operator="equal">
      <formula>"Actual"</formula>
    </cfRule>
  </conditionalFormatting>
  <conditionalFormatting sqref="D459:O459">
    <cfRule type="expression" dxfId="1115" priority="60">
      <formula>OR($C$69="No", $C$69="&lt; Select &gt;")</formula>
    </cfRule>
  </conditionalFormatting>
  <conditionalFormatting sqref="D463:O463">
    <cfRule type="cellIs" dxfId="1114" priority="51" operator="equal">
      <formula>"Actual"</formula>
    </cfRule>
    <cfRule type="cellIs" dxfId="1113" priority="52" operator="equal">
      <formula>"Forecast"</formula>
    </cfRule>
  </conditionalFormatting>
  <conditionalFormatting sqref="D464:O464">
    <cfRule type="expression" dxfId="1112" priority="57">
      <formula>OR($C$69="No", $C$69="&lt; Select &gt;")</formula>
    </cfRule>
  </conditionalFormatting>
  <conditionalFormatting sqref="D468:O468">
    <cfRule type="cellIs" dxfId="1111" priority="49" operator="equal">
      <formula>"Actual"</formula>
    </cfRule>
    <cfRule type="cellIs" dxfId="1110" priority="50" operator="equal">
      <formula>"Forecast"</formula>
    </cfRule>
  </conditionalFormatting>
  <conditionalFormatting sqref="D475:O475">
    <cfRule type="cellIs" dxfId="1109" priority="36" operator="equal">
      <formula>"Actual"</formula>
    </cfRule>
    <cfRule type="cellIs" dxfId="1108" priority="37" operator="equal">
      <formula>"Forecast"</formula>
    </cfRule>
  </conditionalFormatting>
  <conditionalFormatting sqref="D476:O476 D501:O502">
    <cfRule type="expression" dxfId="1107" priority="42">
      <formula>OR($C$69="No", $C$69="&lt; Select &gt;")</formula>
    </cfRule>
  </conditionalFormatting>
  <conditionalFormatting sqref="D480:O480">
    <cfRule type="cellIs" dxfId="1106" priority="34" operator="equal">
      <formula>"Actual"</formula>
    </cfRule>
    <cfRule type="cellIs" dxfId="1105" priority="35" operator="equal">
      <formula>"Forecast"</formula>
    </cfRule>
  </conditionalFormatting>
  <conditionalFormatting sqref="D481:O481">
    <cfRule type="expression" dxfId="1104" priority="39">
      <formula>OR($C$69="No", $C$69="&lt; Select &gt;")</formula>
    </cfRule>
  </conditionalFormatting>
  <conditionalFormatting sqref="D485:O485">
    <cfRule type="cellIs" dxfId="1103" priority="26" operator="equal">
      <formula>"Actual"</formula>
    </cfRule>
    <cfRule type="cellIs" dxfId="1102" priority="27" operator="equal">
      <formula>"Forecast"</formula>
    </cfRule>
  </conditionalFormatting>
  <conditionalFormatting sqref="D486:O486">
    <cfRule type="expression" dxfId="1101" priority="40">
      <formula>OR($C$69="No", $C$69="&lt; Select &gt;")</formula>
    </cfRule>
  </conditionalFormatting>
  <conditionalFormatting sqref="D490:O490">
    <cfRule type="cellIs" dxfId="1100" priority="28" operator="equal">
      <formula>"Actual"</formula>
    </cfRule>
    <cfRule type="cellIs" dxfId="1099" priority="29" operator="equal">
      <formula>"Forecast"</formula>
    </cfRule>
  </conditionalFormatting>
  <conditionalFormatting sqref="D491:O491">
    <cfRule type="expression" dxfId="1098" priority="41">
      <formula>OR($C$69="No", $C$69="&lt; Select &gt;")</formula>
    </cfRule>
  </conditionalFormatting>
  <conditionalFormatting sqref="D495:O495">
    <cfRule type="cellIs" dxfId="1097" priority="33" operator="equal">
      <formula>"Forecast"</formula>
    </cfRule>
    <cfRule type="cellIs" dxfId="1096" priority="32" operator="equal">
      <formula>"Actual"</formula>
    </cfRule>
  </conditionalFormatting>
  <conditionalFormatting sqref="D496:O496">
    <cfRule type="expression" dxfId="1095" priority="38">
      <formula>OR($C$69="No", $C$69="&lt; Select &gt;")</formula>
    </cfRule>
  </conditionalFormatting>
  <conditionalFormatting sqref="D500:O500">
    <cfRule type="cellIs" dxfId="1094" priority="31" operator="equal">
      <formula>"Forecast"</formula>
    </cfRule>
    <cfRule type="cellIs" dxfId="1093" priority="30" operator="equal">
      <formula>"Actual"</formula>
    </cfRule>
  </conditionalFormatting>
  <conditionalFormatting sqref="D507:O507">
    <cfRule type="cellIs" dxfId="1092" priority="18" operator="equal">
      <formula>"Forecast"</formula>
    </cfRule>
    <cfRule type="cellIs" dxfId="1091" priority="17" operator="equal">
      <formula>"Actual"</formula>
    </cfRule>
  </conditionalFormatting>
  <conditionalFormatting sqref="D508:O508 D533:O534">
    <cfRule type="expression" dxfId="1090" priority="23">
      <formula>OR($C$69="No", $C$69="&lt; Select &gt;")</formula>
    </cfRule>
  </conditionalFormatting>
  <conditionalFormatting sqref="D512:O512">
    <cfRule type="cellIs" dxfId="1089" priority="16" operator="equal">
      <formula>"Forecast"</formula>
    </cfRule>
    <cfRule type="cellIs" dxfId="1088" priority="15" operator="equal">
      <formula>"Actual"</formula>
    </cfRule>
  </conditionalFormatting>
  <conditionalFormatting sqref="D513:O513">
    <cfRule type="expression" dxfId="1087" priority="20">
      <formula>OR($C$69="No", $C$69="&lt; Select &gt;")</formula>
    </cfRule>
  </conditionalFormatting>
  <conditionalFormatting sqref="D517:O517">
    <cfRule type="cellIs" dxfId="1086" priority="7" operator="equal">
      <formula>"Actual"</formula>
    </cfRule>
    <cfRule type="cellIs" dxfId="1085" priority="8" operator="equal">
      <formula>"Forecast"</formula>
    </cfRule>
  </conditionalFormatting>
  <conditionalFormatting sqref="D518:O518">
    <cfRule type="expression" dxfId="1084" priority="21">
      <formula>OR($C$69="No", $C$69="&lt; Select &gt;")</formula>
    </cfRule>
  </conditionalFormatting>
  <conditionalFormatting sqref="D522:O522">
    <cfRule type="cellIs" dxfId="1083" priority="10" operator="equal">
      <formula>"Forecast"</formula>
    </cfRule>
    <cfRule type="cellIs" dxfId="1082" priority="9" operator="equal">
      <formula>"Actual"</formula>
    </cfRule>
  </conditionalFormatting>
  <conditionalFormatting sqref="D523:O523">
    <cfRule type="expression" dxfId="1081" priority="22">
      <formula>OR($C$69="No", $C$69="&lt; Select &gt;")</formula>
    </cfRule>
  </conditionalFormatting>
  <conditionalFormatting sqref="D527:O527">
    <cfRule type="cellIs" dxfId="1080" priority="14" operator="equal">
      <formula>"Forecast"</formula>
    </cfRule>
    <cfRule type="cellIs" dxfId="1079" priority="13" operator="equal">
      <formula>"Actual"</formula>
    </cfRule>
  </conditionalFormatting>
  <conditionalFormatting sqref="D528:O528">
    <cfRule type="expression" dxfId="1078" priority="19">
      <formula>OR($C$69="No", $C$69="&lt; Select &gt;")</formula>
    </cfRule>
  </conditionalFormatting>
  <conditionalFormatting sqref="D532:O532">
    <cfRule type="cellIs" dxfId="1077" priority="12" operator="equal">
      <formula>"Forecast"</formula>
    </cfRule>
    <cfRule type="cellIs" dxfId="1076" priority="11" operator="equal">
      <formula>"Actual"</formula>
    </cfRule>
  </conditionalFormatting>
  <conditionalFormatting sqref="F5 J5 E14:J14">
    <cfRule type="containsText" dxfId="1075" priority="642" operator="containsText" text="Please select a reporting period on the 'Start Here' page">
      <formula>NOT(ISERROR(SEARCH("Please select a reporting period on the 'Start Here' page",E5)))</formula>
    </cfRule>
  </conditionalFormatting>
  <conditionalFormatting sqref="F17:O17">
    <cfRule type="cellIs" dxfId="1074" priority="682" operator="equal">
      <formula>"Actual"</formula>
    </cfRule>
    <cfRule type="cellIs" dxfId="1073" priority="683" operator="equal">
      <formula>"Forecast"</formula>
    </cfRule>
  </conditionalFormatting>
  <conditionalFormatting sqref="F22:O41">
    <cfRule type="expression" dxfId="1072" priority="589">
      <formula>$C$22="&lt; Select &gt;"</formula>
    </cfRule>
  </conditionalFormatting>
  <conditionalFormatting sqref="F24:O41">
    <cfRule type="expression" dxfId="1071" priority="590">
      <formula>OR(#REF!="no", #REF!="&lt; Select &gt;")</formula>
    </cfRule>
  </conditionalFormatting>
  <conditionalFormatting sqref="L5:P5 L14:P14">
    <cfRule type="containsText" dxfId="1070"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9" id="{45DD6145-DB17-4CB5-BDB2-2BE2C3CD42AF}">
            <xm:f>$E$9=('Data validation'!$B$5)</xm:f>
            <x14:dxf>
              <fill>
                <patternFill>
                  <bgColor theme="0" tint="-0.499984740745262"/>
                </patternFill>
              </fill>
            </x14:dxf>
          </x14:cfRule>
          <x14:cfRule type="expression" priority="2958"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12" zoomScale="70" zoomScaleNormal="70" workbookViewId="0">
      <selection activeCell="B31" sqref="B31:P31"/>
    </sheetView>
  </sheetViews>
  <sheetFormatPr baseColWidth="10" defaultColWidth="8.83203125" defaultRowHeight="15" outlineLevelRow="1" x14ac:dyDescent="0.2"/>
  <cols>
    <col min="1" max="1" width="10.5" style="48" customWidth="1"/>
    <col min="2" max="2" width="7" customWidth="1"/>
    <col min="3" max="3" width="49.1640625" customWidth="1"/>
    <col min="4" max="4" width="22" bestFit="1" customWidth="1"/>
    <col min="5" max="7" width="28.5" customWidth="1"/>
    <col min="8" max="8" width="14.5" customWidth="1"/>
    <col min="9" max="16" width="15.5" customWidth="1"/>
    <col min="19" max="19" width="9.1640625" customWidth="1"/>
    <col min="20" max="20" width="12" customWidth="1"/>
  </cols>
  <sheetData>
    <row r="1" spans="1:23" ht="25.25" customHeight="1" thickBot="1" x14ac:dyDescent="0.25"/>
    <row r="2" spans="1:23" ht="21" thickBot="1" x14ac:dyDescent="0.25">
      <c r="B2" s="822" t="s">
        <v>262</v>
      </c>
      <c r="C2" s="823"/>
      <c r="D2" s="823"/>
      <c r="E2" s="823"/>
      <c r="F2" s="823"/>
      <c r="G2" s="823"/>
      <c r="H2" s="823"/>
      <c r="I2" s="823"/>
      <c r="J2" s="823"/>
      <c r="K2" s="823"/>
      <c r="L2" s="823"/>
      <c r="M2" s="823"/>
      <c r="N2" s="821"/>
      <c r="O2" s="821"/>
      <c r="P2" s="222">
        <f>SUM(A12:A14)+SUM(A19,A27,A35,A44,A52,A60,A68,A76,A84,A92,A100,A108,A116,A124,A132,A140,A148,A156,A164,A172)</f>
        <v>0</v>
      </c>
      <c r="Q2" s="575" t="s">
        <v>12</v>
      </c>
      <c r="R2" s="603"/>
      <c r="S2" s="603"/>
      <c r="T2" s="603"/>
      <c r="U2" s="603"/>
      <c r="V2" s="603"/>
      <c r="W2" s="603"/>
    </row>
    <row r="3" spans="1:23" ht="126" customHeight="1" x14ac:dyDescent="0.2">
      <c r="B3" s="824" t="s">
        <v>263</v>
      </c>
      <c r="C3" s="825"/>
      <c r="D3" s="825"/>
      <c r="E3" s="825"/>
      <c r="F3" s="825"/>
      <c r="G3" s="825"/>
      <c r="H3" s="825"/>
      <c r="I3" s="825"/>
      <c r="J3" s="825"/>
      <c r="K3" s="825"/>
      <c r="L3" s="825"/>
      <c r="M3" s="825"/>
      <c r="N3" s="825"/>
      <c r="O3" s="825"/>
      <c r="P3" s="826"/>
    </row>
    <row r="4" spans="1:23" ht="29.25" customHeight="1" thickBot="1" x14ac:dyDescent="0.25">
      <c r="B4" s="817" t="s">
        <v>264</v>
      </c>
      <c r="C4" s="818"/>
      <c r="D4" s="818"/>
      <c r="E4" s="818"/>
      <c r="F4" s="818"/>
      <c r="G4" s="818"/>
      <c r="H4" s="818"/>
      <c r="I4" s="818"/>
      <c r="J4" s="818"/>
      <c r="K4" s="818"/>
      <c r="L4" s="818"/>
      <c r="M4" s="818"/>
      <c r="N4" s="818"/>
      <c r="O4" s="818"/>
      <c r="P4" s="819"/>
    </row>
    <row r="5" spans="1:23" ht="18" x14ac:dyDescent="0.2">
      <c r="B5" s="186"/>
      <c r="C5" s="186"/>
      <c r="D5" s="186"/>
      <c r="E5" s="186"/>
      <c r="F5" s="186"/>
      <c r="G5" s="186"/>
      <c r="H5" s="186"/>
      <c r="I5" s="186"/>
      <c r="J5" s="186"/>
      <c r="K5" s="186"/>
      <c r="L5" s="186"/>
      <c r="M5" s="183"/>
      <c r="N5" s="183"/>
      <c r="O5" s="183"/>
      <c r="P5" s="181"/>
    </row>
    <row r="6" spans="1:23" s="18" customFormat="1" ht="20" x14ac:dyDescent="0.2">
      <c r="A6" s="49"/>
      <c r="B6" s="827" t="str">
        <f>CONCATENATE("You are reporting for the period: ",IF('1 - Start Here'!B6='Reference Data'!F4," ",'1 - Start Here'!B6))</f>
        <v>You are reporting for the period: 1 April 2024 to 30 September 2024</v>
      </c>
      <c r="C6" s="827"/>
      <c r="D6" s="827"/>
      <c r="E6" s="827"/>
      <c r="F6" s="39"/>
      <c r="G6" s="746" t="str">
        <f>IF(B6="You are reporting for the period:  ", "&lt;&lt;&lt; Please select a reporting period on the 'Start Here' page","")</f>
        <v/>
      </c>
      <c r="H6" s="746"/>
      <c r="I6" s="746"/>
      <c r="J6" s="746"/>
      <c r="K6" s="746"/>
      <c r="L6" s="39"/>
      <c r="M6" s="39"/>
      <c r="N6" s="39"/>
      <c r="O6" s="39"/>
      <c r="P6" s="39"/>
    </row>
    <row r="7" spans="1:23" x14ac:dyDescent="0.2">
      <c r="B7" s="9"/>
      <c r="C7" s="9"/>
      <c r="D7" s="9"/>
      <c r="E7" s="9"/>
      <c r="F7" s="9"/>
      <c r="G7" s="9"/>
      <c r="H7" s="9"/>
      <c r="I7" s="9"/>
      <c r="J7" s="9"/>
      <c r="K7" s="9"/>
      <c r="L7" s="9"/>
      <c r="M7" s="9"/>
      <c r="N7" s="9"/>
      <c r="O7" s="9"/>
      <c r="P7" s="9"/>
    </row>
    <row r="8" spans="1:23" ht="20" x14ac:dyDescent="0.2">
      <c r="B8" s="820" t="s">
        <v>265</v>
      </c>
      <c r="C8" s="820"/>
      <c r="D8" s="820"/>
      <c r="E8" s="820"/>
      <c r="F8" s="820"/>
      <c r="G8" s="820"/>
      <c r="H8" s="820"/>
      <c r="I8" s="820"/>
      <c r="J8" s="820"/>
      <c r="K8" s="820"/>
      <c r="L8" s="820"/>
      <c r="M8" s="820"/>
      <c r="N8" s="820"/>
      <c r="O8" s="820"/>
      <c r="P8" s="820"/>
    </row>
    <row r="9" spans="1:23" x14ac:dyDescent="0.2">
      <c r="B9" s="9"/>
      <c r="D9" s="9"/>
      <c r="E9" s="9"/>
      <c r="F9" s="9"/>
      <c r="G9" s="9"/>
      <c r="H9" s="9"/>
      <c r="I9" s="9"/>
      <c r="J9" s="9"/>
      <c r="K9" s="9"/>
      <c r="L9" s="9"/>
      <c r="M9" s="9"/>
      <c r="N9" s="9"/>
      <c r="O9" s="9"/>
      <c r="P9" s="9"/>
    </row>
    <row r="10" spans="1:23" ht="69" customHeight="1" x14ac:dyDescent="0.2">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2">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2">
      <c r="A12" s="1"/>
      <c r="B12" s="40">
        <v>1</v>
      </c>
      <c r="C12" s="57" t="s">
        <v>6103</v>
      </c>
      <c r="D12" s="56" t="s">
        <v>318</v>
      </c>
      <c r="E12" s="56" t="s">
        <v>6104</v>
      </c>
      <c r="F12" s="56" t="s">
        <v>6104</v>
      </c>
      <c r="G12" s="56" t="s">
        <v>6105</v>
      </c>
      <c r="H12" s="117" t="s">
        <v>323</v>
      </c>
      <c r="I12" s="117" t="s">
        <v>290</v>
      </c>
      <c r="J12" s="55">
        <f>IFERROR(VALUE(LEFT(I12,1))*VALUE(LEFT(H12,1)),"")</f>
        <v>4</v>
      </c>
      <c r="K12" s="56" t="s">
        <v>6108</v>
      </c>
      <c r="L12" s="117" t="s">
        <v>289</v>
      </c>
      <c r="M12" s="117" t="s">
        <v>290</v>
      </c>
      <c r="N12" s="55">
        <f>IFERROR(VALUE(LEFT(M12,1))*VALUE(LEFT(L12,1)),"")</f>
        <v>6</v>
      </c>
      <c r="O12" s="117" t="s">
        <v>324</v>
      </c>
      <c r="P12" s="56" t="s">
        <v>6109</v>
      </c>
    </row>
    <row r="13" spans="1:23" ht="45" customHeight="1" x14ac:dyDescent="0.2">
      <c r="A13" s="1"/>
      <c r="B13" s="40">
        <v>2</v>
      </c>
      <c r="C13" s="57" t="s">
        <v>6106</v>
      </c>
      <c r="D13" s="56" t="s">
        <v>330</v>
      </c>
      <c r="E13" s="56" t="s">
        <v>6104</v>
      </c>
      <c r="F13" s="56" t="s">
        <v>6104</v>
      </c>
      <c r="G13" s="56" t="s">
        <v>6105</v>
      </c>
      <c r="H13" s="117" t="s">
        <v>289</v>
      </c>
      <c r="I13" s="117" t="s">
        <v>290</v>
      </c>
      <c r="J13" s="55">
        <f>IFERROR(VALUE(LEFT(I13,1))*VALUE(LEFT(H13,1)),"")</f>
        <v>6</v>
      </c>
      <c r="K13" s="56" t="s">
        <v>6108</v>
      </c>
      <c r="L13" s="117" t="s">
        <v>333</v>
      </c>
      <c r="M13" s="117" t="s">
        <v>320</v>
      </c>
      <c r="N13" s="55">
        <f>IFERROR(VALUE(LEFT(M13,1))*VALUE(LEFT(L13,1)),"")</f>
        <v>6</v>
      </c>
      <c r="O13" s="117" t="s">
        <v>326</v>
      </c>
      <c r="P13" s="56" t="s">
        <v>6109</v>
      </c>
    </row>
    <row r="14" spans="1:23" ht="45" customHeight="1" x14ac:dyDescent="0.2">
      <c r="A14" s="1"/>
      <c r="B14" s="40">
        <v>3</v>
      </c>
      <c r="C14" s="57" t="s">
        <v>6107</v>
      </c>
      <c r="D14" s="56" t="s">
        <v>330</v>
      </c>
      <c r="E14" s="56" t="s">
        <v>6104</v>
      </c>
      <c r="F14" s="56" t="s">
        <v>6104</v>
      </c>
      <c r="G14" s="56" t="s">
        <v>6105</v>
      </c>
      <c r="H14" s="117" t="s">
        <v>323</v>
      </c>
      <c r="I14" s="117" t="s">
        <v>329</v>
      </c>
      <c r="J14" s="55">
        <f>IFERROR(VALUE(LEFT(I14,1))*VALUE(LEFT(H14,1)),"")</f>
        <v>8</v>
      </c>
      <c r="K14" s="56" t="s">
        <v>6108</v>
      </c>
      <c r="L14" s="117" t="s">
        <v>323</v>
      </c>
      <c r="M14" s="117" t="s">
        <v>329</v>
      </c>
      <c r="N14" s="55">
        <f>IFERROR(VALUE(LEFT(M14,1))*VALUE(LEFT(L14,1)),"")</f>
        <v>8</v>
      </c>
      <c r="O14" s="117" t="s">
        <v>291</v>
      </c>
      <c r="P14" s="56" t="s">
        <v>6109</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820" t="s">
        <v>293</v>
      </c>
      <c r="C17" s="820"/>
      <c r="D17" s="820"/>
      <c r="E17" s="820"/>
      <c r="F17" s="820"/>
      <c r="G17" s="820"/>
      <c r="H17" s="820"/>
      <c r="I17" s="820"/>
      <c r="J17" s="820"/>
      <c r="K17" s="820"/>
      <c r="L17" s="820"/>
      <c r="M17" s="820"/>
      <c r="N17" s="820"/>
      <c r="O17" s="820"/>
      <c r="P17" s="820"/>
    </row>
    <row r="18" spans="1:16" x14ac:dyDescent="0.2">
      <c r="A18" s="1"/>
      <c r="B18" s="9"/>
      <c r="C18" s="9"/>
      <c r="D18" s="9"/>
      <c r="E18" s="9"/>
      <c r="F18" s="9"/>
      <c r="G18" s="9"/>
      <c r="H18" s="9"/>
      <c r="I18" s="9"/>
      <c r="J18" s="9"/>
      <c r="K18" s="9"/>
      <c r="L18" s="9"/>
      <c r="M18" s="9"/>
      <c r="N18" s="9"/>
      <c r="O18" s="9"/>
      <c r="P18" s="9"/>
    </row>
    <row r="19" spans="1:16" ht="26.25" customHeight="1" x14ac:dyDescent="0.2">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2">
      <c r="A20" s="1"/>
      <c r="B20" s="9"/>
      <c r="D20" s="9"/>
      <c r="E20" s="9"/>
      <c r="F20" s="9"/>
      <c r="G20" s="9"/>
      <c r="H20" s="9"/>
      <c r="I20" s="9"/>
      <c r="J20" s="9"/>
      <c r="K20" s="9"/>
      <c r="L20" s="9"/>
      <c r="M20" s="9"/>
      <c r="N20" s="9"/>
      <c r="O20" s="9"/>
      <c r="P20" s="9"/>
    </row>
    <row r="21" spans="1:16" ht="45" x14ac:dyDescent="0.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2">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2">
      <c r="A23" s="1"/>
      <c r="B23" s="40">
        <v>1</v>
      </c>
      <c r="C23" s="57" t="s">
        <v>6110</v>
      </c>
      <c r="D23" s="56" t="s">
        <v>325</v>
      </c>
      <c r="E23" s="56" t="s">
        <v>6104</v>
      </c>
      <c r="F23" s="56" t="s">
        <v>6104</v>
      </c>
      <c r="G23" s="56" t="s">
        <v>6105</v>
      </c>
      <c r="H23" s="117" t="s">
        <v>289</v>
      </c>
      <c r="I23" s="117" t="s">
        <v>287</v>
      </c>
      <c r="J23" s="55">
        <f>IFERROR(VALUE(LEFT(I23,1))*VALUE(LEFT(H23,1)),"")</f>
        <v>9</v>
      </c>
      <c r="K23" s="56" t="s">
        <v>6108</v>
      </c>
      <c r="L23" s="117" t="s">
        <v>323</v>
      </c>
      <c r="M23" s="117" t="s">
        <v>329</v>
      </c>
      <c r="N23" s="55">
        <f>IFERROR(VALUE(LEFT(M23,1))*VALUE(LEFT(L23,1)),"")</f>
        <v>8</v>
      </c>
      <c r="O23" s="117" t="s">
        <v>331</v>
      </c>
      <c r="P23" s="56" t="s">
        <v>6109</v>
      </c>
    </row>
    <row r="24" spans="1:16" ht="44.25" customHeight="1" x14ac:dyDescent="0.2">
      <c r="A24" s="1"/>
      <c r="B24" s="40">
        <v>2</v>
      </c>
      <c r="C24" s="57" t="s">
        <v>6111</v>
      </c>
      <c r="D24" s="56" t="s">
        <v>327</v>
      </c>
      <c r="E24" s="56" t="s">
        <v>6104</v>
      </c>
      <c r="F24" s="56" t="s">
        <v>6104</v>
      </c>
      <c r="G24" s="56" t="s">
        <v>6105</v>
      </c>
      <c r="H24" s="117" t="s">
        <v>319</v>
      </c>
      <c r="I24" s="117" t="s">
        <v>329</v>
      </c>
      <c r="J24" s="55">
        <f>IFERROR(VALUE(LEFT(I24,1))*VALUE(LEFT(H24,1)),"")</f>
        <v>4</v>
      </c>
      <c r="K24" s="56" t="s">
        <v>6108</v>
      </c>
      <c r="L24" s="117" t="s">
        <v>319</v>
      </c>
      <c r="M24" s="117" t="s">
        <v>290</v>
      </c>
      <c r="N24" s="55">
        <f>IFERROR(VALUE(LEFT(M24,1))*VALUE(LEFT(L24,1)),"")</f>
        <v>2</v>
      </c>
      <c r="O24" s="117" t="s">
        <v>321</v>
      </c>
      <c r="P24" s="56" t="s">
        <v>6109</v>
      </c>
    </row>
    <row r="25" spans="1:16" ht="44.25" customHeight="1" x14ac:dyDescent="0.2">
      <c r="A25" s="1"/>
      <c r="B25" s="40">
        <v>3</v>
      </c>
      <c r="C25" s="57" t="s">
        <v>6112</v>
      </c>
      <c r="D25" s="56" t="s">
        <v>330</v>
      </c>
      <c r="E25" s="56" t="s">
        <v>6104</v>
      </c>
      <c r="F25" s="56" t="s">
        <v>6104</v>
      </c>
      <c r="G25" s="56" t="s">
        <v>6105</v>
      </c>
      <c r="H25" s="117" t="s">
        <v>323</v>
      </c>
      <c r="I25" s="117" t="s">
        <v>287</v>
      </c>
      <c r="J25" s="55">
        <f>IFERROR(VALUE(LEFT(I25,1))*VALUE(LEFT(H25,1)),"")</f>
        <v>6</v>
      </c>
      <c r="K25" s="56" t="s">
        <v>6108</v>
      </c>
      <c r="L25" s="117" t="s">
        <v>333</v>
      </c>
      <c r="M25" s="117" t="s">
        <v>329</v>
      </c>
      <c r="N25" s="55">
        <f>IFERROR(VALUE(LEFT(M25,1))*VALUE(LEFT(L25,1)),"")</f>
        <v>24</v>
      </c>
      <c r="O25" s="117" t="s">
        <v>324</v>
      </c>
      <c r="P25" s="56" t="s">
        <v>6109</v>
      </c>
    </row>
    <row r="26" spans="1:16" x14ac:dyDescent="0.2">
      <c r="A26" s="1"/>
      <c r="B26" s="9"/>
      <c r="C26" s="9"/>
      <c r="D26" s="9"/>
      <c r="E26" s="9"/>
      <c r="F26" s="9"/>
      <c r="G26" s="9"/>
      <c r="H26" s="9"/>
      <c r="I26" s="9"/>
      <c r="J26" s="9"/>
      <c r="K26" s="9"/>
      <c r="L26" s="9"/>
      <c r="M26" s="9"/>
      <c r="N26" s="9"/>
      <c r="O26" s="9"/>
      <c r="P26" s="9"/>
    </row>
    <row r="27" spans="1:16" ht="24.75" customHeight="1" x14ac:dyDescent="0.2">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2">
      <c r="B28" s="9"/>
      <c r="D28" s="9"/>
      <c r="E28" s="9"/>
      <c r="F28" s="9"/>
      <c r="G28" s="9"/>
      <c r="H28" s="9"/>
      <c r="I28" s="9"/>
      <c r="J28" s="9"/>
      <c r="K28" s="9"/>
      <c r="L28" s="9"/>
      <c r="M28" s="9"/>
      <c r="N28" s="9"/>
      <c r="O28" s="9"/>
      <c r="P28" s="9"/>
    </row>
    <row r="29" spans="1:16" ht="69" customHeight="1" outlineLevel="1" x14ac:dyDescent="0.2">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2">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2">
      <c r="A31" s="1"/>
      <c r="B31" s="40">
        <v>1</v>
      </c>
      <c r="C31" s="57" t="s">
        <v>6110</v>
      </c>
      <c r="D31" s="56" t="s">
        <v>325</v>
      </c>
      <c r="E31" s="56" t="s">
        <v>6104</v>
      </c>
      <c r="F31" s="56" t="s">
        <v>6104</v>
      </c>
      <c r="G31" s="56" t="s">
        <v>6105</v>
      </c>
      <c r="H31" s="117" t="s">
        <v>289</v>
      </c>
      <c r="I31" s="117" t="s">
        <v>287</v>
      </c>
      <c r="J31" s="55">
        <f>IFERROR(VALUE(LEFT(I31,1))*VALUE(LEFT(H31,1)),"")</f>
        <v>9</v>
      </c>
      <c r="K31" s="56" t="s">
        <v>6108</v>
      </c>
      <c r="L31" s="117" t="s">
        <v>323</v>
      </c>
      <c r="M31" s="117" t="s">
        <v>329</v>
      </c>
      <c r="N31" s="55">
        <f>IFERROR(VALUE(LEFT(M31,1))*VALUE(LEFT(L31,1)),"")</f>
        <v>8</v>
      </c>
      <c r="O31" s="117" t="s">
        <v>331</v>
      </c>
      <c r="P31" s="56" t="s">
        <v>6109</v>
      </c>
    </row>
    <row r="32" spans="1:16" ht="45" customHeight="1" outlineLevel="1" x14ac:dyDescent="0.2">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2">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2">
      <c r="A34" s="63" t="s">
        <v>187</v>
      </c>
      <c r="B34" s="9"/>
      <c r="C34" s="9"/>
      <c r="D34" s="9"/>
      <c r="E34" s="9"/>
      <c r="F34" s="9"/>
      <c r="G34" s="9"/>
      <c r="H34" s="9"/>
      <c r="I34" s="9"/>
      <c r="J34" s="9"/>
      <c r="K34" s="9"/>
      <c r="L34" s="9"/>
      <c r="M34" s="9"/>
      <c r="N34" s="9"/>
      <c r="O34" s="9"/>
      <c r="P34" s="9"/>
    </row>
    <row r="35" spans="1:16" ht="21" x14ac:dyDescent="0.2">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5" outlineLevel="1" x14ac:dyDescent="0.2">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2">
      <c r="A39" s="1"/>
      <c r="B39" s="40">
        <v>1</v>
      </c>
      <c r="C39" s="57" t="s">
        <v>6113</v>
      </c>
      <c r="D39" s="56" t="s">
        <v>325</v>
      </c>
      <c r="E39" s="56" t="s">
        <v>6104</v>
      </c>
      <c r="F39" s="56" t="s">
        <v>6104</v>
      </c>
      <c r="G39" s="56" t="s">
        <v>6104</v>
      </c>
      <c r="H39" s="117" t="s">
        <v>289</v>
      </c>
      <c r="I39" s="117" t="s">
        <v>290</v>
      </c>
      <c r="J39" s="55">
        <f>IFERROR(VALUE(LEFT(I39,1))*VALUE(LEFT(H39,1)),"")</f>
        <v>6</v>
      </c>
      <c r="K39" s="56" t="s">
        <v>6108</v>
      </c>
      <c r="L39" s="117" t="s">
        <v>289</v>
      </c>
      <c r="M39" s="117" t="s">
        <v>329</v>
      </c>
      <c r="N39" s="55">
        <f>IFERROR(VALUE(LEFT(M39,1))*VALUE(LEFT(L39,1)),"")</f>
        <v>12</v>
      </c>
      <c r="O39" s="117" t="s">
        <v>331</v>
      </c>
      <c r="P39" s="56" t="s">
        <v>6109</v>
      </c>
    </row>
    <row r="40" spans="1:16" ht="45" customHeight="1" outlineLevel="1" x14ac:dyDescent="0.2">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2">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20" x14ac:dyDescent="0.2">
      <c r="A42" s="63" t="s">
        <v>187</v>
      </c>
      <c r="B42" s="9"/>
      <c r="C42" s="9"/>
      <c r="D42" s="9"/>
      <c r="E42" s="9"/>
      <c r="F42" s="9"/>
      <c r="G42" s="9"/>
      <c r="H42" s="9"/>
      <c r="I42" s="9"/>
      <c r="J42" s="9"/>
      <c r="K42" s="9"/>
      <c r="L42" s="9"/>
      <c r="M42" s="9"/>
      <c r="N42" s="9"/>
      <c r="O42" s="9"/>
      <c r="P42" s="9"/>
    </row>
    <row r="44" spans="1:16" ht="21" x14ac:dyDescent="0.2">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2">
      <c r="B45" s="9"/>
      <c r="D45" s="9"/>
      <c r="E45" s="9"/>
      <c r="F45" s="9"/>
      <c r="G45" s="9"/>
      <c r="H45" s="9"/>
      <c r="I45" s="9"/>
      <c r="J45" s="9"/>
      <c r="K45" s="9"/>
      <c r="L45" s="9"/>
      <c r="M45" s="9"/>
      <c r="N45" s="9"/>
      <c r="O45" s="9"/>
      <c r="P45" s="9"/>
    </row>
    <row r="46" spans="1:16" ht="45" outlineLevel="1" x14ac:dyDescent="0.2">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5" outlineLevel="1" x14ac:dyDescent="0.2">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30" outlineLevel="1" x14ac:dyDescent="0.2">
      <c r="A48" s="1"/>
      <c r="B48" s="40">
        <v>1</v>
      </c>
      <c r="C48" s="57" t="s">
        <v>6114</v>
      </c>
      <c r="D48" s="56" t="s">
        <v>325</v>
      </c>
      <c r="E48" s="56" t="s">
        <v>6104</v>
      </c>
      <c r="F48" s="56" t="s">
        <v>6104</v>
      </c>
      <c r="G48" s="56" t="s">
        <v>6104</v>
      </c>
      <c r="H48" s="117" t="s">
        <v>328</v>
      </c>
      <c r="I48" s="117" t="s">
        <v>290</v>
      </c>
      <c r="J48" s="55">
        <f>IFERROR(VALUE(LEFT(I48,1))*VALUE(LEFT(H48,1)),"")</f>
        <v>8</v>
      </c>
      <c r="K48" s="56" t="s">
        <v>6115</v>
      </c>
      <c r="L48" s="117" t="s">
        <v>323</v>
      </c>
      <c r="M48" s="117" t="s">
        <v>287</v>
      </c>
      <c r="N48" s="55">
        <f>IFERROR(VALUE(LEFT(M48,1))*VALUE(LEFT(L48,1)),"")</f>
        <v>6</v>
      </c>
      <c r="O48" s="117" t="s">
        <v>331</v>
      </c>
      <c r="P48" s="56" t="s">
        <v>6109</v>
      </c>
    </row>
    <row r="49" spans="1:33" outlineLevel="1" x14ac:dyDescent="0.2">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2">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20" x14ac:dyDescent="0.2">
      <c r="A51" s="63" t="s">
        <v>187</v>
      </c>
      <c r="B51" s="9"/>
      <c r="C51" s="9"/>
      <c r="D51" s="9"/>
      <c r="E51" s="9"/>
      <c r="F51" s="9"/>
      <c r="G51" s="9"/>
      <c r="H51" s="9"/>
      <c r="I51" s="9"/>
      <c r="J51" s="9"/>
      <c r="K51" s="9"/>
      <c r="L51" s="9"/>
      <c r="M51" s="9"/>
      <c r="N51" s="9"/>
      <c r="O51" s="9"/>
      <c r="P51" s="9"/>
    </row>
    <row r="52" spans="1:33" ht="21" x14ac:dyDescent="0.2">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2">
      <c r="B53" s="9"/>
      <c r="D53" s="9"/>
      <c r="E53" s="9"/>
      <c r="F53" s="9"/>
      <c r="G53" s="9"/>
      <c r="H53" s="9"/>
      <c r="I53" s="9"/>
      <c r="J53" s="9"/>
      <c r="K53" s="9"/>
      <c r="L53" s="9"/>
      <c r="M53" s="9"/>
      <c r="N53" s="9"/>
      <c r="O53" s="9"/>
      <c r="P53" s="9"/>
    </row>
    <row r="54" spans="1:33" ht="45" outlineLevel="1" x14ac:dyDescent="0.2">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5" outlineLevel="1" x14ac:dyDescent="0.2">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30" outlineLevel="1" x14ac:dyDescent="0.2">
      <c r="A56" s="1"/>
      <c r="B56" s="40">
        <v>1</v>
      </c>
      <c r="C56" s="57" t="s">
        <v>6114</v>
      </c>
      <c r="D56" s="56" t="s">
        <v>325</v>
      </c>
      <c r="E56" s="56" t="s">
        <v>6104</v>
      </c>
      <c r="F56" s="56" t="s">
        <v>6104</v>
      </c>
      <c r="G56" s="56" t="s">
        <v>6104</v>
      </c>
      <c r="H56" s="117" t="s">
        <v>323</v>
      </c>
      <c r="I56" s="117" t="s">
        <v>287</v>
      </c>
      <c r="J56" s="55">
        <f>IFERROR(VALUE(LEFT(I56,1))*VALUE(LEFT(H56,1)),"")</f>
        <v>6</v>
      </c>
      <c r="K56" s="56" t="s">
        <v>6115</v>
      </c>
      <c r="L56" s="117" t="s">
        <v>328</v>
      </c>
      <c r="M56" s="117" t="s">
        <v>329</v>
      </c>
      <c r="N56" s="55">
        <f>IFERROR(VALUE(LEFT(M56,1))*VALUE(LEFT(L56,1)),"")</f>
        <v>16</v>
      </c>
      <c r="O56" s="117" t="s">
        <v>326</v>
      </c>
      <c r="P56" s="56" t="s">
        <v>6109</v>
      </c>
    </row>
    <row r="57" spans="1:33" outlineLevel="1" x14ac:dyDescent="0.2">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2">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20" x14ac:dyDescent="0.2">
      <c r="A59" s="63" t="s">
        <v>187</v>
      </c>
      <c r="B59" s="9"/>
      <c r="C59" s="9"/>
      <c r="D59" s="9"/>
      <c r="E59" s="9"/>
      <c r="F59" s="9"/>
      <c r="G59" s="9"/>
      <c r="H59" s="9"/>
      <c r="I59" s="9"/>
      <c r="J59" s="9"/>
      <c r="K59" s="9"/>
      <c r="L59" s="9"/>
      <c r="M59" s="9"/>
      <c r="N59" s="9"/>
      <c r="O59" s="9"/>
      <c r="P59" s="9"/>
    </row>
    <row r="60" spans="1:33" ht="21" x14ac:dyDescent="0.2">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5" outlineLevel="1" x14ac:dyDescent="0.2">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2">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2">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2">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20" x14ac:dyDescent="0.2">
      <c r="A67" s="63" t="s">
        <v>187</v>
      </c>
      <c r="B67" s="9"/>
      <c r="C67" s="9"/>
      <c r="D67" s="9"/>
      <c r="E67" s="9"/>
      <c r="F67" s="9"/>
      <c r="G67" s="9"/>
      <c r="H67" s="9"/>
      <c r="I67" s="9"/>
      <c r="J67" s="9"/>
      <c r="K67" s="9"/>
      <c r="L67" s="9"/>
      <c r="M67" s="9"/>
      <c r="N67" s="9"/>
      <c r="O67" s="9"/>
      <c r="P67" s="9"/>
    </row>
    <row r="68" spans="1:33" ht="21" x14ac:dyDescent="0.2">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5" outlineLevel="1" x14ac:dyDescent="0.2">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2">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2">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2">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20" x14ac:dyDescent="0.2">
      <c r="A75" s="63" t="s">
        <v>187</v>
      </c>
      <c r="B75" s="9"/>
      <c r="C75" s="9"/>
      <c r="D75" s="9"/>
      <c r="E75" s="9"/>
      <c r="F75" s="9"/>
      <c r="G75" s="9"/>
      <c r="H75" s="9"/>
      <c r="I75" s="9"/>
      <c r="J75" s="9"/>
      <c r="K75" s="9"/>
      <c r="L75" s="9"/>
      <c r="M75" s="9"/>
      <c r="N75" s="9"/>
      <c r="O75" s="9"/>
      <c r="P75" s="9"/>
    </row>
    <row r="76" spans="1:33" ht="21" x14ac:dyDescent="0.2">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5" outlineLevel="1" x14ac:dyDescent="0.2">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2">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2">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2">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20" x14ac:dyDescent="0.2">
      <c r="A83" s="63" t="s">
        <v>187</v>
      </c>
      <c r="B83" s="9"/>
      <c r="C83" s="9"/>
      <c r="D83" s="9"/>
      <c r="E83" s="9"/>
      <c r="F83" s="9"/>
      <c r="G83" s="9"/>
      <c r="H83" s="9"/>
      <c r="I83" s="9"/>
      <c r="J83" s="9"/>
      <c r="K83" s="9"/>
      <c r="L83" s="9"/>
      <c r="M83" s="9"/>
      <c r="N83" s="9"/>
      <c r="O83" s="9"/>
      <c r="P83" s="9"/>
    </row>
    <row r="84" spans="1:33" ht="21" x14ac:dyDescent="0.2">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2">
      <c r="B85" s="9"/>
      <c r="D85" s="9"/>
      <c r="E85" s="9"/>
      <c r="F85" s="9"/>
      <c r="G85" s="9"/>
      <c r="H85" s="9"/>
      <c r="I85" s="9"/>
      <c r="J85" s="9"/>
      <c r="K85" s="9"/>
      <c r="L85" s="9"/>
      <c r="M85" s="9"/>
      <c r="N85" s="9"/>
      <c r="O85" s="9"/>
      <c r="P85" s="9"/>
      <c r="AG85" s="9"/>
    </row>
    <row r="86" spans="1:33" ht="45" outlineLevel="1" x14ac:dyDescent="0.2">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5" outlineLevel="1" x14ac:dyDescent="0.2">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2">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2">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2">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20" x14ac:dyDescent="0.2">
      <c r="A91" s="63" t="s">
        <v>187</v>
      </c>
      <c r="B91" s="9"/>
      <c r="C91" s="9"/>
      <c r="D91" s="9"/>
      <c r="E91" s="9"/>
      <c r="F91" s="9"/>
      <c r="G91" s="9"/>
      <c r="H91" s="9"/>
      <c r="I91" s="9"/>
      <c r="J91" s="9"/>
      <c r="K91" s="9"/>
      <c r="L91" s="9"/>
      <c r="M91" s="9"/>
      <c r="N91" s="9"/>
      <c r="O91" s="9"/>
      <c r="P91" s="9"/>
    </row>
    <row r="92" spans="1:33" ht="21" x14ac:dyDescent="0.2">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2">
      <c r="B93" s="9"/>
      <c r="D93" s="9"/>
      <c r="E93" s="9"/>
      <c r="F93" s="9"/>
      <c r="G93" s="9"/>
      <c r="H93" s="9"/>
      <c r="I93" s="9"/>
      <c r="J93" s="9"/>
      <c r="K93" s="9"/>
      <c r="L93" s="9"/>
      <c r="M93" s="9"/>
      <c r="N93" s="9"/>
      <c r="O93" s="9"/>
      <c r="P93" s="9"/>
      <c r="AG93" s="9"/>
    </row>
    <row r="94" spans="1:33" ht="45" outlineLevel="1" x14ac:dyDescent="0.2">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5" outlineLevel="1" x14ac:dyDescent="0.2">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2">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2">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2">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20" x14ac:dyDescent="0.2">
      <c r="A99" s="63" t="s">
        <v>187</v>
      </c>
      <c r="B99" s="9"/>
      <c r="C99" s="9"/>
      <c r="D99" s="9"/>
      <c r="E99" s="9"/>
      <c r="F99" s="9"/>
      <c r="G99" s="9"/>
      <c r="H99" s="9"/>
      <c r="I99" s="9"/>
      <c r="J99" s="9"/>
      <c r="K99" s="9"/>
      <c r="L99" s="9"/>
      <c r="M99" s="9"/>
      <c r="N99" s="9"/>
      <c r="O99" s="9"/>
      <c r="P99" s="9"/>
    </row>
    <row r="100" spans="1:33" ht="21" x14ac:dyDescent="0.2">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2">
      <c r="B101" s="9"/>
      <c r="D101" s="9"/>
      <c r="E101" s="9"/>
      <c r="F101" s="9"/>
      <c r="G101" s="9"/>
      <c r="H101" s="9"/>
      <c r="I101" s="9"/>
      <c r="J101" s="9"/>
      <c r="K101" s="9"/>
      <c r="L101" s="9"/>
      <c r="M101" s="9"/>
      <c r="N101" s="9"/>
      <c r="O101" s="9"/>
      <c r="P101" s="9"/>
      <c r="AG101" s="9"/>
    </row>
    <row r="102" spans="1:33" ht="45" outlineLevel="1" x14ac:dyDescent="0.2">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5" outlineLevel="1" x14ac:dyDescent="0.2">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2">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2">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2">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20" x14ac:dyDescent="0.2">
      <c r="A107" s="63" t="s">
        <v>187</v>
      </c>
      <c r="B107" s="9"/>
      <c r="C107" s="9"/>
      <c r="D107" s="9"/>
      <c r="E107" s="9"/>
      <c r="F107" s="9"/>
      <c r="G107" s="9"/>
      <c r="H107" s="9"/>
      <c r="I107" s="9"/>
      <c r="J107" s="9"/>
      <c r="K107" s="9"/>
      <c r="L107" s="9"/>
      <c r="M107" s="9"/>
      <c r="N107" s="9"/>
      <c r="O107" s="9"/>
      <c r="P107" s="9"/>
    </row>
    <row r="108" spans="1:33" ht="21" x14ac:dyDescent="0.2">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2">
      <c r="B109" s="9"/>
      <c r="D109" s="9"/>
      <c r="E109" s="9"/>
      <c r="F109" s="9"/>
      <c r="G109" s="9"/>
      <c r="H109" s="9"/>
      <c r="I109" s="9"/>
      <c r="J109" s="9"/>
      <c r="K109" s="9"/>
      <c r="L109" s="9"/>
      <c r="M109" s="9"/>
      <c r="N109" s="9"/>
      <c r="O109" s="9"/>
      <c r="P109" s="9"/>
      <c r="AG109" s="9"/>
    </row>
    <row r="110" spans="1:33" ht="45" outlineLevel="1" x14ac:dyDescent="0.2">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5" outlineLevel="1" x14ac:dyDescent="0.2">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2">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2">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2">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20" x14ac:dyDescent="0.2">
      <c r="A115" s="63" t="s">
        <v>187</v>
      </c>
      <c r="B115" s="9"/>
      <c r="C115" s="9"/>
      <c r="D115" s="9"/>
      <c r="E115" s="9"/>
      <c r="F115" s="9"/>
      <c r="G115" s="9"/>
      <c r="H115" s="9"/>
      <c r="I115" s="9"/>
      <c r="J115" s="9"/>
      <c r="K115" s="9"/>
      <c r="L115" s="9"/>
      <c r="M115" s="9"/>
      <c r="N115" s="9"/>
      <c r="O115" s="9"/>
      <c r="P115" s="9"/>
    </row>
    <row r="116" spans="1:33" ht="21" x14ac:dyDescent="0.2">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2">
      <c r="B117" s="9"/>
      <c r="D117" s="9"/>
      <c r="E117" s="9"/>
      <c r="F117" s="9"/>
      <c r="G117" s="9"/>
      <c r="H117" s="9"/>
      <c r="I117" s="9"/>
      <c r="J117" s="9"/>
      <c r="K117" s="9"/>
      <c r="L117" s="9"/>
      <c r="M117" s="9"/>
      <c r="N117" s="9"/>
      <c r="O117" s="9"/>
      <c r="P117" s="9"/>
      <c r="AG117" s="9"/>
    </row>
    <row r="118" spans="1:33" ht="45" outlineLevel="1" x14ac:dyDescent="0.2">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5" outlineLevel="1" x14ac:dyDescent="0.2">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2">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2">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2">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20" x14ac:dyDescent="0.2">
      <c r="A123" s="63" t="s">
        <v>187</v>
      </c>
      <c r="B123" s="9"/>
      <c r="C123" s="9"/>
      <c r="D123" s="9"/>
      <c r="E123" s="9"/>
      <c r="F123" s="9"/>
      <c r="G123" s="9"/>
      <c r="H123" s="9"/>
      <c r="I123" s="9"/>
      <c r="J123" s="9"/>
      <c r="K123" s="9"/>
      <c r="L123" s="9"/>
      <c r="M123" s="9"/>
      <c r="N123" s="9"/>
      <c r="O123" s="9"/>
      <c r="P123" s="9"/>
    </row>
    <row r="124" spans="1:33" ht="21" x14ac:dyDescent="0.2">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2">
      <c r="B125" s="9"/>
      <c r="D125" s="9"/>
      <c r="E125" s="9"/>
      <c r="F125" s="9"/>
      <c r="G125" s="9"/>
      <c r="H125" s="9"/>
      <c r="I125" s="9"/>
      <c r="J125" s="9"/>
      <c r="K125" s="9"/>
      <c r="L125" s="9"/>
      <c r="M125" s="9"/>
      <c r="N125" s="9"/>
      <c r="O125" s="9"/>
      <c r="P125" s="9"/>
      <c r="AG125" s="9"/>
    </row>
    <row r="126" spans="1:33" ht="45" outlineLevel="1" x14ac:dyDescent="0.2">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5" outlineLevel="1" x14ac:dyDescent="0.2">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2">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2">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2">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20" x14ac:dyDescent="0.2">
      <c r="A131" s="63" t="s">
        <v>187</v>
      </c>
      <c r="B131" s="9"/>
      <c r="C131" s="9"/>
      <c r="D131" s="9"/>
      <c r="E131" s="9"/>
      <c r="F131" s="9"/>
      <c r="G131" s="9"/>
      <c r="H131" s="9"/>
      <c r="I131" s="9"/>
      <c r="J131" s="9"/>
      <c r="K131" s="9"/>
      <c r="L131" s="9"/>
      <c r="M131" s="9"/>
      <c r="N131" s="9"/>
      <c r="O131" s="9"/>
      <c r="P131" s="9"/>
    </row>
    <row r="132" spans="1:33" ht="21" x14ac:dyDescent="0.2">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2">
      <c r="B133" s="9"/>
      <c r="D133" s="9"/>
      <c r="E133" s="9"/>
      <c r="F133" s="9"/>
      <c r="G133" s="9"/>
      <c r="H133" s="9"/>
      <c r="I133" s="9"/>
      <c r="J133" s="9"/>
      <c r="K133" s="9"/>
      <c r="L133" s="9"/>
      <c r="M133" s="9"/>
      <c r="N133" s="9"/>
      <c r="O133" s="9"/>
      <c r="P133" s="9"/>
      <c r="AG133" s="9"/>
    </row>
    <row r="134" spans="1:33" ht="45" outlineLevel="1" x14ac:dyDescent="0.2">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5" outlineLevel="1" x14ac:dyDescent="0.2">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2">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2">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2">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20" x14ac:dyDescent="0.2">
      <c r="A139" s="63" t="s">
        <v>187</v>
      </c>
      <c r="B139" s="9"/>
      <c r="C139" s="9"/>
      <c r="D139" s="9"/>
      <c r="E139" s="9"/>
      <c r="F139" s="9"/>
      <c r="G139" s="9"/>
      <c r="H139" s="9"/>
      <c r="I139" s="9"/>
      <c r="J139" s="9"/>
      <c r="K139" s="9"/>
      <c r="L139" s="9"/>
      <c r="M139" s="9"/>
      <c r="N139" s="9"/>
      <c r="O139" s="9"/>
      <c r="P139" s="9"/>
    </row>
    <row r="140" spans="1:33" ht="21" x14ac:dyDescent="0.2">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2">
      <c r="B141" s="9"/>
      <c r="D141" s="9"/>
      <c r="E141" s="9"/>
      <c r="F141" s="9"/>
      <c r="G141" s="9"/>
      <c r="H141" s="9"/>
      <c r="I141" s="9"/>
      <c r="J141" s="9"/>
      <c r="K141" s="9"/>
      <c r="L141" s="9"/>
      <c r="M141" s="9"/>
      <c r="N141" s="9"/>
      <c r="O141" s="9"/>
      <c r="P141" s="9"/>
      <c r="AG141" s="9"/>
    </row>
    <row r="142" spans="1:33" ht="45" outlineLevel="1" x14ac:dyDescent="0.2">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5" outlineLevel="1" x14ac:dyDescent="0.2">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2">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2">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2">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20" x14ac:dyDescent="0.2">
      <c r="A147" s="63" t="s">
        <v>187</v>
      </c>
      <c r="B147" s="9"/>
      <c r="C147" s="9"/>
      <c r="D147" s="9"/>
      <c r="E147" s="9"/>
      <c r="F147" s="9"/>
      <c r="G147" s="9"/>
      <c r="H147" s="9"/>
      <c r="I147" s="9"/>
      <c r="J147" s="9"/>
      <c r="K147" s="9"/>
      <c r="L147" s="9"/>
      <c r="M147" s="9"/>
      <c r="N147" s="9"/>
      <c r="O147" s="9"/>
      <c r="P147" s="9"/>
    </row>
    <row r="148" spans="1:33" ht="21" x14ac:dyDescent="0.2">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2">
      <c r="B149" s="9"/>
      <c r="D149" s="9"/>
      <c r="E149" s="9"/>
      <c r="F149" s="9"/>
      <c r="G149" s="9"/>
      <c r="H149" s="9"/>
      <c r="I149" s="9"/>
      <c r="J149" s="9"/>
      <c r="K149" s="9"/>
      <c r="L149" s="9"/>
      <c r="M149" s="9"/>
      <c r="N149" s="9"/>
      <c r="O149" s="9"/>
      <c r="P149" s="9"/>
      <c r="AG149" s="9"/>
    </row>
    <row r="150" spans="1:33" ht="45" outlineLevel="1" x14ac:dyDescent="0.2">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5" outlineLevel="1" x14ac:dyDescent="0.2">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2">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2">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2">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20" x14ac:dyDescent="0.2">
      <c r="A155" s="63" t="s">
        <v>187</v>
      </c>
      <c r="B155" s="9"/>
      <c r="C155" s="9"/>
      <c r="D155" s="9"/>
      <c r="E155" s="9"/>
      <c r="F155" s="9"/>
      <c r="G155" s="9"/>
      <c r="H155" s="9"/>
      <c r="I155" s="9"/>
      <c r="J155" s="9"/>
      <c r="K155" s="9"/>
      <c r="L155" s="9"/>
      <c r="M155" s="9"/>
      <c r="N155" s="9"/>
      <c r="O155" s="9"/>
      <c r="P155" s="9"/>
    </row>
    <row r="156" spans="1:33" ht="21" x14ac:dyDescent="0.2">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2">
      <c r="B157" s="9"/>
      <c r="D157" s="9"/>
      <c r="E157" s="9"/>
      <c r="F157" s="9"/>
      <c r="G157" s="9"/>
      <c r="H157" s="9"/>
      <c r="I157" s="9"/>
      <c r="J157" s="9"/>
      <c r="K157" s="9"/>
      <c r="L157" s="9"/>
      <c r="M157" s="9"/>
      <c r="N157" s="9"/>
      <c r="O157" s="9"/>
      <c r="P157" s="9"/>
      <c r="AG157" s="9"/>
    </row>
    <row r="158" spans="1:33" ht="45" outlineLevel="1" x14ac:dyDescent="0.2">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5" outlineLevel="1" x14ac:dyDescent="0.2">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2">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2">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2">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20" x14ac:dyDescent="0.2">
      <c r="A163" s="63" t="s">
        <v>187</v>
      </c>
      <c r="B163" s="9"/>
      <c r="C163" s="9"/>
      <c r="D163" s="9"/>
      <c r="E163" s="9"/>
      <c r="F163" s="9"/>
      <c r="G163" s="9"/>
      <c r="H163" s="9"/>
      <c r="I163" s="9"/>
      <c r="J163" s="9"/>
      <c r="K163" s="9"/>
      <c r="L163" s="9"/>
      <c r="M163" s="9"/>
      <c r="N163" s="9"/>
      <c r="O163" s="9"/>
      <c r="P163" s="9"/>
    </row>
    <row r="164" spans="1:33" ht="21" x14ac:dyDescent="0.2">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2">
      <c r="B165" s="9"/>
      <c r="D165" s="9"/>
      <c r="E165" s="9"/>
      <c r="F165" s="9"/>
      <c r="G165" s="9"/>
      <c r="H165" s="9"/>
      <c r="I165" s="9"/>
      <c r="J165" s="9"/>
      <c r="K165" s="9"/>
      <c r="L165" s="9"/>
      <c r="M165" s="9"/>
      <c r="N165" s="9"/>
      <c r="O165" s="9"/>
      <c r="P165" s="9"/>
      <c r="AG165" s="9"/>
    </row>
    <row r="166" spans="1:33" ht="45" outlineLevel="1" x14ac:dyDescent="0.2">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5" outlineLevel="1" x14ac:dyDescent="0.2">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2">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2">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2">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20" x14ac:dyDescent="0.2">
      <c r="A171" s="63" t="s">
        <v>187</v>
      </c>
      <c r="B171" s="9"/>
      <c r="C171" s="9"/>
      <c r="D171" s="9"/>
      <c r="E171" s="9"/>
      <c r="F171" s="9"/>
      <c r="G171" s="9"/>
      <c r="H171" s="9"/>
      <c r="I171" s="9"/>
      <c r="J171" s="9"/>
      <c r="K171" s="9"/>
      <c r="L171" s="9"/>
      <c r="M171" s="9"/>
      <c r="N171" s="9"/>
      <c r="O171" s="9"/>
      <c r="P171" s="9"/>
    </row>
    <row r="172" spans="1:33" ht="21" x14ac:dyDescent="0.2">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2">
      <c r="B173" s="9"/>
      <c r="D173" s="9"/>
      <c r="E173" s="9"/>
      <c r="F173" s="9"/>
      <c r="G173" s="9"/>
      <c r="H173" s="9"/>
      <c r="I173" s="9"/>
      <c r="J173" s="9"/>
      <c r="K173" s="9"/>
      <c r="L173" s="9"/>
      <c r="M173" s="9"/>
      <c r="N173" s="9"/>
      <c r="O173" s="9"/>
      <c r="P173" s="9"/>
      <c r="AG173" s="9"/>
    </row>
    <row r="174" spans="1:33" ht="45" outlineLevel="1" x14ac:dyDescent="0.2">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5" outlineLevel="1" x14ac:dyDescent="0.2">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2">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2">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2">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20" x14ac:dyDescent="0.2">
      <c r="A179" s="63" t="s">
        <v>187</v>
      </c>
      <c r="B179" s="9"/>
      <c r="C179" s="9"/>
      <c r="D179" s="9"/>
      <c r="E179" s="9"/>
      <c r="F179" s="9"/>
      <c r="G179" s="9"/>
      <c r="H179" s="9"/>
      <c r="I179" s="9"/>
      <c r="J179" s="9"/>
      <c r="K179" s="9"/>
      <c r="L179" s="9"/>
      <c r="M179" s="9"/>
      <c r="N179" s="9"/>
      <c r="O179" s="9"/>
      <c r="P179" s="9"/>
    </row>
    <row r="181" spans="1:33" x14ac:dyDescent="0.2">
      <c r="B181" s="292"/>
      <c r="C181" s="292"/>
      <c r="D181" s="292"/>
      <c r="E181" s="292"/>
      <c r="F181" s="292"/>
      <c r="G181" s="292"/>
      <c r="H181" s="292"/>
      <c r="I181" s="292"/>
      <c r="J181" s="292"/>
      <c r="K181" s="292"/>
      <c r="L181" s="292"/>
      <c r="M181" s="292"/>
      <c r="N181" s="292"/>
      <c r="O181" s="292"/>
      <c r="P181" s="292"/>
    </row>
    <row r="182" spans="1:33" x14ac:dyDescent="0.2">
      <c r="B182" s="292"/>
      <c r="C182" s="147" t="s">
        <v>314</v>
      </c>
      <c r="D182" s="147" t="s">
        <v>315</v>
      </c>
      <c r="E182" s="148" t="s">
        <v>316</v>
      </c>
      <c r="F182" s="149"/>
      <c r="G182" s="148" t="s">
        <v>317</v>
      </c>
      <c r="H182" s="149"/>
      <c r="I182" s="292"/>
      <c r="J182" s="292"/>
      <c r="K182" s="292"/>
      <c r="L182" s="292"/>
      <c r="M182" s="292"/>
      <c r="N182" s="292"/>
      <c r="O182" s="292"/>
      <c r="P182" s="292"/>
    </row>
    <row r="183" spans="1:33" x14ac:dyDescent="0.2">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2">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2">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2">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2">
      <c r="B187" s="292"/>
      <c r="C187" s="293" t="s">
        <v>330</v>
      </c>
      <c r="D187" s="293" t="s">
        <v>286</v>
      </c>
      <c r="E187" s="296"/>
      <c r="F187" s="295"/>
      <c r="G187" s="294" t="s">
        <v>331</v>
      </c>
      <c r="H187" s="295">
        <v>0.5</v>
      </c>
      <c r="I187" s="292"/>
      <c r="J187" s="292"/>
      <c r="K187" s="292"/>
      <c r="L187" s="292"/>
      <c r="M187" s="292"/>
      <c r="N187" s="292"/>
      <c r="O187" s="292"/>
      <c r="P187" s="292"/>
    </row>
    <row r="188" spans="1:33" x14ac:dyDescent="0.2">
      <c r="B188" s="292"/>
      <c r="C188" s="293" t="s">
        <v>332</v>
      </c>
      <c r="D188" s="293" t="s">
        <v>333</v>
      </c>
      <c r="E188" s="297"/>
      <c r="F188" s="297"/>
      <c r="G188" s="297"/>
      <c r="H188" s="297"/>
      <c r="I188" s="292"/>
      <c r="J188" s="292"/>
      <c r="K188" s="292"/>
      <c r="L188" s="292"/>
      <c r="M188" s="292"/>
      <c r="N188" s="292"/>
      <c r="O188" s="292"/>
      <c r="P188" s="292"/>
    </row>
    <row r="189" spans="1:33" x14ac:dyDescent="0.2">
      <c r="B189" s="292"/>
      <c r="C189" s="293" t="s">
        <v>334</v>
      </c>
      <c r="D189" s="297"/>
      <c r="E189" s="297"/>
      <c r="F189" s="297"/>
      <c r="G189" s="297"/>
      <c r="H189" s="297"/>
      <c r="I189" s="292"/>
      <c r="J189" s="292"/>
      <c r="K189" s="292"/>
      <c r="L189" s="292"/>
      <c r="M189" s="292"/>
      <c r="N189" s="292"/>
      <c r="O189" s="292"/>
      <c r="P189" s="292"/>
    </row>
    <row r="190" spans="1:33" x14ac:dyDescent="0.2">
      <c r="B190" s="292"/>
      <c r="C190" s="293" t="s">
        <v>335</v>
      </c>
      <c r="D190" s="297"/>
      <c r="E190" s="297"/>
      <c r="F190" s="297"/>
      <c r="G190" s="297"/>
      <c r="H190" s="297"/>
      <c r="I190" s="292"/>
      <c r="J190" s="292"/>
      <c r="K190" s="292"/>
      <c r="L190" s="292"/>
      <c r="M190" s="292"/>
      <c r="N190" s="292"/>
      <c r="O190" s="292"/>
      <c r="P190" s="292"/>
    </row>
    <row r="191" spans="1:33" x14ac:dyDescent="0.2">
      <c r="B191" s="292"/>
      <c r="C191" s="293" t="s">
        <v>282</v>
      </c>
      <c r="D191" s="297"/>
      <c r="E191" s="297"/>
      <c r="F191" s="297"/>
      <c r="G191" s="297"/>
      <c r="H191" s="297"/>
      <c r="I191" s="292"/>
      <c r="J191" s="292"/>
      <c r="K191" s="292"/>
      <c r="L191" s="292"/>
      <c r="M191" s="292"/>
      <c r="N191" s="292"/>
      <c r="O191" s="292"/>
      <c r="P191" s="292"/>
    </row>
    <row r="192" spans="1:33" x14ac:dyDescent="0.2">
      <c r="B192" s="292"/>
      <c r="C192" s="293" t="s">
        <v>336</v>
      </c>
      <c r="D192" s="297"/>
      <c r="E192" s="297"/>
      <c r="F192" s="297"/>
      <c r="G192" s="297"/>
      <c r="H192" s="297"/>
      <c r="I192" s="292"/>
      <c r="J192" s="292"/>
      <c r="K192" s="292"/>
      <c r="L192" s="292"/>
      <c r="M192" s="292"/>
      <c r="N192" s="292"/>
      <c r="O192" s="292"/>
      <c r="P192" s="292"/>
    </row>
    <row r="193" spans="2:16" x14ac:dyDescent="0.2">
      <c r="B193" s="292"/>
      <c r="C193" s="293" t="s">
        <v>337</v>
      </c>
      <c r="D193" s="297"/>
      <c r="E193" s="297"/>
      <c r="F193" s="297"/>
      <c r="G193" s="297"/>
      <c r="H193" s="297"/>
      <c r="I193" s="292"/>
      <c r="J193" s="292"/>
      <c r="K193" s="292"/>
      <c r="L193" s="292"/>
      <c r="M193" s="292"/>
      <c r="N193" s="292"/>
      <c r="O193" s="292"/>
      <c r="P193" s="292"/>
    </row>
    <row r="194" spans="2:16" x14ac:dyDescent="0.2">
      <c r="B194" s="292"/>
      <c r="C194" s="293" t="s">
        <v>338</v>
      </c>
      <c r="D194" s="297"/>
      <c r="E194" s="297"/>
      <c r="F194" s="297"/>
      <c r="G194" s="297"/>
      <c r="H194" s="297"/>
      <c r="I194" s="292"/>
      <c r="J194" s="292"/>
      <c r="K194" s="292"/>
      <c r="L194" s="292"/>
      <c r="M194" s="292"/>
      <c r="N194" s="292"/>
      <c r="O194" s="292"/>
      <c r="P194" s="292"/>
    </row>
    <row r="195" spans="2:16" x14ac:dyDescent="0.2">
      <c r="B195" s="292"/>
      <c r="C195" s="293" t="s">
        <v>339</v>
      </c>
      <c r="D195" s="297"/>
      <c r="E195" s="297"/>
      <c r="F195" s="297"/>
      <c r="G195" s="297"/>
      <c r="H195" s="297"/>
      <c r="I195" s="292"/>
      <c r="J195" s="292"/>
      <c r="K195" s="292"/>
      <c r="L195" s="292"/>
      <c r="M195" s="292"/>
      <c r="N195" s="292"/>
      <c r="O195" s="292"/>
      <c r="P195" s="292"/>
    </row>
    <row r="196" spans="2:16" x14ac:dyDescent="0.2">
      <c r="B196" s="292"/>
      <c r="C196" s="293" t="s">
        <v>340</v>
      </c>
      <c r="D196" s="297"/>
      <c r="E196" s="297"/>
      <c r="F196" s="297"/>
      <c r="G196" s="297"/>
      <c r="H196" s="297"/>
      <c r="I196" s="292"/>
      <c r="J196" s="292"/>
      <c r="K196" s="292"/>
      <c r="L196" s="292"/>
      <c r="M196" s="292"/>
      <c r="N196" s="292"/>
      <c r="O196" s="292"/>
      <c r="P196" s="292"/>
    </row>
    <row r="197" spans="2:16" x14ac:dyDescent="0.2">
      <c r="B197" s="292"/>
      <c r="C197" s="293" t="s">
        <v>341</v>
      </c>
      <c r="D197" s="297"/>
      <c r="E197" s="297"/>
      <c r="F197" s="297"/>
      <c r="G197" s="297"/>
      <c r="H197" s="297"/>
      <c r="I197" s="292"/>
      <c r="J197" s="292"/>
      <c r="K197" s="292"/>
      <c r="L197" s="292"/>
      <c r="M197" s="292"/>
      <c r="N197" s="292"/>
      <c r="O197" s="292"/>
      <c r="P197" s="292"/>
    </row>
    <row r="198" spans="2:16" x14ac:dyDescent="0.2">
      <c r="B198" s="292"/>
      <c r="C198" s="293" t="s">
        <v>342</v>
      </c>
      <c r="D198" s="297"/>
      <c r="E198" s="297"/>
      <c r="F198" s="297"/>
      <c r="G198" s="297"/>
      <c r="H198" s="297"/>
      <c r="I198" s="292"/>
      <c r="J198" s="292"/>
      <c r="K198" s="292"/>
      <c r="L198" s="292"/>
      <c r="M198" s="292"/>
      <c r="N198" s="292"/>
      <c r="O198" s="292"/>
      <c r="P198" s="292"/>
    </row>
    <row r="199" spans="2:16" x14ac:dyDescent="0.2">
      <c r="B199" s="292"/>
      <c r="C199" s="293" t="s">
        <v>343</v>
      </c>
      <c r="D199" s="297"/>
      <c r="E199" s="297"/>
      <c r="F199" s="297"/>
      <c r="G199" s="297"/>
      <c r="H199" s="297"/>
      <c r="I199" s="292"/>
      <c r="J199" s="292"/>
      <c r="K199" s="292"/>
      <c r="L199" s="292"/>
      <c r="M199" s="292"/>
      <c r="N199" s="292"/>
      <c r="O199" s="292"/>
      <c r="P199" s="292"/>
    </row>
    <row r="200" spans="2:16" x14ac:dyDescent="0.2">
      <c r="B200" s="292"/>
      <c r="C200" s="293" t="s">
        <v>344</v>
      </c>
      <c r="D200" s="297"/>
      <c r="E200" s="297"/>
      <c r="F200" s="297"/>
      <c r="G200" s="297"/>
      <c r="H200" s="297"/>
      <c r="I200" s="292"/>
      <c r="J200" s="292"/>
      <c r="K200" s="292"/>
      <c r="L200" s="292"/>
      <c r="M200" s="292"/>
      <c r="N200" s="292"/>
      <c r="O200" s="292"/>
      <c r="P200" s="292"/>
    </row>
    <row r="201" spans="2:16" x14ac:dyDescent="0.2">
      <c r="B201" s="292"/>
      <c r="C201" s="293" t="s">
        <v>345</v>
      </c>
      <c r="D201" s="297"/>
      <c r="E201" s="297"/>
      <c r="F201" s="297"/>
      <c r="G201" s="297"/>
      <c r="H201" s="297"/>
      <c r="I201" s="292"/>
      <c r="J201" s="292"/>
      <c r="K201" s="292"/>
      <c r="L201" s="292"/>
      <c r="M201" s="292"/>
      <c r="N201" s="292"/>
      <c r="O201" s="292"/>
      <c r="P201" s="292"/>
    </row>
    <row r="202" spans="2:16" x14ac:dyDescent="0.2">
      <c r="B202" s="292"/>
      <c r="C202" s="293" t="s">
        <v>346</v>
      </c>
      <c r="D202" s="297"/>
      <c r="E202" s="297"/>
      <c r="F202" s="297"/>
      <c r="G202" s="297"/>
      <c r="H202" s="297"/>
      <c r="I202" s="292"/>
      <c r="J202" s="292"/>
      <c r="K202" s="292"/>
      <c r="L202" s="292"/>
      <c r="M202" s="292"/>
      <c r="N202" s="292"/>
      <c r="O202" s="292"/>
      <c r="P202" s="292"/>
    </row>
    <row r="203" spans="2:16" x14ac:dyDescent="0.2">
      <c r="B203" s="292"/>
      <c r="C203" s="293" t="s">
        <v>347</v>
      </c>
      <c r="D203" s="297"/>
      <c r="E203" s="297"/>
      <c r="F203" s="297"/>
      <c r="G203" s="297"/>
      <c r="H203" s="297"/>
      <c r="I203" s="292"/>
      <c r="J203" s="292"/>
      <c r="K203" s="292"/>
      <c r="L203" s="292"/>
      <c r="M203" s="292"/>
      <c r="N203" s="292"/>
      <c r="O203" s="292"/>
      <c r="P203" s="292"/>
    </row>
    <row r="204" spans="2:16" x14ac:dyDescent="0.2">
      <c r="B204" s="292"/>
      <c r="C204" s="293" t="s">
        <v>348</v>
      </c>
      <c r="D204" s="297"/>
      <c r="E204" s="297"/>
      <c r="F204" s="297"/>
      <c r="G204" s="297"/>
      <c r="H204" s="297"/>
      <c r="I204" s="292"/>
      <c r="J204" s="292"/>
      <c r="K204" s="292"/>
      <c r="L204" s="292"/>
      <c r="M204" s="292"/>
      <c r="N204" s="292"/>
      <c r="O204" s="292"/>
      <c r="P204" s="292"/>
    </row>
    <row r="205" spans="2:16" x14ac:dyDescent="0.2">
      <c r="B205" s="292"/>
      <c r="C205" s="293" t="s">
        <v>349</v>
      </c>
      <c r="D205" s="297"/>
      <c r="E205" s="297"/>
      <c r="F205" s="297"/>
      <c r="G205" s="297"/>
      <c r="H205" s="297"/>
      <c r="I205" s="292"/>
      <c r="J205" s="292"/>
      <c r="K205" s="292"/>
      <c r="L205" s="292"/>
      <c r="M205" s="292"/>
      <c r="N205" s="292"/>
      <c r="O205" s="292"/>
      <c r="P205" s="292"/>
    </row>
    <row r="206" spans="2:16" x14ac:dyDescent="0.2">
      <c r="B206" s="292"/>
      <c r="C206" s="293" t="s">
        <v>350</v>
      </c>
      <c r="D206" s="297"/>
      <c r="E206" s="297"/>
      <c r="F206" s="297"/>
      <c r="G206" s="297"/>
      <c r="H206" s="297"/>
      <c r="I206" s="292"/>
      <c r="J206" s="292"/>
      <c r="K206" s="292"/>
      <c r="L206" s="292"/>
      <c r="M206" s="292"/>
      <c r="N206" s="292"/>
      <c r="O206" s="292"/>
      <c r="P206" s="292"/>
    </row>
    <row r="207" spans="2:16" x14ac:dyDescent="0.2">
      <c r="B207" s="292"/>
      <c r="C207" s="293" t="s">
        <v>351</v>
      </c>
      <c r="D207" s="297"/>
      <c r="E207" s="297"/>
      <c r="F207" s="297"/>
      <c r="G207" s="297"/>
      <c r="H207" s="297"/>
      <c r="I207" s="292"/>
      <c r="J207" s="292"/>
      <c r="K207" s="292"/>
      <c r="L207" s="292"/>
      <c r="M207" s="292"/>
      <c r="N207" s="292"/>
      <c r="O207" s="292"/>
      <c r="P207" s="292"/>
    </row>
    <row r="208" spans="2:16" x14ac:dyDescent="0.2">
      <c r="B208" s="292"/>
      <c r="C208" s="293" t="s">
        <v>352</v>
      </c>
      <c r="D208" s="297"/>
      <c r="E208" s="297"/>
      <c r="F208" s="297"/>
      <c r="G208" s="297"/>
      <c r="H208" s="297"/>
      <c r="I208" s="292"/>
      <c r="J208" s="292"/>
      <c r="K208" s="292"/>
      <c r="L208" s="292"/>
      <c r="M208" s="292"/>
      <c r="N208" s="292"/>
      <c r="O208" s="292"/>
      <c r="P208" s="292"/>
    </row>
    <row r="209" spans="2:16" x14ac:dyDescent="0.2">
      <c r="B209" s="292"/>
      <c r="C209" s="293" t="s">
        <v>353</v>
      </c>
      <c r="D209" s="297"/>
      <c r="E209" s="297"/>
      <c r="F209" s="297"/>
      <c r="G209" s="297"/>
      <c r="H209" s="297"/>
      <c r="I209" s="292"/>
      <c r="J209" s="292"/>
      <c r="K209" s="292"/>
      <c r="L209" s="292"/>
      <c r="M209" s="292"/>
      <c r="N209" s="292"/>
      <c r="O209" s="292"/>
      <c r="P209" s="292"/>
    </row>
    <row r="210" spans="2:16" x14ac:dyDescent="0.2">
      <c r="B210" s="292"/>
      <c r="C210" s="293" t="s">
        <v>354</v>
      </c>
      <c r="D210" s="297"/>
      <c r="E210" s="297"/>
      <c r="F210" s="297"/>
      <c r="G210" s="297"/>
      <c r="H210" s="297"/>
      <c r="I210" s="292"/>
      <c r="J210" s="292"/>
      <c r="K210" s="292"/>
      <c r="L210" s="292"/>
      <c r="M210" s="292"/>
      <c r="N210" s="292"/>
      <c r="O210" s="292"/>
      <c r="P210" s="292"/>
    </row>
    <row r="211" spans="2:16" x14ac:dyDescent="0.2">
      <c r="B211" s="292"/>
      <c r="C211" s="293" t="s">
        <v>355</v>
      </c>
      <c r="D211" s="297"/>
      <c r="E211" s="297"/>
      <c r="F211" s="297"/>
      <c r="G211" s="297"/>
      <c r="H211" s="297"/>
      <c r="I211" s="292"/>
      <c r="J211" s="292"/>
      <c r="K211" s="292"/>
      <c r="L211" s="292"/>
      <c r="M211" s="292"/>
      <c r="N211" s="292"/>
      <c r="O211" s="292"/>
      <c r="P211" s="292"/>
    </row>
    <row r="212" spans="2:16" x14ac:dyDescent="0.2">
      <c r="B212" s="292"/>
      <c r="C212" s="293" t="s">
        <v>356</v>
      </c>
      <c r="D212" s="297"/>
      <c r="E212" s="297"/>
      <c r="F212" s="297"/>
      <c r="G212" s="297"/>
      <c r="H212" s="297"/>
      <c r="I212" s="292"/>
      <c r="J212" s="292"/>
      <c r="K212" s="292"/>
      <c r="L212" s="292"/>
      <c r="M212" s="292"/>
      <c r="N212" s="292"/>
      <c r="O212" s="292"/>
      <c r="P212" s="292"/>
    </row>
    <row r="213" spans="2:16" x14ac:dyDescent="0.2">
      <c r="B213" s="292"/>
      <c r="C213" s="293" t="s">
        <v>357</v>
      </c>
      <c r="D213" s="297"/>
      <c r="E213" s="297"/>
      <c r="F213" s="297"/>
      <c r="G213" s="297"/>
      <c r="H213" s="297"/>
      <c r="I213" s="292"/>
      <c r="J213" s="292"/>
      <c r="K213" s="292"/>
      <c r="L213" s="292"/>
      <c r="M213" s="292"/>
      <c r="N213" s="292"/>
      <c r="O213" s="292"/>
      <c r="P213" s="292"/>
    </row>
    <row r="214" spans="2:16" x14ac:dyDescent="0.2">
      <c r="B214" s="292"/>
      <c r="C214" s="292"/>
      <c r="D214" s="292"/>
      <c r="E214" s="292"/>
      <c r="F214" s="292"/>
      <c r="G214" s="292"/>
      <c r="H214" s="292"/>
      <c r="I214" s="292"/>
      <c r="J214" s="292"/>
      <c r="K214" s="292"/>
      <c r="L214" s="292"/>
      <c r="M214" s="292"/>
      <c r="N214" s="292"/>
      <c r="O214" s="292"/>
      <c r="P214" s="292"/>
    </row>
    <row r="217" spans="2:16" x14ac:dyDescent="0.2">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formatCells="0" formatColumns="0" formatRows="0"/>
  <protectedRanges>
    <protectedRange sqref="O176:P178 O168:P171 O160:P162 O152:P154 O144:P146 O136:P138 O128:P130 O120:P122 O112:P114 O104:P106 O96:P98 O88:P90 O80:P82 O72:P74 O64:P66 O56:P58 O48:P50 O39:P41 O23:P25 O12:P14 O31:P33" name="Risk 3_19_20"/>
    <protectedRange sqref="K15" name="Risk 2_1"/>
    <protectedRange sqref="C15:I15 C39:G41 C23:G25 L15:M15 C48:G50 C56:G58 C64:G66 C72:G74 C80:G82 C88:G90 C12:G14 C31:G33"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23:I25 K23:M25 H12:I14 K12:M14 H31:I33 K31:M33"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69" priority="605" operator="containsText" text="Please select a reporting period on the 'Start Here' page">
      <formula>NOT(ISERROR(SEARCH("Please select a reporting period on the 'Start Here' page",G6)))</formula>
    </cfRule>
  </conditionalFormatting>
  <conditionalFormatting sqref="H11">
    <cfRule type="expression" dxfId="1068" priority="2388" stopIfTrue="1">
      <formula>LEFT(H11,1)="6"</formula>
    </cfRule>
  </conditionalFormatting>
  <conditionalFormatting sqref="H11:H14">
    <cfRule type="expression" dxfId="1067" priority="93" stopIfTrue="1">
      <formula>LEFT(H11,1)="5"</formula>
    </cfRule>
    <cfRule type="expression" dxfId="1066" priority="91" stopIfTrue="1">
      <formula>LEFT(H11,1)="3"</formula>
    </cfRule>
    <cfRule type="expression" dxfId="1065" priority="92" stopIfTrue="1">
      <formula>LEFT(H11,1)="4"</formula>
    </cfRule>
  </conditionalFormatting>
  <conditionalFormatting sqref="H22">
    <cfRule type="expression" dxfId="1064" priority="2300" stopIfTrue="1">
      <formula>LEFT(H22,1)="6"</formula>
    </cfRule>
  </conditionalFormatting>
  <conditionalFormatting sqref="H22:H25">
    <cfRule type="expression" dxfId="1063" priority="75" stopIfTrue="1">
      <formula>LEFT(H22,1)="3"</formula>
    </cfRule>
    <cfRule type="expression" dxfId="1062" priority="76" stopIfTrue="1">
      <formula>LEFT(H22,1)="4"</formula>
    </cfRule>
    <cfRule type="expression" dxfId="1061" priority="77" stopIfTrue="1">
      <formula>LEFT(H22,1)="5"</formula>
    </cfRule>
  </conditionalFormatting>
  <conditionalFormatting sqref="H30">
    <cfRule type="expression" dxfId="1060" priority="2215" stopIfTrue="1">
      <formula>LEFT(H30,1)="6"</formula>
    </cfRule>
  </conditionalFormatting>
  <conditionalFormatting sqref="H30 H32:H33">
    <cfRule type="expression" dxfId="1059" priority="188" stopIfTrue="1">
      <formula>LEFT(H30,1)="4"</formula>
    </cfRule>
    <cfRule type="expression" dxfId="1058" priority="189" stopIfTrue="1">
      <formula>LEFT(H30,1)="5"</formula>
    </cfRule>
    <cfRule type="expression" dxfId="1057" priority="187" stopIfTrue="1">
      <formula>LEFT(H30,1)="3"</formula>
    </cfRule>
  </conditionalFormatting>
  <conditionalFormatting sqref="H38">
    <cfRule type="expression" dxfId="1056" priority="2130" stopIfTrue="1">
      <formula>LEFT(H38,1)="6"</formula>
    </cfRule>
  </conditionalFormatting>
  <conditionalFormatting sqref="H38:H41">
    <cfRule type="expression" dxfId="1055" priority="61" stopIfTrue="1">
      <formula>LEFT(H38,1)="5"</formula>
    </cfRule>
    <cfRule type="expression" dxfId="1054" priority="59" stopIfTrue="1">
      <formula>LEFT(H38,1)="3"</formula>
    </cfRule>
    <cfRule type="expression" dxfId="1053" priority="60" stopIfTrue="1">
      <formula>LEFT(H38,1)="4"</formula>
    </cfRule>
  </conditionalFormatting>
  <conditionalFormatting sqref="H47">
    <cfRule type="expression" dxfId="1052" priority="2045" stopIfTrue="1">
      <formula>LEFT(H47,1)="6"</formula>
    </cfRule>
    <cfRule type="expression" dxfId="1051" priority="2045" stopIfTrue="1">
      <formula>LEFT(H47,1)="3"</formula>
    </cfRule>
  </conditionalFormatting>
  <conditionalFormatting sqref="H47:H50">
    <cfRule type="expression" dxfId="1050" priority="237" stopIfTrue="1">
      <formula>LEFT(H47,1)="5"</formula>
    </cfRule>
    <cfRule type="expression" dxfId="1049" priority="236" stopIfTrue="1">
      <formula>LEFT(H47,1)="4"</formula>
    </cfRule>
  </conditionalFormatting>
  <conditionalFormatting sqref="H48:H50">
    <cfRule type="expression" dxfId="1048" priority="235" stopIfTrue="1">
      <formula>LEFT(H48,1)="3"</formula>
    </cfRule>
  </conditionalFormatting>
  <conditionalFormatting sqref="H56:H58">
    <cfRule type="expression" dxfId="1047" priority="36" stopIfTrue="1">
      <formula>LEFT(H56,1)="5"</formula>
    </cfRule>
    <cfRule type="expression" dxfId="1046" priority="35" stopIfTrue="1">
      <formula>LEFT(H56,1)="4"</formula>
    </cfRule>
    <cfRule type="expression" dxfId="1045" priority="34" stopIfTrue="1">
      <formula>LEFT(H56,1)="3"</formula>
    </cfRule>
  </conditionalFormatting>
  <conditionalFormatting sqref="H64:H66">
    <cfRule type="expression" dxfId="1044" priority="285" stopIfTrue="1">
      <formula>LEFT(H64,1)="5"</formula>
    </cfRule>
    <cfRule type="expression" dxfId="1043" priority="284" stopIfTrue="1">
      <formula>LEFT(H64,1)="4"</formula>
    </cfRule>
    <cfRule type="expression" dxfId="1042" priority="283" stopIfTrue="1">
      <formula>LEFT(H64,1)="3"</formula>
    </cfRule>
  </conditionalFormatting>
  <conditionalFormatting sqref="H72:H74">
    <cfRule type="expression" dxfId="1041" priority="309" stopIfTrue="1">
      <formula>LEFT(H72,1)="5"</formula>
    </cfRule>
    <cfRule type="expression" dxfId="1040" priority="308" stopIfTrue="1">
      <formula>LEFT(H72,1)="4"</formula>
    </cfRule>
    <cfRule type="expression" dxfId="1039" priority="307" stopIfTrue="1">
      <formula>LEFT(H72,1)="3"</formula>
    </cfRule>
  </conditionalFormatting>
  <conditionalFormatting sqref="H80:H82">
    <cfRule type="expression" dxfId="1038" priority="333" stopIfTrue="1">
      <formula>LEFT(H80,1)="5"</formula>
    </cfRule>
    <cfRule type="expression" dxfId="1037" priority="332" stopIfTrue="1">
      <formula>LEFT(H80,1)="4"</formula>
    </cfRule>
    <cfRule type="expression" dxfId="1036" priority="331" stopIfTrue="1">
      <formula>LEFT(H80,1)="3"</formula>
    </cfRule>
  </conditionalFormatting>
  <conditionalFormatting sqref="H88:H90">
    <cfRule type="expression" dxfId="1035" priority="355" stopIfTrue="1">
      <formula>LEFT(H88,1)="3"</formula>
    </cfRule>
    <cfRule type="expression" dxfId="1034" priority="356" stopIfTrue="1">
      <formula>LEFT(H88,1)="4"</formula>
    </cfRule>
    <cfRule type="expression" dxfId="1033" priority="357" stopIfTrue="1">
      <formula>LEFT(H88,1)="5"</formula>
    </cfRule>
  </conditionalFormatting>
  <conditionalFormatting sqref="H96:H98">
    <cfRule type="expression" dxfId="1032" priority="379" stopIfTrue="1">
      <formula>LEFT(H96,1)="3"</formula>
    </cfRule>
    <cfRule type="expression" dxfId="1031" priority="380" stopIfTrue="1">
      <formula>LEFT(H96,1)="4"</formula>
    </cfRule>
    <cfRule type="expression" dxfId="1030" priority="381" stopIfTrue="1">
      <formula>LEFT(H96,1)="5"</formula>
    </cfRule>
  </conditionalFormatting>
  <conditionalFormatting sqref="H104:H106">
    <cfRule type="expression" dxfId="1029" priority="405" stopIfTrue="1">
      <formula>LEFT(H104,1)="5"</formula>
    </cfRule>
    <cfRule type="expression" dxfId="1028" priority="403" stopIfTrue="1">
      <formula>LEFT(H104,1)="3"</formula>
    </cfRule>
    <cfRule type="expression" dxfId="1027" priority="404" stopIfTrue="1">
      <formula>LEFT(H104,1)="4"</formula>
    </cfRule>
  </conditionalFormatting>
  <conditionalFormatting sqref="H112:H114">
    <cfRule type="expression" dxfId="1026" priority="427" stopIfTrue="1">
      <formula>LEFT(H112,1)="3"</formula>
    </cfRule>
    <cfRule type="expression" dxfId="1025" priority="429" stopIfTrue="1">
      <formula>LEFT(H112,1)="5"</formula>
    </cfRule>
    <cfRule type="expression" dxfId="1024" priority="428" stopIfTrue="1">
      <formula>LEFT(H112,1)="4"</formula>
    </cfRule>
  </conditionalFormatting>
  <conditionalFormatting sqref="H120:H122">
    <cfRule type="expression" dxfId="1023" priority="453" stopIfTrue="1">
      <formula>LEFT(H120,1)="5"</formula>
    </cfRule>
    <cfRule type="expression" dxfId="1022" priority="452" stopIfTrue="1">
      <formula>LEFT(H120,1)="4"</formula>
    </cfRule>
    <cfRule type="expression" dxfId="1021" priority="451" stopIfTrue="1">
      <formula>LEFT(H120,1)="3"</formula>
    </cfRule>
  </conditionalFormatting>
  <conditionalFormatting sqref="H128:H130">
    <cfRule type="expression" dxfId="1020" priority="475" stopIfTrue="1">
      <formula>LEFT(H128,1)="3"</formula>
    </cfRule>
    <cfRule type="expression" dxfId="1019" priority="476" stopIfTrue="1">
      <formula>LEFT(H128,1)="4"</formula>
    </cfRule>
    <cfRule type="expression" dxfId="1018" priority="477" stopIfTrue="1">
      <formula>LEFT(H128,1)="5"</formula>
    </cfRule>
  </conditionalFormatting>
  <conditionalFormatting sqref="H136:H138">
    <cfRule type="expression" dxfId="1017" priority="501" stopIfTrue="1">
      <formula>LEFT(H136,1)="5"</formula>
    </cfRule>
    <cfRule type="expression" dxfId="1016" priority="500" stopIfTrue="1">
      <formula>LEFT(H136,1)="4"</formula>
    </cfRule>
    <cfRule type="expression" dxfId="1015" priority="499" stopIfTrue="1">
      <formula>LEFT(H136,1)="3"</formula>
    </cfRule>
  </conditionalFormatting>
  <conditionalFormatting sqref="H144:H146">
    <cfRule type="expression" dxfId="1014" priority="524" stopIfTrue="1">
      <formula>LEFT(H144,1)="4"</formula>
    </cfRule>
    <cfRule type="expression" dxfId="1013" priority="525" stopIfTrue="1">
      <formula>LEFT(H144,1)="5"</formula>
    </cfRule>
    <cfRule type="expression" dxfId="1012" priority="523" stopIfTrue="1">
      <formula>LEFT(H144,1)="3"</formula>
    </cfRule>
  </conditionalFormatting>
  <conditionalFormatting sqref="H152:H154">
    <cfRule type="expression" dxfId="1011" priority="548" stopIfTrue="1">
      <formula>LEFT(H152,1)="4"</formula>
    </cfRule>
    <cfRule type="expression" dxfId="1010" priority="549" stopIfTrue="1">
      <formula>LEFT(H152,1)="5"</formula>
    </cfRule>
    <cfRule type="expression" dxfId="1009" priority="547" stopIfTrue="1">
      <formula>LEFT(H152,1)="3"</formula>
    </cfRule>
  </conditionalFormatting>
  <conditionalFormatting sqref="H160:H162">
    <cfRule type="expression" dxfId="1008" priority="573" stopIfTrue="1">
      <formula>LEFT(H160,1)="5"</formula>
    </cfRule>
    <cfRule type="expression" dxfId="1007" priority="572" stopIfTrue="1">
      <formula>LEFT(H160,1)="4"</formula>
    </cfRule>
    <cfRule type="expression" dxfId="1006" priority="571" stopIfTrue="1">
      <formula>LEFT(H160,1)="3"</formula>
    </cfRule>
  </conditionalFormatting>
  <conditionalFormatting sqref="H168:H170">
    <cfRule type="expression" dxfId="1005" priority="595" stopIfTrue="1">
      <formula>LEFT(H168,1)="3"</formula>
    </cfRule>
    <cfRule type="expression" dxfId="1004" priority="597" stopIfTrue="1">
      <formula>LEFT(H168,1)="5"</formula>
    </cfRule>
    <cfRule type="expression" dxfId="1003" priority="596" stopIfTrue="1">
      <formula>LEFT(H168,1)="4"</formula>
    </cfRule>
  </conditionalFormatting>
  <conditionalFormatting sqref="H176:H178">
    <cfRule type="expression" dxfId="1002" priority="733" stopIfTrue="1">
      <formula>LEFT(H176,1)="5"</formula>
    </cfRule>
    <cfRule type="expression" dxfId="1001" priority="732" stopIfTrue="1">
      <formula>LEFT(H176,1)="4"</formula>
    </cfRule>
    <cfRule type="expression" dxfId="1000" priority="731" stopIfTrue="1">
      <formula>LEFT(H176,1)="3"</formula>
    </cfRule>
  </conditionalFormatting>
  <conditionalFormatting sqref="H11:I14">
    <cfRule type="expression" dxfId="999" priority="88" stopIfTrue="1">
      <formula>LEFT(H11,1)="2"</formula>
    </cfRule>
    <cfRule type="expression" dxfId="998" priority="87" stopIfTrue="1">
      <formula>LEFT(H11,1)="1"</formula>
    </cfRule>
  </conditionalFormatting>
  <conditionalFormatting sqref="H22:I25">
    <cfRule type="expression" dxfId="997" priority="71" stopIfTrue="1">
      <formula>LEFT(H22,1)="1"</formula>
    </cfRule>
    <cfRule type="expression" dxfId="996" priority="72" stopIfTrue="1">
      <formula>LEFT(H22,1)="2"</formula>
    </cfRule>
  </conditionalFormatting>
  <conditionalFormatting sqref="H30:I30 H32:I33">
    <cfRule type="expression" dxfId="995" priority="181" stopIfTrue="1">
      <formula>LEFT(H30,1)="1"</formula>
    </cfRule>
    <cfRule type="expression" dxfId="994" priority="182" stopIfTrue="1">
      <formula>LEFT(H30,1)="2"</formula>
    </cfRule>
  </conditionalFormatting>
  <conditionalFormatting sqref="H38:I41">
    <cfRule type="expression" dxfId="993" priority="56" stopIfTrue="1">
      <formula>LEFT(H38,1)="2"</formula>
    </cfRule>
    <cfRule type="expression" dxfId="992" priority="55" stopIfTrue="1">
      <formula>LEFT(H38,1)="1"</formula>
    </cfRule>
  </conditionalFormatting>
  <conditionalFormatting sqref="H47:I47">
    <cfRule type="expression" dxfId="991" priority="2389" stopIfTrue="1">
      <formula>LEFT(H47,1)="2"</formula>
    </cfRule>
  </conditionalFormatting>
  <conditionalFormatting sqref="H47:I50">
    <cfRule type="expression" dxfId="990" priority="229" stopIfTrue="1">
      <formula>LEFT(H47,1)="1"</formula>
    </cfRule>
  </conditionalFormatting>
  <conditionalFormatting sqref="H48:I50">
    <cfRule type="expression" dxfId="989" priority="230" stopIfTrue="1">
      <formula>LEFT(H48,1)="2"</formula>
    </cfRule>
  </conditionalFormatting>
  <conditionalFormatting sqref="H55:I58">
    <cfRule type="expression" dxfId="988" priority="30" stopIfTrue="1">
      <formula>LEFT(H55,1)="1"</formula>
    </cfRule>
  </conditionalFormatting>
  <conditionalFormatting sqref="H56:I58">
    <cfRule type="expression" dxfId="987" priority="31" stopIfTrue="1">
      <formula>LEFT(H56,1)="2"</formula>
    </cfRule>
  </conditionalFormatting>
  <conditionalFormatting sqref="H63:I66">
    <cfRule type="expression" dxfId="986" priority="277" stopIfTrue="1">
      <formula>LEFT(H63,1)="1"</formula>
    </cfRule>
  </conditionalFormatting>
  <conditionalFormatting sqref="H64:I66">
    <cfRule type="expression" dxfId="985" priority="278" stopIfTrue="1">
      <formula>LEFT(H64,1)="2"</formula>
    </cfRule>
  </conditionalFormatting>
  <conditionalFormatting sqref="H71:I74">
    <cfRule type="expression" dxfId="984" priority="301" stopIfTrue="1">
      <formula>LEFT(H71,1)="1"</formula>
    </cfRule>
  </conditionalFormatting>
  <conditionalFormatting sqref="H72:I74">
    <cfRule type="expression" dxfId="983" priority="302" stopIfTrue="1">
      <formula>LEFT(H72,1)="2"</formula>
    </cfRule>
  </conditionalFormatting>
  <conditionalFormatting sqref="H79:I82">
    <cfRule type="expression" dxfId="982" priority="325" stopIfTrue="1">
      <formula>LEFT(H79,1)="1"</formula>
    </cfRule>
  </conditionalFormatting>
  <conditionalFormatting sqref="H80:I82">
    <cfRule type="expression" dxfId="981" priority="326" stopIfTrue="1">
      <formula>LEFT(H80,1)="2"</formula>
    </cfRule>
  </conditionalFormatting>
  <conditionalFormatting sqref="H87:I90">
    <cfRule type="expression" dxfId="980" priority="349" stopIfTrue="1">
      <formula>LEFT(H87,1)="1"</formula>
    </cfRule>
  </conditionalFormatting>
  <conditionalFormatting sqref="H88:I90">
    <cfRule type="expression" dxfId="979" priority="350" stopIfTrue="1">
      <formula>LEFT(H88,1)="2"</formula>
    </cfRule>
  </conditionalFormatting>
  <conditionalFormatting sqref="H95:I98">
    <cfRule type="expression" dxfId="978" priority="373" stopIfTrue="1">
      <formula>LEFT(H95,1)="1"</formula>
    </cfRule>
  </conditionalFormatting>
  <conditionalFormatting sqref="H96:I98">
    <cfRule type="expression" dxfId="977" priority="374" stopIfTrue="1">
      <formula>LEFT(H96,1)="2"</formula>
    </cfRule>
  </conditionalFormatting>
  <conditionalFormatting sqref="H103:I106">
    <cfRule type="expression" dxfId="976" priority="397" stopIfTrue="1">
      <formula>LEFT(H103,1)="1"</formula>
    </cfRule>
  </conditionalFormatting>
  <conditionalFormatting sqref="H104:I106">
    <cfRule type="expression" dxfId="975" priority="398" stopIfTrue="1">
      <formula>LEFT(H104,1)="2"</formula>
    </cfRule>
  </conditionalFormatting>
  <conditionalFormatting sqref="H111:I114">
    <cfRule type="expression" dxfId="974" priority="421" stopIfTrue="1">
      <formula>LEFT(H111,1)="1"</formula>
    </cfRule>
  </conditionalFormatting>
  <conditionalFormatting sqref="H112:I114">
    <cfRule type="expression" dxfId="973" priority="422" stopIfTrue="1">
      <formula>LEFT(H112,1)="2"</formula>
    </cfRule>
  </conditionalFormatting>
  <conditionalFormatting sqref="H119:I122">
    <cfRule type="expression" dxfId="972" priority="445" stopIfTrue="1">
      <formula>LEFT(H119,1)="1"</formula>
    </cfRule>
  </conditionalFormatting>
  <conditionalFormatting sqref="H120:I122">
    <cfRule type="expression" dxfId="971" priority="446" stopIfTrue="1">
      <formula>LEFT(H120,1)="2"</formula>
    </cfRule>
  </conditionalFormatting>
  <conditionalFormatting sqref="H127:I130">
    <cfRule type="expression" dxfId="970" priority="469" stopIfTrue="1">
      <formula>LEFT(H127,1)="1"</formula>
    </cfRule>
  </conditionalFormatting>
  <conditionalFormatting sqref="H128:I130">
    <cfRule type="expression" dxfId="969" priority="470" stopIfTrue="1">
      <formula>LEFT(H128,1)="2"</formula>
    </cfRule>
  </conditionalFormatting>
  <conditionalFormatting sqref="H135:I138">
    <cfRule type="expression" dxfId="968" priority="493" stopIfTrue="1">
      <formula>LEFT(H135,1)="1"</formula>
    </cfRule>
  </conditionalFormatting>
  <conditionalFormatting sqref="H136:I138">
    <cfRule type="expression" dxfId="967" priority="494" stopIfTrue="1">
      <formula>LEFT(H136,1)="2"</formula>
    </cfRule>
  </conditionalFormatting>
  <conditionalFormatting sqref="H143:I146">
    <cfRule type="expression" dxfId="966" priority="517" stopIfTrue="1">
      <formula>LEFT(H143,1)="1"</formula>
    </cfRule>
  </conditionalFormatting>
  <conditionalFormatting sqref="H144:I146">
    <cfRule type="expression" dxfId="965" priority="518" stopIfTrue="1">
      <formula>LEFT(H144,1)="2"</formula>
    </cfRule>
  </conditionalFormatting>
  <conditionalFormatting sqref="H151:I154">
    <cfRule type="expression" dxfId="964" priority="541" stopIfTrue="1">
      <formula>LEFT(H151,1)="1"</formula>
    </cfRule>
  </conditionalFormatting>
  <conditionalFormatting sqref="H152:I154">
    <cfRule type="expression" dxfId="963" priority="542" stopIfTrue="1">
      <formula>LEFT(H152,1)="2"</formula>
    </cfRule>
  </conditionalFormatting>
  <conditionalFormatting sqref="H159:I162">
    <cfRule type="expression" dxfId="962" priority="565" stopIfTrue="1">
      <formula>LEFT(H159,1)="1"</formula>
    </cfRule>
  </conditionalFormatting>
  <conditionalFormatting sqref="H160:I162">
    <cfRule type="expression" dxfId="961" priority="566" stopIfTrue="1">
      <formula>LEFT(H160,1)="2"</formula>
    </cfRule>
  </conditionalFormatting>
  <conditionalFormatting sqref="H167:I170">
    <cfRule type="expression" dxfId="960" priority="589" stopIfTrue="1">
      <formula>LEFT(H167,1)="1"</formula>
    </cfRule>
  </conditionalFormatting>
  <conditionalFormatting sqref="H168:I170">
    <cfRule type="expression" dxfId="959" priority="590" stopIfTrue="1">
      <formula>LEFT(H168,1)="2"</formula>
    </cfRule>
  </conditionalFormatting>
  <conditionalFormatting sqref="H175:I178">
    <cfRule type="expression" dxfId="958" priority="688" stopIfTrue="1">
      <formula>LEFT(H175,1)="1"</formula>
    </cfRule>
  </conditionalFormatting>
  <conditionalFormatting sqref="H176:I178">
    <cfRule type="expression" dxfId="957" priority="720" stopIfTrue="1">
      <formula>LEFT(H176,1)="2"</formula>
    </cfRule>
  </conditionalFormatting>
  <conditionalFormatting sqref="I11:I14">
    <cfRule type="expression" dxfId="956" priority="90" stopIfTrue="1">
      <formula>LEFT(I11,1)="4"</formula>
    </cfRule>
    <cfRule type="expression" dxfId="955" priority="89" stopIfTrue="1">
      <formula>LEFT(I11,1)="3"</formula>
    </cfRule>
  </conditionalFormatting>
  <conditionalFormatting sqref="I22:I25">
    <cfRule type="expression" dxfId="954" priority="74" stopIfTrue="1">
      <formula>LEFT(I22,1)="4"</formula>
    </cfRule>
    <cfRule type="expression" dxfId="953" priority="73" stopIfTrue="1">
      <formula>LEFT(I22,1)="3"</formula>
    </cfRule>
  </conditionalFormatting>
  <conditionalFormatting sqref="I30 I32:I33">
    <cfRule type="expression" dxfId="952" priority="184" stopIfTrue="1">
      <formula>LEFT(I30,1)="4"</formula>
    </cfRule>
    <cfRule type="expression" dxfId="951" priority="183" stopIfTrue="1">
      <formula>LEFT(I30,1)="3"</formula>
    </cfRule>
  </conditionalFormatting>
  <conditionalFormatting sqref="I38:I41">
    <cfRule type="expression" dxfId="950" priority="57" stopIfTrue="1">
      <formula>LEFT(I38,1)="3"</formula>
    </cfRule>
    <cfRule type="expression" dxfId="949" priority="58" stopIfTrue="1">
      <formula>LEFT(I38,1)="4"</formula>
    </cfRule>
  </conditionalFormatting>
  <conditionalFormatting sqref="I47:I50">
    <cfRule type="expression" dxfId="948" priority="232" stopIfTrue="1">
      <formula>LEFT(I47,1)="4"</formula>
    </cfRule>
    <cfRule type="expression" dxfId="947" priority="231" stopIfTrue="1">
      <formula>LEFT(I47,1)="3"</formula>
    </cfRule>
  </conditionalFormatting>
  <conditionalFormatting sqref="I55:I58">
    <cfRule type="expression" dxfId="946" priority="33" stopIfTrue="1">
      <formula>LEFT(I55,1)="4"</formula>
    </cfRule>
    <cfRule type="expression" dxfId="945" priority="32" stopIfTrue="1">
      <formula>LEFT(I55,1)="3"</formula>
    </cfRule>
  </conditionalFormatting>
  <conditionalFormatting sqref="I63:I66">
    <cfRule type="expression" dxfId="944" priority="279" stopIfTrue="1">
      <formula>LEFT(I63,1)="3"</formula>
    </cfRule>
    <cfRule type="expression" dxfId="943" priority="280" stopIfTrue="1">
      <formula>LEFT(I63,1)="4"</formula>
    </cfRule>
  </conditionalFormatting>
  <conditionalFormatting sqref="I71:I74">
    <cfRule type="expression" dxfId="942" priority="304" stopIfTrue="1">
      <formula>LEFT(I71,1)="4"</formula>
    </cfRule>
    <cfRule type="expression" dxfId="941" priority="303" stopIfTrue="1">
      <formula>LEFT(I71,1)="3"</formula>
    </cfRule>
  </conditionalFormatting>
  <conditionalFormatting sqref="I79:I82">
    <cfRule type="expression" dxfId="940" priority="327" stopIfTrue="1">
      <formula>LEFT(I79,1)="3"</formula>
    </cfRule>
    <cfRule type="expression" dxfId="939" priority="328" stopIfTrue="1">
      <formula>LEFT(I79,1)="4"</formula>
    </cfRule>
  </conditionalFormatting>
  <conditionalFormatting sqref="I87:I90">
    <cfRule type="expression" dxfId="938" priority="351" stopIfTrue="1">
      <formula>LEFT(I87,1)="3"</formula>
    </cfRule>
    <cfRule type="expression" dxfId="937" priority="352" stopIfTrue="1">
      <formula>LEFT(I87,1)="4"</formula>
    </cfRule>
  </conditionalFormatting>
  <conditionalFormatting sqref="I95:I98">
    <cfRule type="expression" dxfId="936" priority="376" stopIfTrue="1">
      <formula>LEFT(I95,1)="4"</formula>
    </cfRule>
    <cfRule type="expression" dxfId="935" priority="375" stopIfTrue="1">
      <formula>LEFT(I95,1)="3"</formula>
    </cfRule>
  </conditionalFormatting>
  <conditionalFormatting sqref="I103:I106">
    <cfRule type="expression" dxfId="934" priority="400" stopIfTrue="1">
      <formula>LEFT(I103,1)="4"</formula>
    </cfRule>
    <cfRule type="expression" dxfId="933" priority="399" stopIfTrue="1">
      <formula>LEFT(I103,1)="3"</formula>
    </cfRule>
  </conditionalFormatting>
  <conditionalFormatting sqref="I111:I114">
    <cfRule type="expression" dxfId="932" priority="424" stopIfTrue="1">
      <formula>LEFT(I111,1)="4"</formula>
    </cfRule>
    <cfRule type="expression" dxfId="931" priority="423" stopIfTrue="1">
      <formula>LEFT(I111,1)="3"</formula>
    </cfRule>
  </conditionalFormatting>
  <conditionalFormatting sqref="I119:I122">
    <cfRule type="expression" dxfId="930" priority="447" stopIfTrue="1">
      <formula>LEFT(I119,1)="3"</formula>
    </cfRule>
    <cfRule type="expression" dxfId="929" priority="448" stopIfTrue="1">
      <formula>LEFT(I119,1)="4"</formula>
    </cfRule>
  </conditionalFormatting>
  <conditionalFormatting sqref="I127:I130">
    <cfRule type="expression" dxfId="928" priority="471" stopIfTrue="1">
      <formula>LEFT(I127,1)="3"</formula>
    </cfRule>
    <cfRule type="expression" dxfId="927" priority="472" stopIfTrue="1">
      <formula>LEFT(I127,1)="4"</formula>
    </cfRule>
  </conditionalFormatting>
  <conditionalFormatting sqref="I135:I138">
    <cfRule type="expression" dxfId="926" priority="495" stopIfTrue="1">
      <formula>LEFT(I135,1)="3"</formula>
    </cfRule>
    <cfRule type="expression" dxfId="925" priority="496" stopIfTrue="1">
      <formula>LEFT(I135,1)="4"</formula>
    </cfRule>
  </conditionalFormatting>
  <conditionalFormatting sqref="I143:I146">
    <cfRule type="expression" dxfId="924" priority="520" stopIfTrue="1">
      <formula>LEFT(I143,1)="4"</formula>
    </cfRule>
    <cfRule type="expression" dxfId="923" priority="519" stopIfTrue="1">
      <formula>LEFT(I143,1)="3"</formula>
    </cfRule>
  </conditionalFormatting>
  <conditionalFormatting sqref="I151:I154">
    <cfRule type="expression" dxfId="922" priority="544" stopIfTrue="1">
      <formula>LEFT(I151,1)="4"</formula>
    </cfRule>
    <cfRule type="expression" dxfId="921" priority="543" stopIfTrue="1">
      <formula>LEFT(I151,1)="3"</formula>
    </cfRule>
  </conditionalFormatting>
  <conditionalFormatting sqref="I159:I162">
    <cfRule type="expression" dxfId="920" priority="567" stopIfTrue="1">
      <formula>LEFT(I159,1)="3"</formula>
    </cfRule>
    <cfRule type="expression" dxfId="919" priority="568" stopIfTrue="1">
      <formula>LEFT(I159,1)="4"</formula>
    </cfRule>
  </conditionalFormatting>
  <conditionalFormatting sqref="I167:I170">
    <cfRule type="expression" dxfId="918" priority="591" stopIfTrue="1">
      <formula>LEFT(I167,1)="3"</formula>
    </cfRule>
    <cfRule type="expression" dxfId="917" priority="592" stopIfTrue="1">
      <formula>LEFT(I167,1)="4"</formula>
    </cfRule>
  </conditionalFormatting>
  <conditionalFormatting sqref="I175">
    <cfRule type="expression" dxfId="916" priority="691" stopIfTrue="1">
      <formula>LEFT(I175,1)="4"</formula>
    </cfRule>
    <cfRule type="expression" dxfId="915" priority="690" stopIfTrue="1">
      <formula>LEFT(I175,1)="3"</formula>
    </cfRule>
  </conditionalFormatting>
  <conditionalFormatting sqref="I176:I178">
    <cfRule type="expression" dxfId="914" priority="721" stopIfTrue="1">
      <formula>LEFT(I176,1)="3"</formula>
    </cfRule>
    <cfRule type="expression" dxfId="913" priority="722" stopIfTrue="1">
      <formula>LEFT(I176,1)="4"</formula>
    </cfRule>
  </conditionalFormatting>
  <conditionalFormatting sqref="J10">
    <cfRule type="expression" dxfId="912" priority="2417" stopIfTrue="1">
      <formula>LEFT(J10,1)="4"</formula>
    </cfRule>
    <cfRule type="expression" dxfId="911" priority="2414" stopIfTrue="1">
      <formula>LEFT(J10,1)="1"</formula>
    </cfRule>
    <cfRule type="expression" dxfId="910" priority="2419" stopIfTrue="1">
      <formula>LEFT(J10,1)="6"</formula>
    </cfRule>
    <cfRule type="expression" dxfId="909" priority="2416" stopIfTrue="1">
      <formula>LEFT(J10,1)="3"</formula>
    </cfRule>
    <cfRule type="expression" dxfId="908" priority="2415" stopIfTrue="1">
      <formula>LEFT(J10,1)="2"</formula>
    </cfRule>
    <cfRule type="expression" dxfId="907" priority="2418" stopIfTrue="1">
      <formula>LEFT(J10,1)="5"</formula>
    </cfRule>
  </conditionalFormatting>
  <conditionalFormatting sqref="J11">
    <cfRule type="colorScale" priority="2376">
      <colorScale>
        <cfvo type="num" val="4"/>
        <cfvo type="num" val="6"/>
        <cfvo type="num" val="10"/>
        <color rgb="FF9CCF7F"/>
        <color rgb="FFFFEB84"/>
        <color rgb="FFC00000"/>
      </colorScale>
    </cfRule>
  </conditionalFormatting>
  <conditionalFormatting sqref="J12:J14">
    <cfRule type="cellIs" dxfId="906" priority="132" stopIfTrue="1" operator="equal">
      <formula>""""""</formula>
    </cfRule>
    <cfRule type="colorScale" priority="131">
      <colorScale>
        <cfvo type="num" val="4"/>
        <cfvo type="num" val="6"/>
        <cfvo type="num" val="10"/>
        <color rgb="FF9CCF7F"/>
        <color rgb="FFFFEB84"/>
        <color rgb="FFC00000"/>
      </colorScale>
    </cfRule>
  </conditionalFormatting>
  <conditionalFormatting sqref="J21">
    <cfRule type="expression" dxfId="905" priority="2326" stopIfTrue="1">
      <formula>LEFT(J21,1)="1"</formula>
    </cfRule>
    <cfRule type="expression" dxfId="904" priority="2327" stopIfTrue="1">
      <formula>LEFT(J21,1)="2"</formula>
    </cfRule>
    <cfRule type="expression" dxfId="903" priority="2328" stopIfTrue="1">
      <formula>LEFT(J21,1)="3"</formula>
    </cfRule>
    <cfRule type="expression" dxfId="902" priority="2329" stopIfTrue="1">
      <formula>LEFT(J21,1)="4"</formula>
    </cfRule>
    <cfRule type="expression" dxfId="901" priority="2331" stopIfTrue="1">
      <formula>LEFT(J21,1)="6"</formula>
    </cfRule>
    <cfRule type="expression" dxfId="900" priority="2330" stopIfTrue="1">
      <formula>LEFT(J21,1)="5"</formula>
    </cfRule>
  </conditionalFormatting>
  <conditionalFormatting sqref="J22">
    <cfRule type="colorScale" priority="2288">
      <colorScale>
        <cfvo type="num" val="4"/>
        <cfvo type="num" val="6"/>
        <cfvo type="num" val="10"/>
        <color rgb="FF9CCF7F"/>
        <color rgb="FFFFEB84"/>
        <color rgb="FFC00000"/>
      </colorScale>
    </cfRule>
  </conditionalFormatting>
  <conditionalFormatting sqref="J23:J25">
    <cfRule type="cellIs" dxfId="899" priority="156" stopIfTrue="1" operator="equal">
      <formula>""""""</formula>
    </cfRule>
    <cfRule type="colorScale" priority="155">
      <colorScale>
        <cfvo type="num" val="4"/>
        <cfvo type="num" val="6"/>
        <cfvo type="num" val="10"/>
        <color rgb="FF9CCF7F"/>
        <color rgb="FFFFEB84"/>
        <color rgb="FFC00000"/>
      </colorScale>
    </cfRule>
  </conditionalFormatting>
  <conditionalFormatting sqref="J29">
    <cfRule type="expression" dxfId="898" priority="2243" stopIfTrue="1">
      <formula>LEFT(J29,1)="3"</formula>
    </cfRule>
    <cfRule type="expression" dxfId="897" priority="2245" stopIfTrue="1">
      <formula>LEFT(J29,1)="5"</formula>
    </cfRule>
    <cfRule type="expression" dxfId="896" priority="2246" stopIfTrue="1">
      <formula>LEFT(J29,1)="6"</formula>
    </cfRule>
    <cfRule type="expression" dxfId="895" priority="2242" stopIfTrue="1">
      <formula>LEFT(J29,1)="2"</formula>
    </cfRule>
    <cfRule type="expression" dxfId="894" priority="2244" stopIfTrue="1">
      <formula>LEFT(J29,1)="4"</formula>
    </cfRule>
    <cfRule type="expression" dxfId="893" priority="2241" stopIfTrue="1">
      <formula>LEFT(J29,1)="1"</formula>
    </cfRule>
  </conditionalFormatting>
  <conditionalFormatting sqref="J30">
    <cfRule type="colorScale" priority="2203">
      <colorScale>
        <cfvo type="num" val="4"/>
        <cfvo type="num" val="6"/>
        <cfvo type="num" val="10"/>
        <color rgb="FF9CCF7F"/>
        <color rgb="FFFFEB84"/>
        <color rgb="FFC00000"/>
      </colorScale>
    </cfRule>
  </conditionalFormatting>
  <conditionalFormatting sqref="J32:J33">
    <cfRule type="colorScale" priority="179">
      <colorScale>
        <cfvo type="num" val="4"/>
        <cfvo type="num" val="6"/>
        <cfvo type="num" val="10"/>
        <color rgb="FF9CCF7F"/>
        <color rgb="FFFFEB84"/>
        <color rgb="FFC00000"/>
      </colorScale>
    </cfRule>
    <cfRule type="cellIs" dxfId="892" priority="180" stopIfTrue="1" operator="equal">
      <formula>""""""</formula>
    </cfRule>
  </conditionalFormatting>
  <conditionalFormatting sqref="J37">
    <cfRule type="expression" dxfId="891" priority="2156" stopIfTrue="1">
      <formula>LEFT(J37,1)="1"</formula>
    </cfRule>
    <cfRule type="expression" dxfId="890" priority="2157" stopIfTrue="1">
      <formula>LEFT(J37,1)="2"</formula>
    </cfRule>
    <cfRule type="expression" dxfId="889" priority="2158" stopIfTrue="1">
      <formula>LEFT(J37,1)="3"</formula>
    </cfRule>
    <cfRule type="expression" dxfId="888" priority="2159" stopIfTrue="1">
      <formula>LEFT(J37,1)="4"</formula>
    </cfRule>
    <cfRule type="expression" dxfId="887" priority="2160" stopIfTrue="1">
      <formula>LEFT(J37,1)="5"</formula>
    </cfRule>
    <cfRule type="expression" dxfId="886" priority="2161" stopIfTrue="1">
      <formula>LEFT(J37,1)="6"</formula>
    </cfRule>
  </conditionalFormatting>
  <conditionalFormatting sqref="J38">
    <cfRule type="colorScale" priority="2118">
      <colorScale>
        <cfvo type="num" val="4"/>
        <cfvo type="num" val="6"/>
        <cfvo type="num" val="10"/>
        <color rgb="FF9CCF7F"/>
        <color rgb="FFFFEB84"/>
        <color rgb="FFC00000"/>
      </colorScale>
    </cfRule>
  </conditionalFormatting>
  <conditionalFormatting sqref="J39:J41">
    <cfRule type="cellIs" dxfId="885" priority="204" stopIfTrue="1" operator="equal">
      <formula>""""""</formula>
    </cfRule>
    <cfRule type="colorScale" priority="203">
      <colorScale>
        <cfvo type="num" val="4"/>
        <cfvo type="num" val="6"/>
        <cfvo type="num" val="10"/>
        <color rgb="FF9CCF7F"/>
        <color rgb="FFFFEB84"/>
        <color rgb="FFC00000"/>
      </colorScale>
    </cfRule>
  </conditionalFormatting>
  <conditionalFormatting sqref="J46">
    <cfRule type="expression" dxfId="884" priority="2069" stopIfTrue="1">
      <formula>LEFT(J46,1)="1"</formula>
    </cfRule>
    <cfRule type="expression" dxfId="883" priority="2070" stopIfTrue="1">
      <formula>LEFT(J46,1)="2"</formula>
    </cfRule>
    <cfRule type="expression" dxfId="882" priority="2071" stopIfTrue="1">
      <formula>LEFT(J46,1)="3"</formula>
    </cfRule>
    <cfRule type="expression" dxfId="881" priority="2072" stopIfTrue="1">
      <formula>LEFT(J46,1)="4"</formula>
    </cfRule>
    <cfRule type="expression" dxfId="880" priority="2073" stopIfTrue="1">
      <formula>LEFT(J46,1)="5"</formula>
    </cfRule>
    <cfRule type="expression" dxfId="879" priority="2074" stopIfTrue="1">
      <formula>LEFT(J46,1)="6"</formula>
    </cfRule>
  </conditionalFormatting>
  <conditionalFormatting sqref="J47">
    <cfRule type="colorScale" priority="2031">
      <colorScale>
        <cfvo type="num" val="4"/>
        <cfvo type="num" val="6"/>
        <cfvo type="num" val="10"/>
        <color rgb="FF9CCF7F"/>
        <color rgb="FFFFEB84"/>
        <color rgb="FFC00000"/>
      </colorScale>
    </cfRule>
  </conditionalFormatting>
  <conditionalFormatting sqref="J48:J50">
    <cfRule type="cellIs" dxfId="878" priority="228" stopIfTrue="1" operator="equal">
      <formula>""""""</formula>
    </cfRule>
    <cfRule type="colorScale" priority="227">
      <colorScale>
        <cfvo type="num" val="4"/>
        <cfvo type="num" val="6"/>
        <cfvo type="num" val="10"/>
        <color rgb="FF9CCF7F"/>
        <color rgb="FFFFEB84"/>
        <color rgb="FFC00000"/>
      </colorScale>
    </cfRule>
  </conditionalFormatting>
  <conditionalFormatting sqref="J54">
    <cfRule type="expression" dxfId="877" priority="1977" stopIfTrue="1">
      <formula>LEFT(J54,1)="5"</formula>
    </cfRule>
    <cfRule type="expression" dxfId="876" priority="1978" stopIfTrue="1">
      <formula>LEFT(J54,1)="6"</formula>
    </cfRule>
    <cfRule type="expression" dxfId="875" priority="1976" stopIfTrue="1">
      <formula>LEFT(J54,1)="4"</formula>
    </cfRule>
    <cfRule type="expression" dxfId="874" priority="1975" stopIfTrue="1">
      <formula>LEFT(J54,1)="3"</formula>
    </cfRule>
    <cfRule type="expression" dxfId="873" priority="1974" stopIfTrue="1">
      <formula>LEFT(J54,1)="2"</formula>
    </cfRule>
    <cfRule type="expression" dxfId="872" priority="1973" stopIfTrue="1">
      <formula>LEFT(J54,1)="1"</formula>
    </cfRule>
  </conditionalFormatting>
  <conditionalFormatting sqref="J55">
    <cfRule type="colorScale" priority="1941">
      <colorScale>
        <cfvo type="num" val="4"/>
        <cfvo type="num" val="6"/>
        <cfvo type="num" val="10"/>
        <color rgb="FF9CCF7F"/>
        <color rgb="FFFFEB84"/>
        <color rgb="FFC00000"/>
      </colorScale>
    </cfRule>
  </conditionalFormatting>
  <conditionalFormatting sqref="J56:J58">
    <cfRule type="cellIs" dxfId="871" priority="252" stopIfTrue="1" operator="equal">
      <formula>""""""</formula>
    </cfRule>
    <cfRule type="colorScale" priority="251">
      <colorScale>
        <cfvo type="num" val="4"/>
        <cfvo type="num" val="6"/>
        <cfvo type="num" val="10"/>
        <color rgb="FF9CCF7F"/>
        <color rgb="FFFFEB84"/>
        <color rgb="FFC00000"/>
      </colorScale>
    </cfRule>
  </conditionalFormatting>
  <conditionalFormatting sqref="J62">
    <cfRule type="expression" dxfId="870" priority="1892" stopIfTrue="1">
      <formula>LEFT(J62,1)="4"</formula>
    </cfRule>
    <cfRule type="expression" dxfId="869" priority="1889" stopIfTrue="1">
      <formula>LEFT(J62,1)="1"</formula>
    </cfRule>
    <cfRule type="expression" dxfId="868" priority="1894" stopIfTrue="1">
      <formula>LEFT(J62,1)="6"</formula>
    </cfRule>
    <cfRule type="expression" dxfId="867" priority="1890" stopIfTrue="1">
      <formula>LEFT(J62,1)="2"</formula>
    </cfRule>
    <cfRule type="expression" dxfId="866" priority="1891" stopIfTrue="1">
      <formula>LEFT(J62,1)="3"</formula>
    </cfRule>
    <cfRule type="expression" dxfId="865" priority="1893" stopIfTrue="1">
      <formula>LEFT(J62,1)="5"</formula>
    </cfRule>
  </conditionalFormatting>
  <conditionalFormatting sqref="J63">
    <cfRule type="colorScale" priority="1857">
      <colorScale>
        <cfvo type="num" val="4"/>
        <cfvo type="num" val="6"/>
        <cfvo type="num" val="10"/>
        <color rgb="FF9CCF7F"/>
        <color rgb="FFFFEB84"/>
        <color rgb="FFC00000"/>
      </colorScale>
    </cfRule>
  </conditionalFormatting>
  <conditionalFormatting sqref="J64:J66">
    <cfRule type="colorScale" priority="275">
      <colorScale>
        <cfvo type="num" val="4"/>
        <cfvo type="num" val="6"/>
        <cfvo type="num" val="10"/>
        <color rgb="FF9CCF7F"/>
        <color rgb="FFFFEB84"/>
        <color rgb="FFC00000"/>
      </colorScale>
    </cfRule>
    <cfRule type="cellIs" dxfId="864" priority="276" stopIfTrue="1" operator="equal">
      <formula>""""""</formula>
    </cfRule>
  </conditionalFormatting>
  <conditionalFormatting sqref="J70">
    <cfRule type="expression" dxfId="863" priority="1807" stopIfTrue="1">
      <formula>LEFT(J70,1)="3"</formula>
    </cfRule>
    <cfRule type="expression" dxfId="862" priority="1808" stopIfTrue="1">
      <formula>LEFT(J70,1)="4"</formula>
    </cfRule>
    <cfRule type="expression" dxfId="861" priority="1809" stopIfTrue="1">
      <formula>LEFT(J70,1)="5"</formula>
    </cfRule>
    <cfRule type="expression" dxfId="860" priority="1810" stopIfTrue="1">
      <formula>LEFT(J70,1)="6"</formula>
    </cfRule>
    <cfRule type="expression" dxfId="859" priority="1806" stopIfTrue="1">
      <formula>LEFT(J70,1)="2"</formula>
    </cfRule>
    <cfRule type="expression" dxfId="858" priority="1805" stopIfTrue="1">
      <formula>LEFT(J70,1)="1"</formula>
    </cfRule>
  </conditionalFormatting>
  <conditionalFormatting sqref="J71">
    <cfRule type="colorScale" priority="1773">
      <colorScale>
        <cfvo type="num" val="4"/>
        <cfvo type="num" val="6"/>
        <cfvo type="num" val="10"/>
        <color rgb="FF9CCF7F"/>
        <color rgb="FFFFEB84"/>
        <color rgb="FFC00000"/>
      </colorScale>
    </cfRule>
  </conditionalFormatting>
  <conditionalFormatting sqref="J72:J74">
    <cfRule type="cellIs" dxfId="857" priority="300" stopIfTrue="1" operator="equal">
      <formula>""""""</formula>
    </cfRule>
    <cfRule type="colorScale" priority="299">
      <colorScale>
        <cfvo type="num" val="4"/>
        <cfvo type="num" val="6"/>
        <cfvo type="num" val="10"/>
        <color rgb="FF9CCF7F"/>
        <color rgb="FFFFEB84"/>
        <color rgb="FFC00000"/>
      </colorScale>
    </cfRule>
  </conditionalFormatting>
  <conditionalFormatting sqref="J78">
    <cfRule type="expression" dxfId="856" priority="1722" stopIfTrue="1">
      <formula>LEFT(J78,1)="2"</formula>
    </cfRule>
    <cfRule type="expression" dxfId="855" priority="1726" stopIfTrue="1">
      <formula>LEFT(J78,1)="6"</formula>
    </cfRule>
    <cfRule type="expression" dxfId="854" priority="1725" stopIfTrue="1">
      <formula>LEFT(J78,1)="5"</formula>
    </cfRule>
    <cfRule type="expression" dxfId="853" priority="1724" stopIfTrue="1">
      <formula>LEFT(J78,1)="4"</formula>
    </cfRule>
    <cfRule type="expression" dxfId="852" priority="1723" stopIfTrue="1">
      <formula>LEFT(J78,1)="3"</formula>
    </cfRule>
    <cfRule type="expression" dxfId="851" priority="1721" stopIfTrue="1">
      <formula>LEFT(J78,1)="1"</formula>
    </cfRule>
  </conditionalFormatting>
  <conditionalFormatting sqref="J79">
    <cfRule type="colorScale" priority="1689">
      <colorScale>
        <cfvo type="num" val="4"/>
        <cfvo type="num" val="6"/>
        <cfvo type="num" val="10"/>
        <color rgb="FF9CCF7F"/>
        <color rgb="FFFFEB84"/>
        <color rgb="FFC00000"/>
      </colorScale>
    </cfRule>
  </conditionalFormatting>
  <conditionalFormatting sqref="J80:J82">
    <cfRule type="colorScale" priority="323">
      <colorScale>
        <cfvo type="num" val="4"/>
        <cfvo type="num" val="6"/>
        <cfvo type="num" val="10"/>
        <color rgb="FF9CCF7F"/>
        <color rgb="FFFFEB84"/>
        <color rgb="FFC00000"/>
      </colorScale>
    </cfRule>
    <cfRule type="cellIs" dxfId="850" priority="324" stopIfTrue="1" operator="equal">
      <formula>""""""</formula>
    </cfRule>
  </conditionalFormatting>
  <conditionalFormatting sqref="J86">
    <cfRule type="expression" dxfId="849" priority="1642" stopIfTrue="1">
      <formula>LEFT(J86,1)="6"</formula>
    </cfRule>
    <cfRule type="expression" dxfId="848" priority="1641" stopIfTrue="1">
      <formula>LEFT(J86,1)="5"</formula>
    </cfRule>
    <cfRule type="expression" dxfId="847" priority="1640" stopIfTrue="1">
      <formula>LEFT(J86,1)="4"</formula>
    </cfRule>
    <cfRule type="expression" dxfId="846" priority="1639" stopIfTrue="1">
      <formula>LEFT(J86,1)="3"</formula>
    </cfRule>
    <cfRule type="expression" dxfId="845" priority="1638" stopIfTrue="1">
      <formula>LEFT(J86,1)="2"</formula>
    </cfRule>
    <cfRule type="expression" dxfId="844" priority="1637" stopIfTrue="1">
      <formula>LEFT(J86,1)="1"</formula>
    </cfRule>
  </conditionalFormatting>
  <conditionalFormatting sqref="J87">
    <cfRule type="colorScale" priority="1605">
      <colorScale>
        <cfvo type="num" val="4"/>
        <cfvo type="num" val="6"/>
        <cfvo type="num" val="10"/>
        <color rgb="FF9CCF7F"/>
        <color rgb="FFFFEB84"/>
        <color rgb="FFC00000"/>
      </colorScale>
    </cfRule>
  </conditionalFormatting>
  <conditionalFormatting sqref="J88:J90">
    <cfRule type="colorScale" priority="347">
      <colorScale>
        <cfvo type="num" val="4"/>
        <cfvo type="num" val="6"/>
        <cfvo type="num" val="10"/>
        <color rgb="FF9CCF7F"/>
        <color rgb="FFFFEB84"/>
        <color rgb="FFC00000"/>
      </colorScale>
    </cfRule>
    <cfRule type="cellIs" dxfId="843" priority="348" stopIfTrue="1" operator="equal">
      <formula>""""""</formula>
    </cfRule>
  </conditionalFormatting>
  <conditionalFormatting sqref="J94">
    <cfRule type="expression" dxfId="842" priority="1553" stopIfTrue="1">
      <formula>LEFT(J94,1)="1"</formula>
    </cfRule>
    <cfRule type="expression" dxfId="841" priority="1557" stopIfTrue="1">
      <formula>LEFT(J94,1)="5"</formula>
    </cfRule>
    <cfRule type="expression" dxfId="840" priority="1556" stopIfTrue="1">
      <formula>LEFT(J94,1)="4"</formula>
    </cfRule>
    <cfRule type="expression" dxfId="839" priority="1558" stopIfTrue="1">
      <formula>LEFT(J94,1)="6"</formula>
    </cfRule>
    <cfRule type="expression" dxfId="838" priority="1554" stopIfTrue="1">
      <formula>LEFT(J94,1)="2"</formula>
    </cfRule>
    <cfRule type="expression" dxfId="837" priority="1555" stopIfTrue="1">
      <formula>LEFT(J94,1)="3"</formula>
    </cfRule>
  </conditionalFormatting>
  <conditionalFormatting sqref="J95">
    <cfRule type="colorScale" priority="1521">
      <colorScale>
        <cfvo type="num" val="4"/>
        <cfvo type="num" val="6"/>
        <cfvo type="num" val="10"/>
        <color rgb="FF9CCF7F"/>
        <color rgb="FFFFEB84"/>
        <color rgb="FFC00000"/>
      </colorScale>
    </cfRule>
  </conditionalFormatting>
  <conditionalFormatting sqref="J96:J98">
    <cfRule type="cellIs" dxfId="836" priority="372" stopIfTrue="1" operator="equal">
      <formula>""""""</formula>
    </cfRule>
    <cfRule type="colorScale" priority="371">
      <colorScale>
        <cfvo type="num" val="4"/>
        <cfvo type="num" val="6"/>
        <cfvo type="num" val="10"/>
        <color rgb="FF9CCF7F"/>
        <color rgb="FFFFEB84"/>
        <color rgb="FFC00000"/>
      </colorScale>
    </cfRule>
  </conditionalFormatting>
  <conditionalFormatting sqref="J102">
    <cfRule type="expression" dxfId="835" priority="1474" stopIfTrue="1">
      <formula>LEFT(J102,1)="6"</formula>
    </cfRule>
    <cfRule type="expression" dxfId="834" priority="1473" stopIfTrue="1">
      <formula>LEFT(J102,1)="5"</formula>
    </cfRule>
    <cfRule type="expression" dxfId="833" priority="1472" stopIfTrue="1">
      <formula>LEFT(J102,1)="4"</formula>
    </cfRule>
    <cfRule type="expression" dxfId="832" priority="1471" stopIfTrue="1">
      <formula>LEFT(J102,1)="3"</formula>
    </cfRule>
    <cfRule type="expression" dxfId="831" priority="1470" stopIfTrue="1">
      <formula>LEFT(J102,1)="2"</formula>
    </cfRule>
    <cfRule type="expression" dxfId="830" priority="1469" stopIfTrue="1">
      <formula>LEFT(J102,1)="1"</formula>
    </cfRule>
  </conditionalFormatting>
  <conditionalFormatting sqref="J103">
    <cfRule type="colorScale" priority="1437">
      <colorScale>
        <cfvo type="num" val="4"/>
        <cfvo type="num" val="6"/>
        <cfvo type="num" val="10"/>
        <color rgb="FF9CCF7F"/>
        <color rgb="FFFFEB84"/>
        <color rgb="FFC00000"/>
      </colorScale>
    </cfRule>
  </conditionalFormatting>
  <conditionalFormatting sqref="J104:J106">
    <cfRule type="cellIs" dxfId="829" priority="396" stopIfTrue="1" operator="equal">
      <formula>""""""</formula>
    </cfRule>
    <cfRule type="colorScale" priority="395">
      <colorScale>
        <cfvo type="num" val="4"/>
        <cfvo type="num" val="6"/>
        <cfvo type="num" val="10"/>
        <color rgb="FF9CCF7F"/>
        <color rgb="FFFFEB84"/>
        <color rgb="FFC00000"/>
      </colorScale>
    </cfRule>
  </conditionalFormatting>
  <conditionalFormatting sqref="J110">
    <cfRule type="expression" dxfId="828" priority="1388" stopIfTrue="1">
      <formula>LEFT(J110,1)="4"</formula>
    </cfRule>
    <cfRule type="expression" dxfId="827" priority="1387" stopIfTrue="1">
      <formula>LEFT(J110,1)="3"</formula>
    </cfRule>
    <cfRule type="expression" dxfId="826" priority="1390" stopIfTrue="1">
      <formula>LEFT(J110,1)="6"</formula>
    </cfRule>
    <cfRule type="expression" dxfId="825" priority="1385" stopIfTrue="1">
      <formula>LEFT(J110,1)="1"</formula>
    </cfRule>
    <cfRule type="expression" dxfId="824" priority="1386" stopIfTrue="1">
      <formula>LEFT(J110,1)="2"</formula>
    </cfRule>
    <cfRule type="expression" dxfId="823" priority="1389" stopIfTrue="1">
      <formula>LEFT(J110,1)="5"</formula>
    </cfRule>
  </conditionalFormatting>
  <conditionalFormatting sqref="J111">
    <cfRule type="colorScale" priority="1353">
      <colorScale>
        <cfvo type="num" val="4"/>
        <cfvo type="num" val="6"/>
        <cfvo type="num" val="10"/>
        <color rgb="FF9CCF7F"/>
        <color rgb="FFFFEB84"/>
        <color rgb="FFC00000"/>
      </colorScale>
    </cfRule>
  </conditionalFormatting>
  <conditionalFormatting sqref="J112:J114">
    <cfRule type="cellIs" dxfId="822" priority="420" stopIfTrue="1" operator="equal">
      <formula>""""""</formula>
    </cfRule>
    <cfRule type="colorScale" priority="419">
      <colorScale>
        <cfvo type="num" val="4"/>
        <cfvo type="num" val="6"/>
        <cfvo type="num" val="10"/>
        <color rgb="FF9CCF7F"/>
        <color rgb="FFFFEB84"/>
        <color rgb="FFC00000"/>
      </colorScale>
    </cfRule>
  </conditionalFormatting>
  <conditionalFormatting sqref="J118">
    <cfRule type="expression" dxfId="821" priority="1306" stopIfTrue="1">
      <formula>LEFT(J118,1)="6"</formula>
    </cfRule>
    <cfRule type="expression" dxfId="820" priority="1305" stopIfTrue="1">
      <formula>LEFT(J118,1)="5"</formula>
    </cfRule>
    <cfRule type="expression" dxfId="819" priority="1303" stopIfTrue="1">
      <formula>LEFT(J118,1)="3"</formula>
    </cfRule>
    <cfRule type="expression" dxfId="818" priority="1302" stopIfTrue="1">
      <formula>LEFT(J118,1)="2"</formula>
    </cfRule>
    <cfRule type="expression" dxfId="817" priority="1301" stopIfTrue="1">
      <formula>LEFT(J118,1)="1"</formula>
    </cfRule>
    <cfRule type="expression" dxfId="816" priority="1304" stopIfTrue="1">
      <formula>LEFT(J118,1)="4"</formula>
    </cfRule>
  </conditionalFormatting>
  <conditionalFormatting sqref="J119">
    <cfRule type="colorScale" priority="1269">
      <colorScale>
        <cfvo type="num" val="4"/>
        <cfvo type="num" val="6"/>
        <cfvo type="num" val="10"/>
        <color rgb="FF9CCF7F"/>
        <color rgb="FFFFEB84"/>
        <color rgb="FFC00000"/>
      </colorScale>
    </cfRule>
  </conditionalFormatting>
  <conditionalFormatting sqref="J120:J122">
    <cfRule type="cellIs" dxfId="815" priority="444" stopIfTrue="1" operator="equal">
      <formula>""""""</formula>
    </cfRule>
    <cfRule type="colorScale" priority="443">
      <colorScale>
        <cfvo type="num" val="4"/>
        <cfvo type="num" val="6"/>
        <cfvo type="num" val="10"/>
        <color rgb="FF9CCF7F"/>
        <color rgb="FFFFEB84"/>
        <color rgb="FFC00000"/>
      </colorScale>
    </cfRule>
  </conditionalFormatting>
  <conditionalFormatting sqref="J126">
    <cfRule type="expression" dxfId="814" priority="1217" stopIfTrue="1">
      <formula>LEFT(J126,1)="1"</formula>
    </cfRule>
    <cfRule type="expression" dxfId="813" priority="1218" stopIfTrue="1">
      <formula>LEFT(J126,1)="2"</formula>
    </cfRule>
    <cfRule type="expression" dxfId="812" priority="1219" stopIfTrue="1">
      <formula>LEFT(J126,1)="3"</formula>
    </cfRule>
    <cfRule type="expression" dxfId="811" priority="1220" stopIfTrue="1">
      <formula>LEFT(J126,1)="4"</formula>
    </cfRule>
    <cfRule type="expression" dxfId="810" priority="1221" stopIfTrue="1">
      <formula>LEFT(J126,1)="5"</formula>
    </cfRule>
    <cfRule type="expression" dxfId="809" priority="1222" stopIfTrue="1">
      <formula>LEFT(J126,1)="6"</formula>
    </cfRule>
  </conditionalFormatting>
  <conditionalFormatting sqref="J127">
    <cfRule type="colorScale" priority="1185">
      <colorScale>
        <cfvo type="num" val="4"/>
        <cfvo type="num" val="6"/>
        <cfvo type="num" val="10"/>
        <color rgb="FF9CCF7F"/>
        <color rgb="FFFFEB84"/>
        <color rgb="FFC00000"/>
      </colorScale>
    </cfRule>
  </conditionalFormatting>
  <conditionalFormatting sqref="J128:J130">
    <cfRule type="colorScale" priority="467">
      <colorScale>
        <cfvo type="num" val="4"/>
        <cfvo type="num" val="6"/>
        <cfvo type="num" val="10"/>
        <color rgb="FF9CCF7F"/>
        <color rgb="FFFFEB84"/>
        <color rgb="FFC00000"/>
      </colorScale>
    </cfRule>
    <cfRule type="cellIs" dxfId="808" priority="468" stopIfTrue="1" operator="equal">
      <formula>""""""</formula>
    </cfRule>
  </conditionalFormatting>
  <conditionalFormatting sqref="J134">
    <cfRule type="expression" dxfId="807" priority="1138" stopIfTrue="1">
      <formula>LEFT(J134,1)="6"</formula>
    </cfRule>
    <cfRule type="expression" dxfId="806" priority="1137" stopIfTrue="1">
      <formula>LEFT(J134,1)="5"</formula>
    </cfRule>
    <cfRule type="expression" dxfId="805" priority="1136" stopIfTrue="1">
      <formula>LEFT(J134,1)="4"</formula>
    </cfRule>
    <cfRule type="expression" dxfId="804" priority="1135" stopIfTrue="1">
      <formula>LEFT(J134,1)="3"</formula>
    </cfRule>
    <cfRule type="expression" dxfId="803" priority="1134" stopIfTrue="1">
      <formula>LEFT(J134,1)="2"</formula>
    </cfRule>
    <cfRule type="expression" dxfId="802" priority="1133" stopIfTrue="1">
      <formula>LEFT(J134,1)="1"</formula>
    </cfRule>
  </conditionalFormatting>
  <conditionalFormatting sqref="J135">
    <cfRule type="colorScale" priority="1101">
      <colorScale>
        <cfvo type="num" val="4"/>
        <cfvo type="num" val="6"/>
        <cfvo type="num" val="10"/>
        <color rgb="FF9CCF7F"/>
        <color rgb="FFFFEB84"/>
        <color rgb="FFC00000"/>
      </colorScale>
    </cfRule>
  </conditionalFormatting>
  <conditionalFormatting sqref="J136:J138">
    <cfRule type="cellIs" dxfId="801" priority="492" stopIfTrue="1" operator="equal">
      <formula>""""""</formula>
    </cfRule>
    <cfRule type="colorScale" priority="491">
      <colorScale>
        <cfvo type="num" val="4"/>
        <cfvo type="num" val="6"/>
        <cfvo type="num" val="10"/>
        <color rgb="FF9CCF7F"/>
        <color rgb="FFFFEB84"/>
        <color rgb="FFC00000"/>
      </colorScale>
    </cfRule>
  </conditionalFormatting>
  <conditionalFormatting sqref="J142">
    <cfRule type="expression" dxfId="800" priority="1050" stopIfTrue="1">
      <formula>LEFT(J142,1)="2"</formula>
    </cfRule>
    <cfRule type="expression" dxfId="799" priority="1049" stopIfTrue="1">
      <formula>LEFT(J142,1)="1"</formula>
    </cfRule>
    <cfRule type="expression" dxfId="798" priority="1052" stopIfTrue="1">
      <formula>LEFT(J142,1)="4"</formula>
    </cfRule>
    <cfRule type="expression" dxfId="797" priority="1053" stopIfTrue="1">
      <formula>LEFT(J142,1)="5"</formula>
    </cfRule>
    <cfRule type="expression" dxfId="796" priority="1054" stopIfTrue="1">
      <formula>LEFT(J142,1)="6"</formula>
    </cfRule>
    <cfRule type="expression" dxfId="795" priority="1051" stopIfTrue="1">
      <formula>LEFT(J142,1)="3"</formula>
    </cfRule>
  </conditionalFormatting>
  <conditionalFormatting sqref="J143">
    <cfRule type="colorScale" priority="1017">
      <colorScale>
        <cfvo type="num" val="4"/>
        <cfvo type="num" val="6"/>
        <cfvo type="num" val="10"/>
        <color rgb="FF9CCF7F"/>
        <color rgb="FFFFEB84"/>
        <color rgb="FFC00000"/>
      </colorScale>
    </cfRule>
  </conditionalFormatting>
  <conditionalFormatting sqref="J144:J146">
    <cfRule type="cellIs" dxfId="794" priority="516" stopIfTrue="1" operator="equal">
      <formula>""""""</formula>
    </cfRule>
    <cfRule type="colorScale" priority="515">
      <colorScale>
        <cfvo type="num" val="4"/>
        <cfvo type="num" val="6"/>
        <cfvo type="num" val="10"/>
        <color rgb="FF9CCF7F"/>
        <color rgb="FFFFEB84"/>
        <color rgb="FFC00000"/>
      </colorScale>
    </cfRule>
  </conditionalFormatting>
  <conditionalFormatting sqref="J150">
    <cfRule type="expression" dxfId="793" priority="967" stopIfTrue="1">
      <formula>LEFT(J150,1)="3"</formula>
    </cfRule>
    <cfRule type="expression" dxfId="792" priority="966" stopIfTrue="1">
      <formula>LEFT(J150,1)="2"</formula>
    </cfRule>
    <cfRule type="expression" dxfId="791" priority="965" stopIfTrue="1">
      <formula>LEFT(J150,1)="1"</formula>
    </cfRule>
    <cfRule type="expression" dxfId="790" priority="970" stopIfTrue="1">
      <formula>LEFT(J150,1)="6"</formula>
    </cfRule>
    <cfRule type="expression" dxfId="789" priority="968" stopIfTrue="1">
      <formula>LEFT(J150,1)="4"</formula>
    </cfRule>
    <cfRule type="expression" dxfId="788" priority="969" stopIfTrue="1">
      <formula>LEFT(J150,1)="5"</formula>
    </cfRule>
  </conditionalFormatting>
  <conditionalFormatting sqref="J151">
    <cfRule type="colorScale" priority="933">
      <colorScale>
        <cfvo type="num" val="4"/>
        <cfvo type="num" val="6"/>
        <cfvo type="num" val="10"/>
        <color rgb="FF9CCF7F"/>
        <color rgb="FFFFEB84"/>
        <color rgb="FFC00000"/>
      </colorScale>
    </cfRule>
  </conditionalFormatting>
  <conditionalFormatting sqref="J152:J154">
    <cfRule type="colorScale" priority="539">
      <colorScale>
        <cfvo type="num" val="4"/>
        <cfvo type="num" val="6"/>
        <cfvo type="num" val="10"/>
        <color rgb="FF9CCF7F"/>
        <color rgb="FFFFEB84"/>
        <color rgb="FFC00000"/>
      </colorScale>
    </cfRule>
    <cfRule type="cellIs" dxfId="787" priority="540" stopIfTrue="1" operator="equal">
      <formula>""""""</formula>
    </cfRule>
  </conditionalFormatting>
  <conditionalFormatting sqref="J158">
    <cfRule type="expression" dxfId="786" priority="883" stopIfTrue="1">
      <formula>LEFT(J158,1)="3"</formula>
    </cfRule>
    <cfRule type="expression" dxfId="785" priority="885" stopIfTrue="1">
      <formula>LEFT(J158,1)="5"</formula>
    </cfRule>
    <cfRule type="expression" dxfId="784" priority="884" stopIfTrue="1">
      <formula>LEFT(J158,1)="4"</formula>
    </cfRule>
    <cfRule type="expression" dxfId="783" priority="886" stopIfTrue="1">
      <formula>LEFT(J158,1)="6"</formula>
    </cfRule>
    <cfRule type="expression" dxfId="782" priority="882" stopIfTrue="1">
      <formula>LEFT(J158,1)="2"</formula>
    </cfRule>
    <cfRule type="expression" dxfId="781" priority="881" stopIfTrue="1">
      <formula>LEFT(J158,1)="1"</formula>
    </cfRule>
  </conditionalFormatting>
  <conditionalFormatting sqref="J159">
    <cfRule type="colorScale" priority="849">
      <colorScale>
        <cfvo type="num" val="4"/>
        <cfvo type="num" val="6"/>
        <cfvo type="num" val="10"/>
        <color rgb="FF9CCF7F"/>
        <color rgb="FFFFEB84"/>
        <color rgb="FFC00000"/>
      </colorScale>
    </cfRule>
  </conditionalFormatting>
  <conditionalFormatting sqref="J160:J162">
    <cfRule type="cellIs" dxfId="780" priority="564" stopIfTrue="1" operator="equal">
      <formula>""""""</formula>
    </cfRule>
    <cfRule type="colorScale" priority="563">
      <colorScale>
        <cfvo type="num" val="4"/>
        <cfvo type="num" val="6"/>
        <cfvo type="num" val="10"/>
        <color rgb="FF9CCF7F"/>
        <color rgb="FFFFEB84"/>
        <color rgb="FFC00000"/>
      </colorScale>
    </cfRule>
  </conditionalFormatting>
  <conditionalFormatting sqref="J166">
    <cfRule type="expression" dxfId="779" priority="802" stopIfTrue="1">
      <formula>LEFT(J166,1)="6"</formula>
    </cfRule>
    <cfRule type="expression" dxfId="778" priority="801" stopIfTrue="1">
      <formula>LEFT(J166,1)="5"</formula>
    </cfRule>
    <cfRule type="expression" dxfId="777" priority="800" stopIfTrue="1">
      <formula>LEFT(J166,1)="4"</formula>
    </cfRule>
    <cfRule type="expression" dxfId="776" priority="799" stopIfTrue="1">
      <formula>LEFT(J166,1)="3"</formula>
    </cfRule>
    <cfRule type="expression" dxfId="775" priority="797" stopIfTrue="1">
      <formula>LEFT(J166,1)="1"</formula>
    </cfRule>
    <cfRule type="expression" dxfId="774" priority="798" stopIfTrue="1">
      <formula>LEFT(J166,1)="2"</formula>
    </cfRule>
  </conditionalFormatting>
  <conditionalFormatting sqref="J167">
    <cfRule type="colorScale" priority="765">
      <colorScale>
        <cfvo type="num" val="4"/>
        <cfvo type="num" val="6"/>
        <cfvo type="num" val="10"/>
        <color rgb="FF9CCF7F"/>
        <color rgb="FFFFEB84"/>
        <color rgb="FFC00000"/>
      </colorScale>
    </cfRule>
  </conditionalFormatting>
  <conditionalFormatting sqref="J168:J170">
    <cfRule type="colorScale" priority="587">
      <colorScale>
        <cfvo type="num" val="4"/>
        <cfvo type="num" val="6"/>
        <cfvo type="num" val="10"/>
        <color rgb="FF9CCF7F"/>
        <color rgb="FFFFEB84"/>
        <color rgb="FFC00000"/>
      </colorScale>
    </cfRule>
    <cfRule type="cellIs" dxfId="773" priority="588" stopIfTrue="1" operator="equal">
      <formula>""""""</formula>
    </cfRule>
  </conditionalFormatting>
  <conditionalFormatting sqref="J174">
    <cfRule type="expression" dxfId="772" priority="713" stopIfTrue="1">
      <formula>LEFT(J174,1)="1"</formula>
    </cfRule>
    <cfRule type="expression" dxfId="771" priority="714" stopIfTrue="1">
      <formula>LEFT(J174,1)="2"</formula>
    </cfRule>
    <cfRule type="expression" dxfId="770" priority="716" stopIfTrue="1">
      <formula>LEFT(J174,1)="4"</formula>
    </cfRule>
    <cfRule type="expression" dxfId="769" priority="717" stopIfTrue="1">
      <formula>LEFT(J174,1)="5"</formula>
    </cfRule>
    <cfRule type="expression" dxfId="768" priority="718" stopIfTrue="1">
      <formula>LEFT(J174,1)="6"</formula>
    </cfRule>
    <cfRule type="expression" dxfId="767" priority="715" stopIfTrue="1">
      <formula>LEFT(J174,1)="3"</formula>
    </cfRule>
  </conditionalFormatting>
  <conditionalFormatting sqref="J175:J178">
    <cfRule type="colorScale" priority="681">
      <colorScale>
        <cfvo type="num" val="4"/>
        <cfvo type="num" val="6"/>
        <cfvo type="num" val="10"/>
        <color rgb="FF9CCF7F"/>
        <color rgb="FFFFEB84"/>
        <color rgb="FFC00000"/>
      </colorScale>
    </cfRule>
  </conditionalFormatting>
  <conditionalFormatting sqref="J176:J178">
    <cfRule type="cellIs" dxfId="766" priority="712" stopIfTrue="1" operator="equal">
      <formula>""""""</formula>
    </cfRule>
  </conditionalFormatting>
  <conditionalFormatting sqref="L11:L14">
    <cfRule type="expression" dxfId="765" priority="86" stopIfTrue="1">
      <formula>LEFT(L11,1)="6"</formula>
    </cfRule>
    <cfRule type="expression" dxfId="764" priority="85" stopIfTrue="1">
      <formula>LEFT(L11,1)="5"</formula>
    </cfRule>
    <cfRule type="expression" dxfId="763" priority="84" stopIfTrue="1">
      <formula>LEFT(L11,1)="4"</formula>
    </cfRule>
    <cfRule type="expression" dxfId="762" priority="83" stopIfTrue="1">
      <formula>LEFT(L11,1)="3"</formula>
    </cfRule>
  </conditionalFormatting>
  <conditionalFormatting sqref="L22:L25">
    <cfRule type="expression" dxfId="761" priority="70" stopIfTrue="1">
      <formula>LEFT(L22,1)="6"</formula>
    </cfRule>
    <cfRule type="expression" dxfId="760" priority="69" stopIfTrue="1">
      <formula>LEFT(L22,1)="5"</formula>
    </cfRule>
    <cfRule type="expression" dxfId="759" priority="68" stopIfTrue="1">
      <formula>LEFT(L22,1)="4"</formula>
    </cfRule>
    <cfRule type="expression" dxfId="758" priority="67" stopIfTrue="1">
      <formula>LEFT(L22,1)="3"</formula>
    </cfRule>
  </conditionalFormatting>
  <conditionalFormatting sqref="L30 L32:L33">
    <cfRule type="expression" dxfId="757" priority="176" stopIfTrue="1">
      <formula>LEFT(L30,1)="4"</formula>
    </cfRule>
    <cfRule type="expression" dxfId="756" priority="175" stopIfTrue="1">
      <formula>LEFT(L30,1)="3"</formula>
    </cfRule>
    <cfRule type="expression" dxfId="755" priority="178" stopIfTrue="1">
      <formula>LEFT(L30,1)="6"</formula>
    </cfRule>
    <cfRule type="expression" dxfId="754" priority="177" stopIfTrue="1">
      <formula>LEFT(L30,1)="5"</formula>
    </cfRule>
  </conditionalFormatting>
  <conditionalFormatting sqref="L38:L41">
    <cfRule type="expression" dxfId="753" priority="52" stopIfTrue="1">
      <formula>LEFT(L38,1)="4"</formula>
    </cfRule>
    <cfRule type="expression" dxfId="752" priority="54" stopIfTrue="1">
      <formula>LEFT(L38,1)="6"</formula>
    </cfRule>
    <cfRule type="expression" dxfId="751" priority="53" stopIfTrue="1">
      <formula>LEFT(L38,1)="5"</formula>
    </cfRule>
    <cfRule type="expression" dxfId="750" priority="51" stopIfTrue="1">
      <formula>LEFT(L38,1)="3"</formula>
    </cfRule>
  </conditionalFormatting>
  <conditionalFormatting sqref="L47:L50">
    <cfRule type="expression" dxfId="749" priority="42" stopIfTrue="1">
      <formula>LEFT(L47,1)="3"</formula>
    </cfRule>
    <cfRule type="expression" dxfId="748" priority="43" stopIfTrue="1">
      <formula>LEFT(L47,1)="4"</formula>
    </cfRule>
    <cfRule type="expression" dxfId="747" priority="44" stopIfTrue="1">
      <formula>LEFT(L47,1)="5"</formula>
    </cfRule>
    <cfRule type="expression" dxfId="746" priority="45" stopIfTrue="1">
      <formula>LEFT(L47,1)="6"</formula>
    </cfRule>
  </conditionalFormatting>
  <conditionalFormatting sqref="L55:L58">
    <cfRule type="expression" dxfId="745" priority="29" stopIfTrue="1">
      <formula>LEFT(L55,1)="6"</formula>
    </cfRule>
    <cfRule type="expression" dxfId="744" priority="27" stopIfTrue="1">
      <formula>LEFT(L55,1)="4"</formula>
    </cfRule>
    <cfRule type="expression" dxfId="743" priority="26" stopIfTrue="1">
      <formula>LEFT(L55,1)="3"</formula>
    </cfRule>
    <cfRule type="expression" dxfId="742" priority="28" stopIfTrue="1">
      <formula>LEFT(L55,1)="5"</formula>
    </cfRule>
  </conditionalFormatting>
  <conditionalFormatting sqref="L63:L66">
    <cfRule type="expression" dxfId="741" priority="273" stopIfTrue="1">
      <formula>LEFT(L63,1)="5"</formula>
    </cfRule>
    <cfRule type="expression" dxfId="740" priority="274" stopIfTrue="1">
      <formula>LEFT(L63,1)="6"</formula>
    </cfRule>
    <cfRule type="expression" dxfId="739" priority="271" stopIfTrue="1">
      <formula>LEFT(L63,1)="3"</formula>
    </cfRule>
    <cfRule type="expression" dxfId="738" priority="272" stopIfTrue="1">
      <formula>LEFT(L63,1)="4"</formula>
    </cfRule>
  </conditionalFormatting>
  <conditionalFormatting sqref="L71:L74">
    <cfRule type="expression" dxfId="737" priority="295" stopIfTrue="1">
      <formula>LEFT(L71,1)="3"</formula>
    </cfRule>
    <cfRule type="expression" dxfId="736" priority="298" stopIfTrue="1">
      <formula>LEFT(L71,1)="6"</formula>
    </cfRule>
    <cfRule type="expression" dxfId="735" priority="297" stopIfTrue="1">
      <formula>LEFT(L71,1)="5"</formula>
    </cfRule>
    <cfRule type="expression" dxfId="734" priority="296" stopIfTrue="1">
      <formula>LEFT(L71,1)="4"</formula>
    </cfRule>
  </conditionalFormatting>
  <conditionalFormatting sqref="L79:L82">
    <cfRule type="expression" dxfId="733" priority="322" stopIfTrue="1">
      <formula>LEFT(L79,1)="6"</formula>
    </cfRule>
    <cfRule type="expression" dxfId="732" priority="321" stopIfTrue="1">
      <formula>LEFT(L79,1)="5"</formula>
    </cfRule>
    <cfRule type="expression" dxfId="731" priority="320" stopIfTrue="1">
      <formula>LEFT(L79,1)="4"</formula>
    </cfRule>
    <cfRule type="expression" dxfId="730" priority="319" stopIfTrue="1">
      <formula>LEFT(L79,1)="3"</formula>
    </cfRule>
  </conditionalFormatting>
  <conditionalFormatting sqref="L87:L90">
    <cfRule type="expression" dxfId="729" priority="346" stopIfTrue="1">
      <formula>LEFT(L87,1)="6"</formula>
    </cfRule>
    <cfRule type="expression" dxfId="728" priority="345" stopIfTrue="1">
      <formula>LEFT(L87,1)="5"</formula>
    </cfRule>
    <cfRule type="expression" dxfId="727" priority="344" stopIfTrue="1">
      <formula>LEFT(L87,1)="4"</formula>
    </cfRule>
    <cfRule type="expression" dxfId="726" priority="343" stopIfTrue="1">
      <formula>LEFT(L87,1)="3"</formula>
    </cfRule>
  </conditionalFormatting>
  <conditionalFormatting sqref="L95:L98">
    <cfRule type="expression" dxfId="725" priority="367" stopIfTrue="1">
      <formula>LEFT(L95,1)="3"</formula>
    </cfRule>
    <cfRule type="expression" dxfId="724" priority="368" stopIfTrue="1">
      <formula>LEFT(L95,1)="4"</formula>
    </cfRule>
    <cfRule type="expression" dxfId="723" priority="370" stopIfTrue="1">
      <formula>LEFT(L95,1)="6"</formula>
    </cfRule>
    <cfRule type="expression" dxfId="722" priority="369" stopIfTrue="1">
      <formula>LEFT(L95,1)="5"</formula>
    </cfRule>
  </conditionalFormatting>
  <conditionalFormatting sqref="L103:L106">
    <cfRule type="expression" dxfId="721" priority="391" stopIfTrue="1">
      <formula>LEFT(L103,1)="3"</formula>
    </cfRule>
    <cfRule type="expression" dxfId="720" priority="392" stopIfTrue="1">
      <formula>LEFT(L103,1)="4"</formula>
    </cfRule>
    <cfRule type="expression" dxfId="719" priority="393" stopIfTrue="1">
      <formula>LEFT(L103,1)="5"</formula>
    </cfRule>
    <cfRule type="expression" dxfId="718" priority="394" stopIfTrue="1">
      <formula>LEFT(L103,1)="6"</formula>
    </cfRule>
  </conditionalFormatting>
  <conditionalFormatting sqref="L111:L114">
    <cfRule type="expression" dxfId="717" priority="415" stopIfTrue="1">
      <formula>LEFT(L111,1)="3"</formula>
    </cfRule>
    <cfRule type="expression" dxfId="716" priority="418" stopIfTrue="1">
      <formula>LEFT(L111,1)="6"</formula>
    </cfRule>
    <cfRule type="expression" dxfId="715" priority="417" stopIfTrue="1">
      <formula>LEFT(L111,1)="5"</formula>
    </cfRule>
    <cfRule type="expression" dxfId="714" priority="416" stopIfTrue="1">
      <formula>LEFT(L111,1)="4"</formula>
    </cfRule>
  </conditionalFormatting>
  <conditionalFormatting sqref="L119:L122">
    <cfRule type="expression" dxfId="713" priority="442" stopIfTrue="1">
      <formula>LEFT(L119,1)="6"</formula>
    </cfRule>
    <cfRule type="expression" dxfId="712" priority="441" stopIfTrue="1">
      <formula>LEFT(L119,1)="5"</formula>
    </cfRule>
    <cfRule type="expression" dxfId="711" priority="440" stopIfTrue="1">
      <formula>LEFT(L119,1)="4"</formula>
    </cfRule>
    <cfRule type="expression" dxfId="710" priority="439" stopIfTrue="1">
      <formula>LEFT(L119,1)="3"</formula>
    </cfRule>
  </conditionalFormatting>
  <conditionalFormatting sqref="L127:L130">
    <cfRule type="expression" dxfId="709" priority="466" stopIfTrue="1">
      <formula>LEFT(L127,1)="6"</formula>
    </cfRule>
    <cfRule type="expression" dxfId="708" priority="465" stopIfTrue="1">
      <formula>LEFT(L127,1)="5"</formula>
    </cfRule>
    <cfRule type="expression" dxfId="707" priority="464" stopIfTrue="1">
      <formula>LEFT(L127,1)="4"</formula>
    </cfRule>
    <cfRule type="expression" dxfId="706" priority="463" stopIfTrue="1">
      <formula>LEFT(L127,1)="3"</formula>
    </cfRule>
  </conditionalFormatting>
  <conditionalFormatting sqref="L135:L138">
    <cfRule type="expression" dxfId="705" priority="489" stopIfTrue="1">
      <formula>LEFT(L135,1)="5"</formula>
    </cfRule>
    <cfRule type="expression" dxfId="704" priority="487" stopIfTrue="1">
      <formula>LEFT(L135,1)="3"</formula>
    </cfRule>
    <cfRule type="expression" dxfId="703" priority="488" stopIfTrue="1">
      <formula>LEFT(L135,1)="4"</formula>
    </cfRule>
    <cfRule type="expression" dxfId="702" priority="490" stopIfTrue="1">
      <formula>LEFT(L135,1)="6"</formula>
    </cfRule>
  </conditionalFormatting>
  <conditionalFormatting sqref="L143:L146">
    <cfRule type="expression" dxfId="701" priority="511" stopIfTrue="1">
      <formula>LEFT(L143,1)="3"</formula>
    </cfRule>
    <cfRule type="expression" dxfId="700" priority="512" stopIfTrue="1">
      <formula>LEFT(L143,1)="4"</formula>
    </cfRule>
    <cfRule type="expression" dxfId="699" priority="513" stopIfTrue="1">
      <formula>LEFT(L143,1)="5"</formula>
    </cfRule>
    <cfRule type="expression" dxfId="698" priority="514" stopIfTrue="1">
      <formula>LEFT(L143,1)="6"</formula>
    </cfRule>
  </conditionalFormatting>
  <conditionalFormatting sqref="L151:L154">
    <cfRule type="expression" dxfId="697" priority="538" stopIfTrue="1">
      <formula>LEFT(L151,1)="6"</formula>
    </cfRule>
    <cfRule type="expression" dxfId="696" priority="535" stopIfTrue="1">
      <formula>LEFT(L151,1)="3"</formula>
    </cfRule>
    <cfRule type="expression" dxfId="695" priority="536" stopIfTrue="1">
      <formula>LEFT(L151,1)="4"</formula>
    </cfRule>
    <cfRule type="expression" dxfId="694" priority="537" stopIfTrue="1">
      <formula>LEFT(L151,1)="5"</formula>
    </cfRule>
  </conditionalFormatting>
  <conditionalFormatting sqref="L159:L162">
    <cfRule type="expression" dxfId="693" priority="560" stopIfTrue="1">
      <formula>LEFT(L159,1)="4"</formula>
    </cfRule>
    <cfRule type="expression" dxfId="692" priority="559" stopIfTrue="1">
      <formula>LEFT(L159,1)="3"</formula>
    </cfRule>
    <cfRule type="expression" dxfId="691" priority="562" stopIfTrue="1">
      <formula>LEFT(L159,1)="6"</formula>
    </cfRule>
    <cfRule type="expression" dxfId="690" priority="561" stopIfTrue="1">
      <formula>LEFT(L159,1)="5"</formula>
    </cfRule>
  </conditionalFormatting>
  <conditionalFormatting sqref="L167:L170">
    <cfRule type="expression" dxfId="689" priority="585" stopIfTrue="1">
      <formula>LEFT(L167,1)="5"</formula>
    </cfRule>
    <cfRule type="expression" dxfId="688" priority="584" stopIfTrue="1">
      <formula>LEFT(L167,1)="4"</formula>
    </cfRule>
    <cfRule type="expression" dxfId="687" priority="586" stopIfTrue="1">
      <formula>LEFT(L167,1)="6"</formula>
    </cfRule>
    <cfRule type="expression" dxfId="686" priority="583" stopIfTrue="1">
      <formula>LEFT(L167,1)="3"</formula>
    </cfRule>
  </conditionalFormatting>
  <conditionalFormatting sqref="L175:L178">
    <cfRule type="expression" dxfId="685" priority="677" stopIfTrue="1">
      <formula>LEFT(L175,1)="3"</formula>
    </cfRule>
    <cfRule type="expression" dxfId="684" priority="680" stopIfTrue="1">
      <formula>LEFT(L175,1)="6"</formula>
    </cfRule>
    <cfRule type="expression" dxfId="683" priority="678" stopIfTrue="1">
      <formula>LEFT(L175,1)="4"</formula>
    </cfRule>
    <cfRule type="expression" dxfId="682" priority="679" stopIfTrue="1">
      <formula>LEFT(L175,1)="5"</formula>
    </cfRule>
  </conditionalFormatting>
  <conditionalFormatting sqref="L11:M14">
    <cfRule type="expression" dxfId="681" priority="80" stopIfTrue="1">
      <formula>LEFT(L11,1)="2"</formula>
    </cfRule>
    <cfRule type="expression" dxfId="680" priority="79" stopIfTrue="1">
      <formula>LEFT(L11,1)="1"</formula>
    </cfRule>
  </conditionalFormatting>
  <conditionalFormatting sqref="L22:M25">
    <cfRule type="expression" dxfId="679" priority="63" stopIfTrue="1">
      <formula>LEFT(L22,1)="1"</formula>
    </cfRule>
    <cfRule type="expression" dxfId="678" priority="64" stopIfTrue="1">
      <formula>LEFT(L22,1)="2"</formula>
    </cfRule>
  </conditionalFormatting>
  <conditionalFormatting sqref="L30:M30 L32:M33">
    <cfRule type="expression" dxfId="677" priority="169" stopIfTrue="1">
      <formula>LEFT(L30,1)="1"</formula>
    </cfRule>
    <cfRule type="expression" dxfId="676" priority="170" stopIfTrue="1">
      <formula>LEFT(L30,1)="2"</formula>
    </cfRule>
  </conditionalFormatting>
  <conditionalFormatting sqref="L38:M41">
    <cfRule type="expression" dxfId="675" priority="47" stopIfTrue="1">
      <formula>LEFT(L38,1)="1"</formula>
    </cfRule>
    <cfRule type="expression" dxfId="674" priority="48" stopIfTrue="1">
      <formula>LEFT(L38,1)="2"</formula>
    </cfRule>
  </conditionalFormatting>
  <conditionalFormatting sqref="L47:M50">
    <cfRule type="expression" dxfId="673" priority="39" stopIfTrue="1">
      <formula>LEFT(L47,1)="2"</formula>
    </cfRule>
    <cfRule type="expression" dxfId="672" priority="38" stopIfTrue="1">
      <formula>LEFT(L47,1)="1"</formula>
    </cfRule>
  </conditionalFormatting>
  <conditionalFormatting sqref="L55:M58">
    <cfRule type="expression" dxfId="671" priority="22" stopIfTrue="1">
      <formula>LEFT(L55,1)="1"</formula>
    </cfRule>
    <cfRule type="expression" dxfId="670" priority="23" stopIfTrue="1">
      <formula>LEFT(L55,1)="2"</formula>
    </cfRule>
  </conditionalFormatting>
  <conditionalFormatting sqref="L63:M66">
    <cfRule type="expression" dxfId="669" priority="265" stopIfTrue="1">
      <formula>LEFT(L63,1)="1"</formula>
    </cfRule>
    <cfRule type="expression" dxfId="668" priority="266" stopIfTrue="1">
      <formula>LEFT(L63,1)="2"</formula>
    </cfRule>
  </conditionalFormatting>
  <conditionalFormatting sqref="L71:M74">
    <cfRule type="expression" dxfId="667" priority="289" stopIfTrue="1">
      <formula>LEFT(L71,1)="1"</formula>
    </cfRule>
    <cfRule type="expression" dxfId="666" priority="290" stopIfTrue="1">
      <formula>LEFT(L71,1)="2"</formula>
    </cfRule>
  </conditionalFormatting>
  <conditionalFormatting sqref="L79:M82">
    <cfRule type="expression" dxfId="665" priority="313" stopIfTrue="1">
      <formula>LEFT(L79,1)="1"</formula>
    </cfRule>
    <cfRule type="expression" dxfId="664" priority="314" stopIfTrue="1">
      <formula>LEFT(L79,1)="2"</formula>
    </cfRule>
  </conditionalFormatting>
  <conditionalFormatting sqref="L87:M90">
    <cfRule type="expression" dxfId="663" priority="338" stopIfTrue="1">
      <formula>LEFT(L87,1)="2"</formula>
    </cfRule>
    <cfRule type="expression" dxfId="662" priority="337" stopIfTrue="1">
      <formula>LEFT(L87,1)="1"</formula>
    </cfRule>
  </conditionalFormatting>
  <conditionalFormatting sqref="L95:M98">
    <cfRule type="expression" dxfId="661" priority="361" stopIfTrue="1">
      <formula>LEFT(L95,1)="1"</formula>
    </cfRule>
    <cfRule type="expression" dxfId="660" priority="362" stopIfTrue="1">
      <formula>LEFT(L95,1)="2"</formula>
    </cfRule>
  </conditionalFormatting>
  <conditionalFormatting sqref="L103:M106">
    <cfRule type="expression" dxfId="659" priority="385" stopIfTrue="1">
      <formula>LEFT(L103,1)="1"</formula>
    </cfRule>
    <cfRule type="expression" dxfId="658" priority="386" stopIfTrue="1">
      <formula>LEFT(L103,1)="2"</formula>
    </cfRule>
  </conditionalFormatting>
  <conditionalFormatting sqref="L111:M114">
    <cfRule type="expression" dxfId="657" priority="409" stopIfTrue="1">
      <formula>LEFT(L111,1)="1"</formula>
    </cfRule>
    <cfRule type="expression" dxfId="656" priority="410" stopIfTrue="1">
      <formula>LEFT(L111,1)="2"</formula>
    </cfRule>
  </conditionalFormatting>
  <conditionalFormatting sqref="L119:M122">
    <cfRule type="expression" dxfId="655" priority="434" stopIfTrue="1">
      <formula>LEFT(L119,1)="2"</formula>
    </cfRule>
    <cfRule type="expression" dxfId="654" priority="433" stopIfTrue="1">
      <formula>LEFT(L119,1)="1"</formula>
    </cfRule>
  </conditionalFormatting>
  <conditionalFormatting sqref="L127:M130">
    <cfRule type="expression" dxfId="653" priority="457" stopIfTrue="1">
      <formula>LEFT(L127,1)="1"</formula>
    </cfRule>
    <cfRule type="expression" dxfId="652" priority="458" stopIfTrue="1">
      <formula>LEFT(L127,1)="2"</formula>
    </cfRule>
  </conditionalFormatting>
  <conditionalFormatting sqref="L135:M138">
    <cfRule type="expression" dxfId="651" priority="482" stopIfTrue="1">
      <formula>LEFT(L135,1)="2"</formula>
    </cfRule>
    <cfRule type="expression" dxfId="650" priority="481" stopIfTrue="1">
      <formula>LEFT(L135,1)="1"</formula>
    </cfRule>
  </conditionalFormatting>
  <conditionalFormatting sqref="L143:M146">
    <cfRule type="expression" dxfId="649" priority="506" stopIfTrue="1">
      <formula>LEFT(L143,1)="2"</formula>
    </cfRule>
    <cfRule type="expression" dxfId="648" priority="505" stopIfTrue="1">
      <formula>LEFT(L143,1)="1"</formula>
    </cfRule>
  </conditionalFormatting>
  <conditionalFormatting sqref="L151:M154">
    <cfRule type="expression" dxfId="647" priority="529" stopIfTrue="1">
      <formula>LEFT(L151,1)="1"</formula>
    </cfRule>
    <cfRule type="expression" dxfId="646" priority="530" stopIfTrue="1">
      <formula>LEFT(L151,1)="2"</formula>
    </cfRule>
  </conditionalFormatting>
  <conditionalFormatting sqref="L159:M162">
    <cfRule type="expression" dxfId="645" priority="554" stopIfTrue="1">
      <formula>LEFT(L159,1)="2"</formula>
    </cfRule>
    <cfRule type="expression" dxfId="644" priority="553" stopIfTrue="1">
      <formula>LEFT(L159,1)="1"</formula>
    </cfRule>
  </conditionalFormatting>
  <conditionalFormatting sqref="L167:M170">
    <cfRule type="expression" dxfId="643" priority="578" stopIfTrue="1">
      <formula>LEFT(L167,1)="2"</formula>
    </cfRule>
    <cfRule type="expression" dxfId="642" priority="577" stopIfTrue="1">
      <formula>LEFT(L167,1)="1"</formula>
    </cfRule>
  </conditionalFormatting>
  <conditionalFormatting sqref="L175:M178">
    <cfRule type="expression" dxfId="641" priority="672" stopIfTrue="1">
      <formula>LEFT(L175,1)="2"</formula>
    </cfRule>
    <cfRule type="expression" dxfId="640" priority="671" stopIfTrue="1">
      <formula>LEFT(L175,1)="1"</formula>
    </cfRule>
  </conditionalFormatting>
  <conditionalFormatting sqref="M5 P5">
    <cfRule type="iconSet" priority="2898">
      <iconSet iconSet="3Symbols" showValue="0">
        <cfvo type="percent" val="0"/>
        <cfvo type="num" val="1"/>
        <cfvo type="num" val="2"/>
      </iconSet>
    </cfRule>
  </conditionalFormatting>
  <conditionalFormatting sqref="M11:M14">
    <cfRule type="expression" dxfId="639" priority="81" stopIfTrue="1">
      <formula>LEFT(M11,1)="3"</formula>
    </cfRule>
    <cfRule type="expression" dxfId="638" priority="82" stopIfTrue="1">
      <formula>LEFT(M11,1)="4"</formula>
    </cfRule>
  </conditionalFormatting>
  <conditionalFormatting sqref="M22:M25">
    <cfRule type="expression" dxfId="637" priority="65" stopIfTrue="1">
      <formula>LEFT(M22,1)="3"</formula>
    </cfRule>
    <cfRule type="expression" dxfId="636" priority="66" stopIfTrue="1">
      <formula>LEFT(M22,1)="4"</formula>
    </cfRule>
  </conditionalFormatting>
  <conditionalFormatting sqref="M30 M32:M33">
    <cfRule type="expression" dxfId="635" priority="171" stopIfTrue="1">
      <formula>LEFT(M30,1)="3"</formula>
    </cfRule>
    <cfRule type="expression" dxfId="634" priority="172" stopIfTrue="1">
      <formula>LEFT(M30,1)="4"</formula>
    </cfRule>
  </conditionalFormatting>
  <conditionalFormatting sqref="M38:M41">
    <cfRule type="expression" dxfId="633" priority="50" stopIfTrue="1">
      <formula>LEFT(M38,1)="4"</formula>
    </cfRule>
    <cfRule type="expression" dxfId="632" priority="49" stopIfTrue="1">
      <formula>LEFT(M38,1)="3"</formula>
    </cfRule>
  </conditionalFormatting>
  <conditionalFormatting sqref="M47:M50">
    <cfRule type="expression" dxfId="631" priority="40" stopIfTrue="1">
      <formula>LEFT(M47,1)="3"</formula>
    </cfRule>
    <cfRule type="expression" dxfId="630" priority="41" stopIfTrue="1">
      <formula>LEFT(M47,1)="4"</formula>
    </cfRule>
  </conditionalFormatting>
  <conditionalFormatting sqref="M55:M58">
    <cfRule type="expression" dxfId="629" priority="24" stopIfTrue="1">
      <formula>LEFT(M55,1)="3"</formula>
    </cfRule>
    <cfRule type="expression" dxfId="628" priority="25" stopIfTrue="1">
      <formula>LEFT(M55,1)="4"</formula>
    </cfRule>
  </conditionalFormatting>
  <conditionalFormatting sqref="M63:M66">
    <cfRule type="expression" dxfId="627" priority="267" stopIfTrue="1">
      <formula>LEFT(M63,1)="3"</formula>
    </cfRule>
    <cfRule type="expression" dxfId="626" priority="268" stopIfTrue="1">
      <formula>LEFT(M63,1)="4"</formula>
    </cfRule>
  </conditionalFormatting>
  <conditionalFormatting sqref="M71:M74">
    <cfRule type="expression" dxfId="625" priority="291" stopIfTrue="1">
      <formula>LEFT(M71,1)="3"</formula>
    </cfRule>
    <cfRule type="expression" dxfId="624" priority="292" stopIfTrue="1">
      <formula>LEFT(M71,1)="4"</formula>
    </cfRule>
  </conditionalFormatting>
  <conditionalFormatting sqref="M79:M82">
    <cfRule type="expression" dxfId="623" priority="315" stopIfTrue="1">
      <formula>LEFT(M79,1)="3"</formula>
    </cfRule>
    <cfRule type="expression" dxfId="622" priority="316" stopIfTrue="1">
      <formula>LEFT(M79,1)="4"</formula>
    </cfRule>
  </conditionalFormatting>
  <conditionalFormatting sqref="M87:M90">
    <cfRule type="expression" dxfId="621" priority="340" stopIfTrue="1">
      <formula>LEFT(M87,1)="4"</formula>
    </cfRule>
    <cfRule type="expression" dxfId="620" priority="339" stopIfTrue="1">
      <formula>LEFT(M87,1)="3"</formula>
    </cfRule>
  </conditionalFormatting>
  <conditionalFormatting sqref="M95:M98">
    <cfRule type="expression" dxfId="619" priority="363" stopIfTrue="1">
      <formula>LEFT(M95,1)="3"</formula>
    </cfRule>
    <cfRule type="expression" dxfId="618" priority="364" stopIfTrue="1">
      <formula>LEFT(M95,1)="4"</formula>
    </cfRule>
  </conditionalFormatting>
  <conditionalFormatting sqref="M103:M106">
    <cfRule type="expression" dxfId="617" priority="388" stopIfTrue="1">
      <formula>LEFT(M103,1)="4"</formula>
    </cfRule>
    <cfRule type="expression" dxfId="616" priority="387" stopIfTrue="1">
      <formula>LEFT(M103,1)="3"</formula>
    </cfRule>
  </conditionalFormatting>
  <conditionalFormatting sqref="M111:M114">
    <cfRule type="expression" dxfId="615" priority="412" stopIfTrue="1">
      <formula>LEFT(M111,1)="4"</formula>
    </cfRule>
    <cfRule type="expression" dxfId="614" priority="411" stopIfTrue="1">
      <formula>LEFT(M111,1)="3"</formula>
    </cfRule>
  </conditionalFormatting>
  <conditionalFormatting sqref="M119:M122">
    <cfRule type="expression" dxfId="613" priority="435" stopIfTrue="1">
      <formula>LEFT(M119,1)="3"</formula>
    </cfRule>
    <cfRule type="expression" dxfId="612" priority="436" stopIfTrue="1">
      <formula>LEFT(M119,1)="4"</formula>
    </cfRule>
  </conditionalFormatting>
  <conditionalFormatting sqref="M127:M130">
    <cfRule type="expression" dxfId="611" priority="460" stopIfTrue="1">
      <formula>LEFT(M127,1)="4"</formula>
    </cfRule>
    <cfRule type="expression" dxfId="610" priority="459" stopIfTrue="1">
      <formula>LEFT(M127,1)="3"</formula>
    </cfRule>
  </conditionalFormatting>
  <conditionalFormatting sqref="M135:M138">
    <cfRule type="expression" dxfId="609" priority="483" stopIfTrue="1">
      <formula>LEFT(M135,1)="3"</formula>
    </cfRule>
    <cfRule type="expression" dxfId="608" priority="484" stopIfTrue="1">
      <formula>LEFT(M135,1)="4"</formula>
    </cfRule>
  </conditionalFormatting>
  <conditionalFormatting sqref="M143:M146">
    <cfRule type="expression" dxfId="607" priority="507" stopIfTrue="1">
      <formula>LEFT(M143,1)="3"</formula>
    </cfRule>
    <cfRule type="expression" dxfId="606" priority="508" stopIfTrue="1">
      <formula>LEFT(M143,1)="4"</formula>
    </cfRule>
  </conditionalFormatting>
  <conditionalFormatting sqref="M151:M154">
    <cfRule type="expression" dxfId="605" priority="531" stopIfTrue="1">
      <formula>LEFT(M151,1)="3"</formula>
    </cfRule>
    <cfRule type="expression" dxfId="604" priority="532" stopIfTrue="1">
      <formula>LEFT(M151,1)="4"</formula>
    </cfRule>
  </conditionalFormatting>
  <conditionalFormatting sqref="M159:M162">
    <cfRule type="expression" dxfId="603" priority="556" stopIfTrue="1">
      <formula>LEFT(M159,1)="4"</formula>
    </cfRule>
    <cfRule type="expression" dxfId="602" priority="555" stopIfTrue="1">
      <formula>LEFT(M159,1)="3"</formula>
    </cfRule>
  </conditionalFormatting>
  <conditionalFormatting sqref="M167:M170">
    <cfRule type="expression" dxfId="601" priority="580" stopIfTrue="1">
      <formula>LEFT(M167,1)="4"</formula>
    </cfRule>
    <cfRule type="expression" dxfId="600" priority="579" stopIfTrue="1">
      <formula>LEFT(M167,1)="3"</formula>
    </cfRule>
  </conditionalFormatting>
  <conditionalFormatting sqref="M175:M178">
    <cfRule type="expression" dxfId="599" priority="673" stopIfTrue="1">
      <formula>LEFT(M175,1)="3"</formula>
    </cfRule>
    <cfRule type="expression" dxfId="598" priority="674" stopIfTrue="1">
      <formula>LEFT(M175,1)="4"</formula>
    </cfRule>
  </conditionalFormatting>
  <conditionalFormatting sqref="N10">
    <cfRule type="expression" dxfId="597" priority="2425" stopIfTrue="1">
      <formula>LEFT(N10,1)="2"</formula>
    </cfRule>
    <cfRule type="expression" dxfId="596" priority="2429" stopIfTrue="1">
      <formula>LEFT(N10,1)="6"</formula>
    </cfRule>
    <cfRule type="expression" dxfId="595" priority="2427" stopIfTrue="1">
      <formula>LEFT(N10,1)="4"</formula>
    </cfRule>
    <cfRule type="expression" dxfId="594" priority="2428" stopIfTrue="1">
      <formula>LEFT(N10,1)="5"</formula>
    </cfRule>
    <cfRule type="expression" dxfId="593" priority="2424" stopIfTrue="1">
      <formula>LEFT(N10,1)="1"</formula>
    </cfRule>
  </conditionalFormatting>
  <conditionalFormatting sqref="N11">
    <cfRule type="colorScale" priority="2374">
      <colorScale>
        <cfvo type="num" val="4"/>
        <cfvo type="num" val="6"/>
        <cfvo type="num" val="10"/>
        <color rgb="FF9CCF7F"/>
        <color rgb="FFFFEB84"/>
        <color rgb="FFC00000"/>
      </colorScale>
    </cfRule>
  </conditionalFormatting>
  <conditionalFormatting sqref="N12:N14">
    <cfRule type="colorScale" priority="119">
      <colorScale>
        <cfvo type="num" val="4"/>
        <cfvo type="num" val="6"/>
        <cfvo type="num" val="10"/>
        <color rgb="FF9CCF7F"/>
        <color rgb="FFFFEB84"/>
        <color rgb="FFC00000"/>
      </colorScale>
    </cfRule>
    <cfRule type="cellIs" dxfId="592" priority="120" stopIfTrue="1" operator="equal">
      <formula>""""""</formula>
    </cfRule>
  </conditionalFormatting>
  <conditionalFormatting sqref="N21">
    <cfRule type="expression" dxfId="591" priority="2337" stopIfTrue="1">
      <formula>LEFT(N21,1)="2"</formula>
    </cfRule>
    <cfRule type="expression" dxfId="590" priority="2341" stopIfTrue="1">
      <formula>LEFT(N21,1)="6"</formula>
    </cfRule>
    <cfRule type="expression" dxfId="589" priority="2340" stopIfTrue="1">
      <formula>LEFT(N21,1)="5"</formula>
    </cfRule>
    <cfRule type="expression" dxfId="588" priority="2339" stopIfTrue="1">
      <formula>LEFT(N21,1)="4"</formula>
    </cfRule>
    <cfRule type="expression" dxfId="587" priority="2336" stopIfTrue="1">
      <formula>LEFT(N21,1)="1"</formula>
    </cfRule>
  </conditionalFormatting>
  <conditionalFormatting sqref="N22">
    <cfRule type="colorScale" priority="2287">
      <colorScale>
        <cfvo type="num" val="4"/>
        <cfvo type="num" val="6"/>
        <cfvo type="num" val="10"/>
        <color rgb="FF9CCF7F"/>
        <color rgb="FFFFEB84"/>
        <color rgb="FFC00000"/>
      </colorScale>
    </cfRule>
  </conditionalFormatting>
  <conditionalFormatting sqref="N23:N25">
    <cfRule type="cellIs" dxfId="586" priority="144" stopIfTrue="1" operator="equal">
      <formula>""""""</formula>
    </cfRule>
    <cfRule type="colorScale" priority="143">
      <colorScale>
        <cfvo type="num" val="4"/>
        <cfvo type="num" val="6"/>
        <cfvo type="num" val="10"/>
        <color rgb="FF9CCF7F"/>
        <color rgb="FFFFEB84"/>
        <color rgb="FFC00000"/>
      </colorScale>
    </cfRule>
  </conditionalFormatting>
  <conditionalFormatting sqref="N29">
    <cfRule type="expression" dxfId="585" priority="2251" stopIfTrue="1">
      <formula>LEFT(N29,1)="1"</formula>
    </cfRule>
    <cfRule type="expression" dxfId="584" priority="2252" stopIfTrue="1">
      <formula>LEFT(N29,1)="2"</formula>
    </cfRule>
    <cfRule type="expression" dxfId="583" priority="2254" stopIfTrue="1">
      <formula>LEFT(N29,1)="4"</formula>
    </cfRule>
    <cfRule type="expression" dxfId="582" priority="2255" stopIfTrue="1">
      <formula>LEFT(N29,1)="5"</formula>
    </cfRule>
    <cfRule type="expression" dxfId="581" priority="2256" stopIfTrue="1">
      <formula>LEFT(N29,1)="6"</formula>
    </cfRule>
  </conditionalFormatting>
  <conditionalFormatting sqref="N30">
    <cfRule type="colorScale" priority="2202">
      <colorScale>
        <cfvo type="num" val="4"/>
        <cfvo type="num" val="6"/>
        <cfvo type="num" val="10"/>
        <color rgb="FF9CCF7F"/>
        <color rgb="FFFFEB84"/>
        <color rgb="FFC00000"/>
      </colorScale>
    </cfRule>
  </conditionalFormatting>
  <conditionalFormatting sqref="N32:N33">
    <cfRule type="colorScale" priority="167">
      <colorScale>
        <cfvo type="num" val="4"/>
        <cfvo type="num" val="6"/>
        <cfvo type="num" val="10"/>
        <color rgb="FF9CCF7F"/>
        <color rgb="FFFFEB84"/>
        <color rgb="FFC00000"/>
      </colorScale>
    </cfRule>
    <cfRule type="cellIs" dxfId="580" priority="168" stopIfTrue="1" operator="equal">
      <formula>""""""</formula>
    </cfRule>
  </conditionalFormatting>
  <conditionalFormatting sqref="N37">
    <cfRule type="expression" dxfId="579" priority="2171" stopIfTrue="1">
      <formula>LEFT(N37,1)="6"</formula>
    </cfRule>
    <cfRule type="expression" dxfId="578" priority="2170" stopIfTrue="1">
      <formula>LEFT(N37,1)="5"</formula>
    </cfRule>
    <cfRule type="expression" dxfId="577" priority="2166" stopIfTrue="1">
      <formula>LEFT(N37,1)="1"</formula>
    </cfRule>
    <cfRule type="expression" dxfId="576" priority="2167" stopIfTrue="1">
      <formula>LEFT(N37,1)="2"</formula>
    </cfRule>
    <cfRule type="expression" dxfId="575" priority="2169" stopIfTrue="1">
      <formula>LEFT(N37,1)="4"</formula>
    </cfRule>
  </conditionalFormatting>
  <conditionalFormatting sqref="N38">
    <cfRule type="colorScale" priority="2117">
      <colorScale>
        <cfvo type="num" val="4"/>
        <cfvo type="num" val="6"/>
        <cfvo type="num" val="10"/>
        <color rgb="FF9CCF7F"/>
        <color rgb="FFFFEB84"/>
        <color rgb="FFC00000"/>
      </colorScale>
    </cfRule>
  </conditionalFormatting>
  <conditionalFormatting sqref="N39:N41">
    <cfRule type="colorScale" priority="191">
      <colorScale>
        <cfvo type="num" val="4"/>
        <cfvo type="num" val="6"/>
        <cfvo type="num" val="10"/>
        <color rgb="FF9CCF7F"/>
        <color rgb="FFFFEB84"/>
        <color rgb="FFC00000"/>
      </colorScale>
    </cfRule>
    <cfRule type="cellIs" dxfId="574" priority="192" stopIfTrue="1" operator="equal">
      <formula>""""""</formula>
    </cfRule>
  </conditionalFormatting>
  <conditionalFormatting sqref="N46">
    <cfRule type="expression" dxfId="573" priority="2084" stopIfTrue="1">
      <formula>LEFT(N46,1)="6"</formula>
    </cfRule>
    <cfRule type="expression" dxfId="572" priority="2083" stopIfTrue="1">
      <formula>LEFT(N46,1)="5"</formula>
    </cfRule>
    <cfRule type="expression" dxfId="571" priority="2082" stopIfTrue="1">
      <formula>LEFT(N46,1)="4"</formula>
    </cfRule>
    <cfRule type="expression" dxfId="570" priority="2080" stopIfTrue="1">
      <formula>LEFT(N46,1)="2"</formula>
    </cfRule>
    <cfRule type="expression" dxfId="569" priority="2079" stopIfTrue="1">
      <formula>LEFT(N46,1)="1"</formula>
    </cfRule>
  </conditionalFormatting>
  <conditionalFormatting sqref="N47">
    <cfRule type="colorScale" priority="2090">
      <colorScale>
        <cfvo type="num" val="4"/>
        <cfvo type="num" val="6"/>
        <cfvo type="num" val="10"/>
        <color rgb="FF9CCF7F"/>
        <color rgb="FFFFEB84"/>
        <color rgb="FFC00000"/>
      </colorScale>
    </cfRule>
  </conditionalFormatting>
  <conditionalFormatting sqref="N48:N50">
    <cfRule type="colorScale" priority="215">
      <colorScale>
        <cfvo type="num" val="4"/>
        <cfvo type="num" val="6"/>
        <cfvo type="num" val="10"/>
        <color rgb="FF9CCF7F"/>
        <color rgb="FFFFEB84"/>
        <color rgb="FFC00000"/>
      </colorScale>
    </cfRule>
    <cfRule type="cellIs" dxfId="568" priority="216" stopIfTrue="1" operator="equal">
      <formula>""""""</formula>
    </cfRule>
  </conditionalFormatting>
  <conditionalFormatting sqref="N54">
    <cfRule type="expression" dxfId="567" priority="1987" stopIfTrue="1">
      <formula>LEFT(N54,1)="5"</formula>
    </cfRule>
    <cfRule type="expression" dxfId="566" priority="1983" stopIfTrue="1">
      <formula>LEFT(N54,1)="1"</formula>
    </cfRule>
    <cfRule type="expression" dxfId="565" priority="1984" stopIfTrue="1">
      <formula>LEFT(N54,1)="2"</formula>
    </cfRule>
    <cfRule type="expression" dxfId="564" priority="1986" stopIfTrue="1">
      <formula>LEFT(N54,1)="4"</formula>
    </cfRule>
    <cfRule type="expression" dxfId="563" priority="1988" stopIfTrue="1">
      <formula>LEFT(N54,1)="6"</formula>
    </cfRule>
  </conditionalFormatting>
  <conditionalFormatting sqref="N55">
    <cfRule type="colorScale" priority="1994">
      <colorScale>
        <cfvo type="num" val="4"/>
        <cfvo type="num" val="6"/>
        <cfvo type="num" val="10"/>
        <color rgb="FF9CCF7F"/>
        <color rgb="FFFFEB84"/>
        <color rgb="FFC00000"/>
      </colorScale>
    </cfRule>
  </conditionalFormatting>
  <conditionalFormatting sqref="N56:N58">
    <cfRule type="colorScale" priority="239">
      <colorScale>
        <cfvo type="num" val="4"/>
        <cfvo type="num" val="6"/>
        <cfvo type="num" val="10"/>
        <color rgb="FF9CCF7F"/>
        <color rgb="FFFFEB84"/>
        <color rgb="FFC00000"/>
      </colorScale>
    </cfRule>
    <cfRule type="cellIs" dxfId="562" priority="240" stopIfTrue="1" operator="equal">
      <formula>""""""</formula>
    </cfRule>
  </conditionalFormatting>
  <conditionalFormatting sqref="N62">
    <cfRule type="expression" dxfId="561" priority="1900" stopIfTrue="1">
      <formula>LEFT(N62,1)="2"</formula>
    </cfRule>
    <cfRule type="expression" dxfId="560" priority="1904" stopIfTrue="1">
      <formula>LEFT(N62,1)="6"</formula>
    </cfRule>
    <cfRule type="expression" dxfId="559" priority="1903" stopIfTrue="1">
      <formula>LEFT(N62,1)="5"</formula>
    </cfRule>
    <cfRule type="expression" dxfId="558" priority="1899" stopIfTrue="1">
      <formula>LEFT(N62,1)="1"</formula>
    </cfRule>
    <cfRule type="expression" dxfId="557" priority="1902" stopIfTrue="1">
      <formula>LEFT(N62,1)="4"</formula>
    </cfRule>
  </conditionalFormatting>
  <conditionalFormatting sqref="N63">
    <cfRule type="colorScale" priority="1910">
      <colorScale>
        <cfvo type="num" val="4"/>
        <cfvo type="num" val="6"/>
        <cfvo type="num" val="10"/>
        <color rgb="FF9CCF7F"/>
        <color rgb="FFFFEB84"/>
        <color rgb="FFC00000"/>
      </colorScale>
    </cfRule>
  </conditionalFormatting>
  <conditionalFormatting sqref="N64:N66">
    <cfRule type="colorScale" priority="263">
      <colorScale>
        <cfvo type="num" val="4"/>
        <cfvo type="num" val="6"/>
        <cfvo type="num" val="10"/>
        <color rgb="FF9CCF7F"/>
        <color rgb="FFFFEB84"/>
        <color rgb="FFC00000"/>
      </colorScale>
    </cfRule>
    <cfRule type="cellIs" dxfId="556" priority="264" stopIfTrue="1" operator="equal">
      <formula>""""""</formula>
    </cfRule>
  </conditionalFormatting>
  <conditionalFormatting sqref="N70">
    <cfRule type="expression" dxfId="555" priority="1818" stopIfTrue="1">
      <formula>LEFT(N70,1)="4"</formula>
    </cfRule>
    <cfRule type="expression" dxfId="554" priority="1816" stopIfTrue="1">
      <formula>LEFT(N70,1)="2"</formula>
    </cfRule>
    <cfRule type="expression" dxfId="553" priority="1819" stopIfTrue="1">
      <formula>LEFT(N70,1)="5"</formula>
    </cfRule>
    <cfRule type="expression" dxfId="552" priority="1820" stopIfTrue="1">
      <formula>LEFT(N70,1)="6"</formula>
    </cfRule>
    <cfRule type="expression" dxfId="551" priority="1815" stopIfTrue="1">
      <formula>LEFT(N70,1)="1"</formula>
    </cfRule>
  </conditionalFormatting>
  <conditionalFormatting sqref="N71">
    <cfRule type="colorScale" priority="1826">
      <colorScale>
        <cfvo type="num" val="4"/>
        <cfvo type="num" val="6"/>
        <cfvo type="num" val="10"/>
        <color rgb="FF9CCF7F"/>
        <color rgb="FFFFEB84"/>
        <color rgb="FFC00000"/>
      </colorScale>
    </cfRule>
  </conditionalFormatting>
  <conditionalFormatting sqref="N72:N74">
    <cfRule type="cellIs" dxfId="550" priority="288" stopIfTrue="1" operator="equal">
      <formula>""""""</formula>
    </cfRule>
    <cfRule type="colorScale" priority="287">
      <colorScale>
        <cfvo type="num" val="4"/>
        <cfvo type="num" val="6"/>
        <cfvo type="num" val="10"/>
        <color rgb="FF9CCF7F"/>
        <color rgb="FFFFEB84"/>
        <color rgb="FFC00000"/>
      </colorScale>
    </cfRule>
  </conditionalFormatting>
  <conditionalFormatting sqref="N78">
    <cfRule type="expression" dxfId="549" priority="1734" stopIfTrue="1">
      <formula>LEFT(N78,1)="4"</formula>
    </cfRule>
    <cfRule type="expression" dxfId="548" priority="1731" stopIfTrue="1">
      <formula>LEFT(N78,1)="1"</formula>
    </cfRule>
    <cfRule type="expression" dxfId="547" priority="1736" stopIfTrue="1">
      <formula>LEFT(N78,1)="6"</formula>
    </cfRule>
    <cfRule type="expression" dxfId="546" priority="1735" stopIfTrue="1">
      <formula>LEFT(N78,1)="5"</formula>
    </cfRule>
    <cfRule type="expression" dxfId="545" priority="1732" stopIfTrue="1">
      <formula>LEFT(N78,1)="2"</formula>
    </cfRule>
  </conditionalFormatting>
  <conditionalFormatting sqref="N79">
    <cfRule type="colorScale" priority="1742">
      <colorScale>
        <cfvo type="num" val="4"/>
        <cfvo type="num" val="6"/>
        <cfvo type="num" val="10"/>
        <color rgb="FF9CCF7F"/>
        <color rgb="FFFFEB84"/>
        <color rgb="FFC00000"/>
      </colorScale>
    </cfRule>
  </conditionalFormatting>
  <conditionalFormatting sqref="N80:N82">
    <cfRule type="cellIs" dxfId="544" priority="312" stopIfTrue="1" operator="equal">
      <formula>""""""</formula>
    </cfRule>
    <cfRule type="colorScale" priority="311">
      <colorScale>
        <cfvo type="num" val="4"/>
        <cfvo type="num" val="6"/>
        <cfvo type="num" val="10"/>
        <color rgb="FF9CCF7F"/>
        <color rgb="FFFFEB84"/>
        <color rgb="FFC00000"/>
      </colorScale>
    </cfRule>
  </conditionalFormatting>
  <conditionalFormatting sqref="N86">
    <cfRule type="expression" dxfId="543" priority="1647" stopIfTrue="1">
      <formula>LEFT(N86,1)="1"</formula>
    </cfRule>
    <cfRule type="expression" dxfId="542" priority="1652" stopIfTrue="1">
      <formula>LEFT(N86,1)="6"</formula>
    </cfRule>
    <cfRule type="expression" dxfId="541" priority="1648" stopIfTrue="1">
      <formula>LEFT(N86,1)="2"</formula>
    </cfRule>
    <cfRule type="expression" dxfId="540" priority="1650" stopIfTrue="1">
      <formula>LEFT(N86,1)="4"</formula>
    </cfRule>
    <cfRule type="expression" dxfId="539" priority="1651" stopIfTrue="1">
      <formula>LEFT(N86,1)="5"</formula>
    </cfRule>
  </conditionalFormatting>
  <conditionalFormatting sqref="N87">
    <cfRule type="colorScale" priority="1658">
      <colorScale>
        <cfvo type="num" val="4"/>
        <cfvo type="num" val="6"/>
        <cfvo type="num" val="10"/>
        <color rgb="FF9CCF7F"/>
        <color rgb="FFFFEB84"/>
        <color rgb="FFC00000"/>
      </colorScale>
    </cfRule>
  </conditionalFormatting>
  <conditionalFormatting sqref="N88:N90">
    <cfRule type="cellIs" dxfId="538" priority="336" stopIfTrue="1" operator="equal">
      <formula>""""""</formula>
    </cfRule>
    <cfRule type="colorScale" priority="335">
      <colorScale>
        <cfvo type="num" val="4"/>
        <cfvo type="num" val="6"/>
        <cfvo type="num" val="10"/>
        <color rgb="FF9CCF7F"/>
        <color rgb="FFFFEB84"/>
        <color rgb="FFC00000"/>
      </colorScale>
    </cfRule>
  </conditionalFormatting>
  <conditionalFormatting sqref="N94">
    <cfRule type="expression" dxfId="537" priority="1564" stopIfTrue="1">
      <formula>LEFT(N94,1)="2"</formula>
    </cfRule>
    <cfRule type="expression" dxfId="536" priority="1567" stopIfTrue="1">
      <formula>LEFT(N94,1)="5"</formula>
    </cfRule>
    <cfRule type="expression" dxfId="535" priority="1566" stopIfTrue="1">
      <formula>LEFT(N94,1)="4"</formula>
    </cfRule>
    <cfRule type="expression" dxfId="534" priority="1563" stopIfTrue="1">
      <formula>LEFT(N94,1)="1"</formula>
    </cfRule>
    <cfRule type="expression" dxfId="533" priority="1568" stopIfTrue="1">
      <formula>LEFT(N94,1)="6"</formula>
    </cfRule>
  </conditionalFormatting>
  <conditionalFormatting sqref="N95">
    <cfRule type="colorScale" priority="1574">
      <colorScale>
        <cfvo type="num" val="4"/>
        <cfvo type="num" val="6"/>
        <cfvo type="num" val="10"/>
        <color rgb="FF9CCF7F"/>
        <color rgb="FFFFEB84"/>
        <color rgb="FFC00000"/>
      </colorScale>
    </cfRule>
  </conditionalFormatting>
  <conditionalFormatting sqref="N96:N98">
    <cfRule type="colorScale" priority="359">
      <colorScale>
        <cfvo type="num" val="4"/>
        <cfvo type="num" val="6"/>
        <cfvo type="num" val="10"/>
        <color rgb="FF9CCF7F"/>
        <color rgb="FFFFEB84"/>
        <color rgb="FFC00000"/>
      </colorScale>
    </cfRule>
    <cfRule type="cellIs" dxfId="532" priority="360" stopIfTrue="1" operator="equal">
      <formula>""""""</formula>
    </cfRule>
  </conditionalFormatting>
  <conditionalFormatting sqref="N102">
    <cfRule type="expression" dxfId="531" priority="1479" stopIfTrue="1">
      <formula>LEFT(N102,1)="1"</formula>
    </cfRule>
    <cfRule type="expression" dxfId="530" priority="1484" stopIfTrue="1">
      <formula>LEFT(N102,1)="6"</formula>
    </cfRule>
    <cfRule type="expression" dxfId="529" priority="1483" stopIfTrue="1">
      <formula>LEFT(N102,1)="5"</formula>
    </cfRule>
    <cfRule type="expression" dxfId="528" priority="1482" stopIfTrue="1">
      <formula>LEFT(N102,1)="4"</formula>
    </cfRule>
    <cfRule type="expression" dxfId="527" priority="1480" stopIfTrue="1">
      <formula>LEFT(N102,1)="2"</formula>
    </cfRule>
  </conditionalFormatting>
  <conditionalFormatting sqref="N103">
    <cfRule type="colorScale" priority="1490">
      <colorScale>
        <cfvo type="num" val="4"/>
        <cfvo type="num" val="6"/>
        <cfvo type="num" val="10"/>
        <color rgb="FF9CCF7F"/>
        <color rgb="FFFFEB84"/>
        <color rgb="FFC00000"/>
      </colorScale>
    </cfRule>
  </conditionalFormatting>
  <conditionalFormatting sqref="N104:N106">
    <cfRule type="colorScale" priority="383">
      <colorScale>
        <cfvo type="num" val="4"/>
        <cfvo type="num" val="6"/>
        <cfvo type="num" val="10"/>
        <color rgb="FF9CCF7F"/>
        <color rgb="FFFFEB84"/>
        <color rgb="FFC00000"/>
      </colorScale>
    </cfRule>
    <cfRule type="cellIs" dxfId="526" priority="384" stopIfTrue="1" operator="equal">
      <formula>""""""</formula>
    </cfRule>
  </conditionalFormatting>
  <conditionalFormatting sqref="N110">
    <cfRule type="expression" dxfId="525" priority="1396" stopIfTrue="1">
      <formula>LEFT(N110,1)="2"</formula>
    </cfRule>
    <cfRule type="expression" dxfId="524" priority="1400" stopIfTrue="1">
      <formula>LEFT(N110,1)="6"</formula>
    </cfRule>
    <cfRule type="expression" dxfId="523" priority="1399" stopIfTrue="1">
      <formula>LEFT(N110,1)="5"</formula>
    </cfRule>
    <cfRule type="expression" dxfId="522" priority="1398" stopIfTrue="1">
      <formula>LEFT(N110,1)="4"</formula>
    </cfRule>
    <cfRule type="expression" dxfId="521" priority="1395" stopIfTrue="1">
      <formula>LEFT(N110,1)="1"</formula>
    </cfRule>
  </conditionalFormatting>
  <conditionalFormatting sqref="N111">
    <cfRule type="colorScale" priority="1406">
      <colorScale>
        <cfvo type="num" val="4"/>
        <cfvo type="num" val="6"/>
        <cfvo type="num" val="10"/>
        <color rgb="FF9CCF7F"/>
        <color rgb="FFFFEB84"/>
        <color rgb="FFC00000"/>
      </colorScale>
    </cfRule>
  </conditionalFormatting>
  <conditionalFormatting sqref="N112:N114">
    <cfRule type="colorScale" priority="407">
      <colorScale>
        <cfvo type="num" val="4"/>
        <cfvo type="num" val="6"/>
        <cfvo type="num" val="10"/>
        <color rgb="FF9CCF7F"/>
        <color rgb="FFFFEB84"/>
        <color rgb="FFC00000"/>
      </colorScale>
    </cfRule>
    <cfRule type="cellIs" dxfId="520" priority="408" stopIfTrue="1" operator="equal">
      <formula>""""""</formula>
    </cfRule>
  </conditionalFormatting>
  <conditionalFormatting sqref="N118">
    <cfRule type="expression" dxfId="519" priority="1316" stopIfTrue="1">
      <formula>LEFT(N118,1)="6"</formula>
    </cfRule>
    <cfRule type="expression" dxfId="518" priority="1315" stopIfTrue="1">
      <formula>LEFT(N118,1)="5"</formula>
    </cfRule>
    <cfRule type="expression" dxfId="517" priority="1314" stopIfTrue="1">
      <formula>LEFT(N118,1)="4"</formula>
    </cfRule>
    <cfRule type="expression" dxfId="516" priority="1312" stopIfTrue="1">
      <formula>LEFT(N118,1)="2"</formula>
    </cfRule>
    <cfRule type="expression" dxfId="515" priority="1311" stopIfTrue="1">
      <formula>LEFT(N118,1)="1"</formula>
    </cfRule>
  </conditionalFormatting>
  <conditionalFormatting sqref="N119">
    <cfRule type="colorScale" priority="1322">
      <colorScale>
        <cfvo type="num" val="4"/>
        <cfvo type="num" val="6"/>
        <cfvo type="num" val="10"/>
        <color rgb="FF9CCF7F"/>
        <color rgb="FFFFEB84"/>
        <color rgb="FFC00000"/>
      </colorScale>
    </cfRule>
  </conditionalFormatting>
  <conditionalFormatting sqref="N120:N122">
    <cfRule type="cellIs" dxfId="514" priority="432" stopIfTrue="1" operator="equal">
      <formula>""""""</formula>
    </cfRule>
    <cfRule type="colorScale" priority="431">
      <colorScale>
        <cfvo type="num" val="4"/>
        <cfvo type="num" val="6"/>
        <cfvo type="num" val="10"/>
        <color rgb="FF9CCF7F"/>
        <color rgb="FFFFEB84"/>
        <color rgb="FFC00000"/>
      </colorScale>
    </cfRule>
  </conditionalFormatting>
  <conditionalFormatting sqref="N126">
    <cfRule type="expression" dxfId="513" priority="1231" stopIfTrue="1">
      <formula>LEFT(N126,1)="5"</formula>
    </cfRule>
    <cfRule type="expression" dxfId="512" priority="1232" stopIfTrue="1">
      <formula>LEFT(N126,1)="6"</formula>
    </cfRule>
    <cfRule type="expression" dxfId="511" priority="1227" stopIfTrue="1">
      <formula>LEFT(N126,1)="1"</formula>
    </cfRule>
    <cfRule type="expression" dxfId="510" priority="1228" stopIfTrue="1">
      <formula>LEFT(N126,1)="2"</formula>
    </cfRule>
    <cfRule type="expression" dxfId="509" priority="1230" stopIfTrue="1">
      <formula>LEFT(N126,1)="4"</formula>
    </cfRule>
  </conditionalFormatting>
  <conditionalFormatting sqref="N127">
    <cfRule type="colorScale" priority="1238">
      <colorScale>
        <cfvo type="num" val="4"/>
        <cfvo type="num" val="6"/>
        <cfvo type="num" val="10"/>
        <color rgb="FF9CCF7F"/>
        <color rgb="FFFFEB84"/>
        <color rgb="FFC00000"/>
      </colorScale>
    </cfRule>
  </conditionalFormatting>
  <conditionalFormatting sqref="N128:N130">
    <cfRule type="cellIs" dxfId="508" priority="456" stopIfTrue="1" operator="equal">
      <formula>""""""</formula>
    </cfRule>
    <cfRule type="colorScale" priority="455">
      <colorScale>
        <cfvo type="num" val="4"/>
        <cfvo type="num" val="6"/>
        <cfvo type="num" val="10"/>
        <color rgb="FF9CCF7F"/>
        <color rgb="FFFFEB84"/>
        <color rgb="FFC00000"/>
      </colorScale>
    </cfRule>
  </conditionalFormatting>
  <conditionalFormatting sqref="N134">
    <cfRule type="expression" dxfId="507" priority="1148" stopIfTrue="1">
      <formula>LEFT(N134,1)="6"</formula>
    </cfRule>
    <cfRule type="expression" dxfId="506" priority="1147" stopIfTrue="1">
      <formula>LEFT(N134,1)="5"</formula>
    </cfRule>
    <cfRule type="expression" dxfId="505" priority="1146" stopIfTrue="1">
      <formula>LEFT(N134,1)="4"</formula>
    </cfRule>
    <cfRule type="expression" dxfId="504" priority="1144" stopIfTrue="1">
      <formula>LEFT(N134,1)="2"</formula>
    </cfRule>
    <cfRule type="expression" dxfId="503" priority="1143" stopIfTrue="1">
      <formula>LEFT(N134,1)="1"</formula>
    </cfRule>
  </conditionalFormatting>
  <conditionalFormatting sqref="N135">
    <cfRule type="colorScale" priority="1154">
      <colorScale>
        <cfvo type="num" val="4"/>
        <cfvo type="num" val="6"/>
        <cfvo type="num" val="10"/>
        <color rgb="FF9CCF7F"/>
        <color rgb="FFFFEB84"/>
        <color rgb="FFC00000"/>
      </colorScale>
    </cfRule>
  </conditionalFormatting>
  <conditionalFormatting sqref="N136:N138">
    <cfRule type="cellIs" dxfId="502" priority="480" stopIfTrue="1" operator="equal">
      <formula>""""""</formula>
    </cfRule>
    <cfRule type="colorScale" priority="479">
      <colorScale>
        <cfvo type="num" val="4"/>
        <cfvo type="num" val="6"/>
        <cfvo type="num" val="10"/>
        <color rgb="FF9CCF7F"/>
        <color rgb="FFFFEB84"/>
        <color rgb="FFC00000"/>
      </colorScale>
    </cfRule>
  </conditionalFormatting>
  <conditionalFormatting sqref="N142">
    <cfRule type="expression" dxfId="501" priority="1059" stopIfTrue="1">
      <formula>LEFT(N142,1)="1"</formula>
    </cfRule>
    <cfRule type="expression" dxfId="500" priority="1060" stopIfTrue="1">
      <formula>LEFT(N142,1)="2"</formula>
    </cfRule>
    <cfRule type="expression" dxfId="499" priority="1062" stopIfTrue="1">
      <formula>LEFT(N142,1)="4"</formula>
    </cfRule>
    <cfRule type="expression" dxfId="498" priority="1063" stopIfTrue="1">
      <formula>LEFT(N142,1)="5"</formula>
    </cfRule>
    <cfRule type="expression" dxfId="497" priority="1064" stopIfTrue="1">
      <formula>LEFT(N142,1)="6"</formula>
    </cfRule>
  </conditionalFormatting>
  <conditionalFormatting sqref="N143">
    <cfRule type="colorScale" priority="1070">
      <colorScale>
        <cfvo type="num" val="4"/>
        <cfvo type="num" val="6"/>
        <cfvo type="num" val="10"/>
        <color rgb="FF9CCF7F"/>
        <color rgb="FFFFEB84"/>
        <color rgb="FFC00000"/>
      </colorScale>
    </cfRule>
  </conditionalFormatting>
  <conditionalFormatting sqref="N144:N146">
    <cfRule type="colorScale" priority="503">
      <colorScale>
        <cfvo type="num" val="4"/>
        <cfvo type="num" val="6"/>
        <cfvo type="num" val="10"/>
        <color rgb="FF9CCF7F"/>
        <color rgb="FFFFEB84"/>
        <color rgb="FFC00000"/>
      </colorScale>
    </cfRule>
    <cfRule type="cellIs" dxfId="496" priority="504" stopIfTrue="1" operator="equal">
      <formula>""""""</formula>
    </cfRule>
  </conditionalFormatting>
  <conditionalFormatting sqref="N150">
    <cfRule type="expression" dxfId="495" priority="979" stopIfTrue="1">
      <formula>LEFT(N150,1)="5"</formula>
    </cfRule>
    <cfRule type="expression" dxfId="494" priority="980" stopIfTrue="1">
      <formula>LEFT(N150,1)="6"</formula>
    </cfRule>
    <cfRule type="expression" dxfId="493" priority="978" stopIfTrue="1">
      <formula>LEFT(N150,1)="4"</formula>
    </cfRule>
    <cfRule type="expression" dxfId="492" priority="976" stopIfTrue="1">
      <formula>LEFT(N150,1)="2"</formula>
    </cfRule>
    <cfRule type="expression" dxfId="491" priority="975" stopIfTrue="1">
      <formula>LEFT(N150,1)="1"</formula>
    </cfRule>
  </conditionalFormatting>
  <conditionalFormatting sqref="N151">
    <cfRule type="colorScale" priority="986">
      <colorScale>
        <cfvo type="num" val="4"/>
        <cfvo type="num" val="6"/>
        <cfvo type="num" val="10"/>
        <color rgb="FF9CCF7F"/>
        <color rgb="FFFFEB84"/>
        <color rgb="FFC00000"/>
      </colorScale>
    </cfRule>
  </conditionalFormatting>
  <conditionalFormatting sqref="N152:N154">
    <cfRule type="colorScale" priority="527">
      <colorScale>
        <cfvo type="num" val="4"/>
        <cfvo type="num" val="6"/>
        <cfvo type="num" val="10"/>
        <color rgb="FF9CCF7F"/>
        <color rgb="FFFFEB84"/>
        <color rgb="FFC00000"/>
      </colorScale>
    </cfRule>
    <cfRule type="cellIs" dxfId="490" priority="528" stopIfTrue="1" operator="equal">
      <formula>""""""</formula>
    </cfRule>
  </conditionalFormatting>
  <conditionalFormatting sqref="N158">
    <cfRule type="expression" dxfId="489" priority="891" stopIfTrue="1">
      <formula>LEFT(N158,1)="1"</formula>
    </cfRule>
    <cfRule type="expression" dxfId="488" priority="896" stopIfTrue="1">
      <formula>LEFT(N158,1)="6"</formula>
    </cfRule>
    <cfRule type="expression" dxfId="487" priority="895" stopIfTrue="1">
      <formula>LEFT(N158,1)="5"</formula>
    </cfRule>
    <cfRule type="expression" dxfId="486" priority="894" stopIfTrue="1">
      <formula>LEFT(N158,1)="4"</formula>
    </cfRule>
    <cfRule type="expression" dxfId="485" priority="892" stopIfTrue="1">
      <formula>LEFT(N158,1)="2"</formula>
    </cfRule>
  </conditionalFormatting>
  <conditionalFormatting sqref="N159">
    <cfRule type="colorScale" priority="902">
      <colorScale>
        <cfvo type="num" val="4"/>
        <cfvo type="num" val="6"/>
        <cfvo type="num" val="10"/>
        <color rgb="FF9CCF7F"/>
        <color rgb="FFFFEB84"/>
        <color rgb="FFC00000"/>
      </colorScale>
    </cfRule>
  </conditionalFormatting>
  <conditionalFormatting sqref="N160:N162">
    <cfRule type="colorScale" priority="551">
      <colorScale>
        <cfvo type="num" val="4"/>
        <cfvo type="num" val="6"/>
        <cfvo type="num" val="10"/>
        <color rgb="FF9CCF7F"/>
        <color rgb="FFFFEB84"/>
        <color rgb="FFC00000"/>
      </colorScale>
    </cfRule>
    <cfRule type="cellIs" dxfId="484" priority="552" stopIfTrue="1" operator="equal">
      <formula>""""""</formula>
    </cfRule>
  </conditionalFormatting>
  <conditionalFormatting sqref="N166">
    <cfRule type="expression" dxfId="483" priority="808" stopIfTrue="1">
      <formula>LEFT(N166,1)="2"</formula>
    </cfRule>
    <cfRule type="expression" dxfId="482" priority="807" stopIfTrue="1">
      <formula>LEFT(N166,1)="1"</formula>
    </cfRule>
    <cfRule type="expression" dxfId="481" priority="810" stopIfTrue="1">
      <formula>LEFT(N166,1)="4"</formula>
    </cfRule>
    <cfRule type="expression" dxfId="480" priority="811" stopIfTrue="1">
      <formula>LEFT(N166,1)="5"</formula>
    </cfRule>
    <cfRule type="expression" dxfId="479" priority="812" stopIfTrue="1">
      <formula>LEFT(N166,1)="6"</formula>
    </cfRule>
  </conditionalFormatting>
  <conditionalFormatting sqref="N167">
    <cfRule type="colorScale" priority="818">
      <colorScale>
        <cfvo type="num" val="4"/>
        <cfvo type="num" val="6"/>
        <cfvo type="num" val="10"/>
        <color rgb="FF9CCF7F"/>
        <color rgb="FFFFEB84"/>
        <color rgb="FFC00000"/>
      </colorScale>
    </cfRule>
  </conditionalFormatting>
  <conditionalFormatting sqref="N168:N170">
    <cfRule type="cellIs" dxfId="478" priority="576" stopIfTrue="1" operator="equal">
      <formula>""""""</formula>
    </cfRule>
    <cfRule type="colorScale" priority="575">
      <colorScale>
        <cfvo type="num" val="4"/>
        <cfvo type="num" val="6"/>
        <cfvo type="num" val="10"/>
        <color rgb="FF9CCF7F"/>
        <color rgb="FFFFEB84"/>
        <color rgb="FFC00000"/>
      </colorScale>
    </cfRule>
  </conditionalFormatting>
  <conditionalFormatting sqref="N174">
    <cfRule type="expression" dxfId="477" priority="727" stopIfTrue="1">
      <formula>LEFT(N174,1)="5"</formula>
    </cfRule>
    <cfRule type="expression" dxfId="476" priority="723" stopIfTrue="1">
      <formula>LEFT(N174,1)="1"</formula>
    </cfRule>
    <cfRule type="expression" dxfId="475" priority="724" stopIfTrue="1">
      <formula>LEFT(N174,1)="2"</formula>
    </cfRule>
    <cfRule type="expression" dxfId="474" priority="726" stopIfTrue="1">
      <formula>LEFT(N174,1)="4"</formula>
    </cfRule>
    <cfRule type="expression" dxfId="473" priority="728" stopIfTrue="1">
      <formula>LEFT(N174,1)="6"</formula>
    </cfRule>
  </conditionalFormatting>
  <conditionalFormatting sqref="N175">
    <cfRule type="colorScale" priority="734">
      <colorScale>
        <cfvo type="num" val="4"/>
        <cfvo type="num" val="6"/>
        <cfvo type="num" val="10"/>
        <color rgb="FF9CCF7F"/>
        <color rgb="FFFFEB84"/>
        <color rgb="FFC00000"/>
      </colorScale>
    </cfRule>
  </conditionalFormatting>
  <conditionalFormatting sqref="N176:N178">
    <cfRule type="cellIs" dxfId="472" priority="670" stopIfTrue="1" operator="equal">
      <formula>""""""</formula>
    </cfRule>
    <cfRule type="colorScale" priority="669">
      <colorScale>
        <cfvo type="num" val="4"/>
        <cfvo type="num" val="6"/>
        <cfvo type="num" val="10"/>
        <color rgb="FF9CCF7F"/>
        <color rgb="FFFFEB84"/>
        <color rgb="FFC00000"/>
      </colorScale>
    </cfRule>
  </conditionalFormatting>
  <conditionalFormatting sqref="N54:O54">
    <cfRule type="expression" dxfId="471" priority="1985" stopIfTrue="1">
      <formula>LEFT(N54,1)="3"</formula>
    </cfRule>
  </conditionalFormatting>
  <conditionalFormatting sqref="N62:O62">
    <cfRule type="expression" dxfId="470" priority="1901" stopIfTrue="1">
      <formula>LEFT(N62,1)="3"</formula>
    </cfRule>
  </conditionalFormatting>
  <conditionalFormatting sqref="N70:O70">
    <cfRule type="expression" dxfId="469" priority="1817" stopIfTrue="1">
      <formula>LEFT(N70,1)="3"</formula>
    </cfRule>
  </conditionalFormatting>
  <conditionalFormatting sqref="N78:O78">
    <cfRule type="expression" dxfId="468" priority="1733" stopIfTrue="1">
      <formula>LEFT(N78,1)="3"</formula>
    </cfRule>
  </conditionalFormatting>
  <conditionalFormatting sqref="N86:O86">
    <cfRule type="expression" dxfId="467" priority="1649" stopIfTrue="1">
      <formula>LEFT(N86,1)="3"</formula>
    </cfRule>
  </conditionalFormatting>
  <conditionalFormatting sqref="N94:O94">
    <cfRule type="expression" dxfId="466" priority="1565" stopIfTrue="1">
      <formula>LEFT(N94,1)="3"</formula>
    </cfRule>
  </conditionalFormatting>
  <conditionalFormatting sqref="N102:O102">
    <cfRule type="expression" dxfId="465" priority="1481" stopIfTrue="1">
      <formula>LEFT(N102,1)="3"</formula>
    </cfRule>
  </conditionalFormatting>
  <conditionalFormatting sqref="N110:O110">
    <cfRule type="expression" dxfId="464" priority="1397" stopIfTrue="1">
      <formula>LEFT(N110,1)="3"</formula>
    </cfRule>
  </conditionalFormatting>
  <conditionalFormatting sqref="N118:O118">
    <cfRule type="expression" dxfId="463" priority="1313" stopIfTrue="1">
      <formula>LEFT(N118,1)="3"</formula>
    </cfRule>
  </conditionalFormatting>
  <conditionalFormatting sqref="N126:O126">
    <cfRule type="expression" dxfId="462" priority="1229" stopIfTrue="1">
      <formula>LEFT(N126,1)="3"</formula>
    </cfRule>
  </conditionalFormatting>
  <conditionalFormatting sqref="N134:O134">
    <cfRule type="expression" dxfId="461" priority="1145" stopIfTrue="1">
      <formula>LEFT(N134,1)="3"</formula>
    </cfRule>
  </conditionalFormatting>
  <conditionalFormatting sqref="N142:O142">
    <cfRule type="expression" dxfId="460" priority="1061" stopIfTrue="1">
      <formula>LEFT(N142,1)="3"</formula>
    </cfRule>
  </conditionalFormatting>
  <conditionalFormatting sqref="N150:O150">
    <cfRule type="expression" dxfId="459" priority="977" stopIfTrue="1">
      <formula>LEFT(N150,1)="3"</formula>
    </cfRule>
  </conditionalFormatting>
  <conditionalFormatting sqref="N158:O158">
    <cfRule type="expression" dxfId="458" priority="893" stopIfTrue="1">
      <formula>LEFT(N158,1)="3"</formula>
    </cfRule>
  </conditionalFormatting>
  <conditionalFormatting sqref="N166:O166">
    <cfRule type="expression" dxfId="457" priority="809" stopIfTrue="1">
      <formula>LEFT(N166,1)="3"</formula>
    </cfRule>
  </conditionalFormatting>
  <conditionalFormatting sqref="N174:O174">
    <cfRule type="expression" dxfId="456" priority="725" stopIfTrue="1">
      <formula>LEFT(N174,1)="3"</formula>
    </cfRule>
  </conditionalFormatting>
  <conditionalFormatting sqref="N10:P10">
    <cfRule type="expression" dxfId="455" priority="2426" stopIfTrue="1">
      <formula>LEFT(N10,1)="3"</formula>
    </cfRule>
  </conditionalFormatting>
  <conditionalFormatting sqref="N21:P21">
    <cfRule type="expression" dxfId="454" priority="2338" stopIfTrue="1">
      <formula>LEFT(N21,1)="3"</formula>
    </cfRule>
  </conditionalFormatting>
  <conditionalFormatting sqref="N29:P29">
    <cfRule type="expression" dxfId="453" priority="2253" stopIfTrue="1">
      <formula>LEFT(N29,1)="3"</formula>
    </cfRule>
  </conditionalFormatting>
  <conditionalFormatting sqref="N37:P37">
    <cfRule type="expression" dxfId="452" priority="2168" stopIfTrue="1">
      <formula>LEFT(N37,1)="3"</formula>
    </cfRule>
  </conditionalFormatting>
  <conditionalFormatting sqref="N46:P46">
    <cfRule type="expression" dxfId="451" priority="2081" stopIfTrue="1">
      <formula>LEFT(N46,1)="3"</formula>
    </cfRule>
  </conditionalFormatting>
  <conditionalFormatting sqref="O10">
    <cfRule type="expression" dxfId="450" priority="2440" stopIfTrue="1">
      <formula>LEFT(O10,1)="5"</formula>
    </cfRule>
    <cfRule type="expression" dxfId="449" priority="2439" stopIfTrue="1">
      <formula>LEFT(O10,1)="4"</formula>
    </cfRule>
  </conditionalFormatting>
  <conditionalFormatting sqref="O10:O11">
    <cfRule type="expression" dxfId="448" priority="2408" stopIfTrue="1">
      <formula>LEFT(O10,1)="1"</formula>
    </cfRule>
    <cfRule type="expression" dxfId="447" priority="2409" stopIfTrue="1">
      <formula>LEFT(O10,1)="2"</formula>
    </cfRule>
  </conditionalFormatting>
  <conditionalFormatting sqref="O11">
    <cfRule type="expression" dxfId="446" priority="2411" stopIfTrue="1">
      <formula>LEFT(O11,1)="4"</formula>
    </cfRule>
    <cfRule type="expression" dxfId="445" priority="2401" stopIfTrue="1">
      <formula>LEFT(O11,1)="1"</formula>
    </cfRule>
    <cfRule type="expression" dxfId="444" priority="2400" stopIfTrue="1">
      <formula>LEFT(O11,1)="2"</formula>
    </cfRule>
    <cfRule type="expression" dxfId="443" priority="2399" stopIfTrue="1">
      <formula>LEFT(O11,1)="3"</formula>
    </cfRule>
    <cfRule type="expression" dxfId="442" priority="2398" stopIfTrue="1">
      <formula>LEFT(O11,1)="4"</formula>
    </cfRule>
    <cfRule type="expression" dxfId="441" priority="2397" stopIfTrue="1">
      <formula>LEFT(O11,1)="5"</formula>
    </cfRule>
    <cfRule type="expression" dxfId="440" priority="2410" stopIfTrue="1">
      <formula>LEFT(O11,1)="3"</formula>
    </cfRule>
    <cfRule type="expression" dxfId="439" priority="2412" stopIfTrue="1">
      <formula>LEFT(O11,1)="5"</formula>
    </cfRule>
  </conditionalFormatting>
  <conditionalFormatting sqref="O12:O14">
    <cfRule type="expression" dxfId="438" priority="78" stopIfTrue="1">
      <formula>LEFT(O12,1)="3"</formula>
    </cfRule>
  </conditionalFormatting>
  <conditionalFormatting sqref="O21">
    <cfRule type="expression" dxfId="437" priority="2351" stopIfTrue="1">
      <formula>LEFT(O21,1)="4"</formula>
    </cfRule>
    <cfRule type="expression" dxfId="436" priority="2352" stopIfTrue="1">
      <formula>LEFT(O21,1)="5"</formula>
    </cfRule>
  </conditionalFormatting>
  <conditionalFormatting sqref="O21:O22">
    <cfRule type="expression" dxfId="435" priority="2320" stopIfTrue="1">
      <formula>LEFT(O21,1)="1"</formula>
    </cfRule>
    <cfRule type="expression" dxfId="434" priority="2321" stopIfTrue="1">
      <formula>LEFT(O21,1)="2"</formula>
    </cfRule>
  </conditionalFormatting>
  <conditionalFormatting sqref="O22">
    <cfRule type="expression" dxfId="433" priority="2313" stopIfTrue="1">
      <formula>LEFT(O22,1)="1"</formula>
    </cfRule>
    <cfRule type="expression" dxfId="432" priority="2311" stopIfTrue="1">
      <formula>LEFT(O22,1)="3"</formula>
    </cfRule>
    <cfRule type="expression" dxfId="431" priority="2324" stopIfTrue="1">
      <formula>LEFT(O22,1)="5"</formula>
    </cfRule>
    <cfRule type="expression" dxfId="430" priority="2322" stopIfTrue="1">
      <formula>LEFT(O22,1)="3"</formula>
    </cfRule>
    <cfRule type="expression" dxfId="429" priority="2309" stopIfTrue="1">
      <formula>LEFT(O22,1)="5"</formula>
    </cfRule>
    <cfRule type="expression" dxfId="428" priority="2323" stopIfTrue="1">
      <formula>LEFT(O22,1)="4"</formula>
    </cfRule>
    <cfRule type="expression" dxfId="427" priority="2312" stopIfTrue="1">
      <formula>LEFT(O22,1)="2"</formula>
    </cfRule>
    <cfRule type="expression" dxfId="426" priority="2310" stopIfTrue="1">
      <formula>LEFT(O22,1)="4"</formula>
    </cfRule>
  </conditionalFormatting>
  <conditionalFormatting sqref="O23:O25">
    <cfRule type="expression" dxfId="425" priority="62" stopIfTrue="1">
      <formula>LEFT(O23,1)="3"</formula>
    </cfRule>
  </conditionalFormatting>
  <conditionalFormatting sqref="O29">
    <cfRule type="expression" dxfId="424" priority="2267" stopIfTrue="1">
      <formula>LEFT(O29,1)="5"</formula>
    </cfRule>
    <cfRule type="expression" dxfId="423" priority="2266" stopIfTrue="1">
      <formula>LEFT(O29,1)="4"</formula>
    </cfRule>
  </conditionalFormatting>
  <conditionalFormatting sqref="O29:O30">
    <cfRule type="expression" dxfId="422" priority="2236" stopIfTrue="1">
      <formula>LEFT(O29,1)="2"</formula>
    </cfRule>
    <cfRule type="expression" dxfId="421" priority="2235" stopIfTrue="1">
      <formula>LEFT(O29,1)="1"</formula>
    </cfRule>
  </conditionalFormatting>
  <conditionalFormatting sqref="O30">
    <cfRule type="expression" dxfId="420" priority="2225" stopIfTrue="1">
      <formula>LEFT(O30,1)="4"</formula>
    </cfRule>
    <cfRule type="expression" dxfId="419" priority="2224" stopIfTrue="1">
      <formula>LEFT(O30,1)="5"</formula>
    </cfRule>
    <cfRule type="expression" dxfId="418" priority="2228" stopIfTrue="1">
      <formula>LEFT(O30,1)="1"</formula>
    </cfRule>
    <cfRule type="expression" dxfId="417" priority="2237" stopIfTrue="1">
      <formula>LEFT(O30,1)="3"</formula>
    </cfRule>
    <cfRule type="expression" dxfId="416" priority="2227" stopIfTrue="1">
      <formula>LEFT(O30,1)="2"</formula>
    </cfRule>
    <cfRule type="expression" dxfId="415" priority="2226" stopIfTrue="1">
      <formula>LEFT(O30,1)="3"</formula>
    </cfRule>
    <cfRule type="expression" dxfId="414" priority="2238" stopIfTrue="1">
      <formula>LEFT(O30,1)="4"</formula>
    </cfRule>
    <cfRule type="expression" dxfId="413" priority="2239" stopIfTrue="1">
      <formula>LEFT(O30,1)="5"</formula>
    </cfRule>
  </conditionalFormatting>
  <conditionalFormatting sqref="O32:O33">
    <cfRule type="expression" dxfId="412" priority="190" stopIfTrue="1">
      <formula>LEFT(O32,1)="3"</formula>
    </cfRule>
  </conditionalFormatting>
  <conditionalFormatting sqref="O37">
    <cfRule type="expression" dxfId="411" priority="2182" stopIfTrue="1">
      <formula>LEFT(O37,1)="5"</formula>
    </cfRule>
    <cfRule type="expression" dxfId="410" priority="2181" stopIfTrue="1">
      <formula>LEFT(O37,1)="4"</formula>
    </cfRule>
  </conditionalFormatting>
  <conditionalFormatting sqref="O37:O38">
    <cfRule type="expression" dxfId="409" priority="2151" stopIfTrue="1">
      <formula>LEFT(O37,1)="2"</formula>
    </cfRule>
    <cfRule type="expression" dxfId="408" priority="2150" stopIfTrue="1">
      <formula>LEFT(O37,1)="1"</formula>
    </cfRule>
  </conditionalFormatting>
  <conditionalFormatting sqref="O38">
    <cfRule type="expression" dxfId="407" priority="2140" stopIfTrue="1">
      <formula>LEFT(O38,1)="4"</formula>
    </cfRule>
    <cfRule type="expression" dxfId="406" priority="2154" stopIfTrue="1">
      <formula>LEFT(O38,1)="5"</formula>
    </cfRule>
    <cfRule type="expression" dxfId="405" priority="2153" stopIfTrue="1">
      <formula>LEFT(O38,1)="4"</formula>
    </cfRule>
    <cfRule type="expression" dxfId="404" priority="2152" stopIfTrue="1">
      <formula>LEFT(O38,1)="3"</formula>
    </cfRule>
    <cfRule type="expression" dxfId="403" priority="2143" stopIfTrue="1">
      <formula>LEFT(O38,1)="1"</formula>
    </cfRule>
    <cfRule type="expression" dxfId="402" priority="2142" stopIfTrue="1">
      <formula>LEFT(O38,1)="2"</formula>
    </cfRule>
    <cfRule type="expression" dxfId="401" priority="2139" stopIfTrue="1">
      <formula>LEFT(O38,1)="5"</formula>
    </cfRule>
    <cfRule type="expression" dxfId="400" priority="2141" stopIfTrue="1">
      <formula>LEFT(O38,1)="3"</formula>
    </cfRule>
  </conditionalFormatting>
  <conditionalFormatting sqref="O39:O41">
    <cfRule type="expression" dxfId="399" priority="46" stopIfTrue="1">
      <formula>LEFT(O39,1)="3"</formula>
    </cfRule>
  </conditionalFormatting>
  <conditionalFormatting sqref="O46">
    <cfRule type="expression" dxfId="398" priority="2899" stopIfTrue="1">
      <formula>LEFT(O46,1)="1"</formula>
    </cfRule>
    <cfRule type="expression" dxfId="397" priority="2095" stopIfTrue="1">
      <formula>LEFT(O46,1)="5"</formula>
    </cfRule>
    <cfRule type="expression" dxfId="396" priority="2094" stopIfTrue="1">
      <formula>LEFT(O46,1)="4"</formula>
    </cfRule>
  </conditionalFormatting>
  <conditionalFormatting sqref="O46:O47">
    <cfRule type="expression" dxfId="395" priority="2064" stopIfTrue="1">
      <formula>LEFT(O46,1)="2"</formula>
    </cfRule>
  </conditionalFormatting>
  <conditionalFormatting sqref="O47">
    <cfRule type="expression" dxfId="394" priority="2053" stopIfTrue="1">
      <formula>LEFT(O47,1)="4"</formula>
    </cfRule>
    <cfRule type="expression" dxfId="393" priority="2055" stopIfTrue="1">
      <formula>LEFT(O47,1)="2"</formula>
    </cfRule>
    <cfRule type="expression" dxfId="392" priority="2052" stopIfTrue="1">
      <formula>LEFT(O47,1)="5"</formula>
    </cfRule>
    <cfRule type="expression" dxfId="391" priority="2054" stopIfTrue="1">
      <formula>LEFT(O47,1)="3"</formula>
    </cfRule>
    <cfRule type="expression" dxfId="390" priority="2056" stopIfTrue="1">
      <formula>LEFT(O47,1)="1"</formula>
    </cfRule>
    <cfRule type="expression" dxfId="389" priority="2067" stopIfTrue="1">
      <formula>LEFT(O47,1)="5"</formula>
    </cfRule>
    <cfRule type="expression" dxfId="388" priority="2066" stopIfTrue="1">
      <formula>LEFT(O47,1)="4"</formula>
    </cfRule>
    <cfRule type="expression" dxfId="387" priority="2065" stopIfTrue="1">
      <formula>LEFT(O47,1)="3"</formula>
    </cfRule>
    <cfRule type="expression" dxfId="386" priority="2063" stopIfTrue="1">
      <formula>LEFT(O47,1)="1"</formula>
    </cfRule>
  </conditionalFormatting>
  <conditionalFormatting sqref="O48:O50">
    <cfRule type="expression" dxfId="385" priority="37" stopIfTrue="1">
      <formula>LEFT(O48,1)="3"</formula>
    </cfRule>
  </conditionalFormatting>
  <conditionalFormatting sqref="O54">
    <cfRule type="expression" dxfId="384" priority="1998" stopIfTrue="1">
      <formula>LEFT(O54,1)="4"</formula>
    </cfRule>
    <cfRule type="expression" dxfId="383" priority="1999" stopIfTrue="1">
      <formula>LEFT(O54,1)="5"</formula>
    </cfRule>
  </conditionalFormatting>
  <conditionalFormatting sqref="O54:O55">
    <cfRule type="expression" dxfId="382" priority="1968" stopIfTrue="1">
      <formula>LEFT(O54,1)="2"</formula>
    </cfRule>
  </conditionalFormatting>
  <conditionalFormatting sqref="O55">
    <cfRule type="expression" dxfId="381" priority="1958" stopIfTrue="1">
      <formula>LEFT(O55,1)="3"</formula>
    </cfRule>
    <cfRule type="expression" dxfId="380" priority="1959" stopIfTrue="1">
      <formula>LEFT(O55,1)="2"</formula>
    </cfRule>
    <cfRule type="expression" dxfId="379" priority="1960" stopIfTrue="1">
      <formula>LEFT(O55,1)="1"</formula>
    </cfRule>
    <cfRule type="expression" dxfId="378" priority="1967" stopIfTrue="1">
      <formula>LEFT(O55,1)="1"</formula>
    </cfRule>
    <cfRule type="expression" dxfId="377" priority="1957" stopIfTrue="1">
      <formula>LEFT(O55,1)="4"</formula>
    </cfRule>
    <cfRule type="expression" dxfId="376" priority="1969" stopIfTrue="1">
      <formula>LEFT(O55,1)="3"</formula>
    </cfRule>
    <cfRule type="expression" dxfId="375" priority="1970" stopIfTrue="1">
      <formula>LEFT(O55,1)="4"</formula>
    </cfRule>
    <cfRule type="expression" dxfId="374" priority="1971" stopIfTrue="1">
      <formula>LEFT(O55,1)="5"</formula>
    </cfRule>
    <cfRule type="expression" dxfId="373" priority="1956" stopIfTrue="1">
      <formula>LEFT(O55,1)="5"</formula>
    </cfRule>
  </conditionalFormatting>
  <conditionalFormatting sqref="O56:O58">
    <cfRule type="expression" dxfId="372" priority="21" stopIfTrue="1">
      <formula>LEFT(O56,1)="3"</formula>
    </cfRule>
  </conditionalFormatting>
  <conditionalFormatting sqref="O62">
    <cfRule type="expression" dxfId="371" priority="1915" stopIfTrue="1">
      <formula>LEFT(O62,1)="5"</formula>
    </cfRule>
    <cfRule type="expression" dxfId="370" priority="1914" stopIfTrue="1">
      <formula>LEFT(O62,1)="4"</formula>
    </cfRule>
  </conditionalFormatting>
  <conditionalFormatting sqref="O62:O63">
    <cfRule type="expression" dxfId="369" priority="1884" stopIfTrue="1">
      <formula>LEFT(O62,1)="2"</formula>
    </cfRule>
  </conditionalFormatting>
  <conditionalFormatting sqref="O63">
    <cfRule type="expression" dxfId="368" priority="1886" stopIfTrue="1">
      <formula>LEFT(O63,1)="4"</formula>
    </cfRule>
    <cfRule type="expression" dxfId="367" priority="1887" stopIfTrue="1">
      <formula>LEFT(O63,1)="5"</formula>
    </cfRule>
    <cfRule type="expression" dxfId="366" priority="1872" stopIfTrue="1">
      <formula>LEFT(O63,1)="5"</formula>
    </cfRule>
    <cfRule type="expression" dxfId="365" priority="1873" stopIfTrue="1">
      <formula>LEFT(O63,1)="4"</formula>
    </cfRule>
    <cfRule type="expression" dxfId="364" priority="1885" stopIfTrue="1">
      <formula>LEFT(O63,1)="3"</formula>
    </cfRule>
    <cfRule type="expression" dxfId="363" priority="1883" stopIfTrue="1">
      <formula>LEFT(O63,1)="1"</formula>
    </cfRule>
    <cfRule type="expression" dxfId="362" priority="1876" stopIfTrue="1">
      <formula>LEFT(O63,1)="1"</formula>
    </cfRule>
    <cfRule type="expression" dxfId="361" priority="1875" stopIfTrue="1">
      <formula>LEFT(O63,1)="2"</formula>
    </cfRule>
    <cfRule type="expression" dxfId="360" priority="1874" stopIfTrue="1">
      <formula>LEFT(O63,1)="3"</formula>
    </cfRule>
  </conditionalFormatting>
  <conditionalFormatting sqref="O64:O66">
    <cfRule type="expression" dxfId="359" priority="286" stopIfTrue="1">
      <formula>LEFT(O64,1)="3"</formula>
    </cfRule>
  </conditionalFormatting>
  <conditionalFormatting sqref="O70">
    <cfRule type="expression" dxfId="358" priority="1830" stopIfTrue="1">
      <formula>LEFT(O70,1)="4"</formula>
    </cfRule>
    <cfRule type="expression" dxfId="357" priority="1831" stopIfTrue="1">
      <formula>LEFT(O70,1)="5"</formula>
    </cfRule>
  </conditionalFormatting>
  <conditionalFormatting sqref="O70:O71">
    <cfRule type="expression" dxfId="356" priority="1800" stopIfTrue="1">
      <formula>LEFT(O70,1)="2"</formula>
    </cfRule>
  </conditionalFormatting>
  <conditionalFormatting sqref="O71">
    <cfRule type="expression" dxfId="355" priority="1788" stopIfTrue="1">
      <formula>LEFT(O71,1)="5"</formula>
    </cfRule>
    <cfRule type="expression" dxfId="354" priority="1789" stopIfTrue="1">
      <formula>LEFT(O71,1)="4"</formula>
    </cfRule>
    <cfRule type="expression" dxfId="353" priority="1790" stopIfTrue="1">
      <formula>LEFT(O71,1)="3"</formula>
    </cfRule>
    <cfRule type="expression" dxfId="352" priority="1791" stopIfTrue="1">
      <formula>LEFT(O71,1)="2"</formula>
    </cfRule>
    <cfRule type="expression" dxfId="351" priority="1792" stopIfTrue="1">
      <formula>LEFT(O71,1)="1"</formula>
    </cfRule>
    <cfRule type="expression" dxfId="350" priority="1799" stopIfTrue="1">
      <formula>LEFT(O71,1)="1"</formula>
    </cfRule>
    <cfRule type="expression" dxfId="349" priority="1801" stopIfTrue="1">
      <formula>LEFT(O71,1)="3"</formula>
    </cfRule>
    <cfRule type="expression" dxfId="348" priority="1802" stopIfTrue="1">
      <formula>LEFT(O71,1)="4"</formula>
    </cfRule>
    <cfRule type="expression" dxfId="347" priority="1803" stopIfTrue="1">
      <formula>LEFT(O71,1)="5"</formula>
    </cfRule>
  </conditionalFormatting>
  <conditionalFormatting sqref="O72:O74">
    <cfRule type="expression" dxfId="346" priority="310" stopIfTrue="1">
      <formula>LEFT(O72,1)="3"</formula>
    </cfRule>
  </conditionalFormatting>
  <conditionalFormatting sqref="O78">
    <cfRule type="expression" dxfId="345" priority="1747" stopIfTrue="1">
      <formula>LEFT(O78,1)="5"</formula>
    </cfRule>
    <cfRule type="expression" dxfId="344" priority="1746" stopIfTrue="1">
      <formula>LEFT(O78,1)="4"</formula>
    </cfRule>
  </conditionalFormatting>
  <conditionalFormatting sqref="O78:O79">
    <cfRule type="expression" dxfId="343" priority="1716" stopIfTrue="1">
      <formula>LEFT(O78,1)="2"</formula>
    </cfRule>
  </conditionalFormatting>
  <conditionalFormatting sqref="O79">
    <cfRule type="expression" dxfId="342" priority="1704" stopIfTrue="1">
      <formula>LEFT(O79,1)="5"</formula>
    </cfRule>
    <cfRule type="expression" dxfId="341" priority="1705" stopIfTrue="1">
      <formula>LEFT(O79,1)="4"</formula>
    </cfRule>
    <cfRule type="expression" dxfId="340" priority="1715" stopIfTrue="1">
      <formula>LEFT(O79,1)="1"</formula>
    </cfRule>
    <cfRule type="expression" dxfId="339" priority="1708" stopIfTrue="1">
      <formula>LEFT(O79,1)="1"</formula>
    </cfRule>
    <cfRule type="expression" dxfId="338" priority="1717" stopIfTrue="1">
      <formula>LEFT(O79,1)="3"</formula>
    </cfRule>
    <cfRule type="expression" dxfId="337" priority="1718" stopIfTrue="1">
      <formula>LEFT(O79,1)="4"</formula>
    </cfRule>
    <cfRule type="expression" dxfId="336" priority="1719" stopIfTrue="1">
      <formula>LEFT(O79,1)="5"</formula>
    </cfRule>
    <cfRule type="expression" dxfId="335" priority="1706" stopIfTrue="1">
      <formula>LEFT(O79,1)="3"</formula>
    </cfRule>
    <cfRule type="expression" dxfId="334" priority="1707" stopIfTrue="1">
      <formula>LEFT(O79,1)="2"</formula>
    </cfRule>
  </conditionalFormatting>
  <conditionalFormatting sqref="O80:O82">
    <cfRule type="expression" dxfId="333" priority="334" stopIfTrue="1">
      <formula>LEFT(O80,1)="3"</formula>
    </cfRule>
  </conditionalFormatting>
  <conditionalFormatting sqref="O86">
    <cfRule type="expression" dxfId="332" priority="1662" stopIfTrue="1">
      <formula>LEFT(O86,1)="4"</formula>
    </cfRule>
    <cfRule type="expression" dxfId="331" priority="1663" stopIfTrue="1">
      <formula>LEFT(O86,1)="5"</formula>
    </cfRule>
  </conditionalFormatting>
  <conditionalFormatting sqref="O86:O87">
    <cfRule type="expression" dxfId="330" priority="1632" stopIfTrue="1">
      <formula>LEFT(O86,1)="2"</formula>
    </cfRule>
  </conditionalFormatting>
  <conditionalFormatting sqref="O87">
    <cfRule type="expression" dxfId="329" priority="1624" stopIfTrue="1">
      <formula>LEFT(O87,1)="1"</formula>
    </cfRule>
    <cfRule type="expression" dxfId="328" priority="1620" stopIfTrue="1">
      <formula>LEFT(O87,1)="5"</formula>
    </cfRule>
    <cfRule type="expression" dxfId="327" priority="1631" stopIfTrue="1">
      <formula>LEFT(O87,1)="1"</formula>
    </cfRule>
    <cfRule type="expression" dxfId="326" priority="1621" stopIfTrue="1">
      <formula>LEFT(O87,1)="4"</formula>
    </cfRule>
    <cfRule type="expression" dxfId="325" priority="1622" stopIfTrue="1">
      <formula>LEFT(O87,1)="3"</formula>
    </cfRule>
    <cfRule type="expression" dxfId="324" priority="1623" stopIfTrue="1">
      <formula>LEFT(O87,1)="2"</formula>
    </cfRule>
    <cfRule type="expression" dxfId="323" priority="1633" stopIfTrue="1">
      <formula>LEFT(O87,1)="3"</formula>
    </cfRule>
    <cfRule type="expression" dxfId="322" priority="1634" stopIfTrue="1">
      <formula>LEFT(O87,1)="4"</formula>
    </cfRule>
    <cfRule type="expression" dxfId="321" priority="1635" stopIfTrue="1">
      <formula>LEFT(O87,1)="5"</formula>
    </cfRule>
  </conditionalFormatting>
  <conditionalFormatting sqref="O88:O90">
    <cfRule type="expression" dxfId="320" priority="358" stopIfTrue="1">
      <formula>LEFT(O88,1)="3"</formula>
    </cfRule>
  </conditionalFormatting>
  <conditionalFormatting sqref="O94">
    <cfRule type="expression" dxfId="319" priority="1578" stopIfTrue="1">
      <formula>LEFT(O94,1)="4"</formula>
    </cfRule>
    <cfRule type="expression" dxfId="318" priority="1579" stopIfTrue="1">
      <formula>LEFT(O94,1)="5"</formula>
    </cfRule>
  </conditionalFormatting>
  <conditionalFormatting sqref="O94:O95">
    <cfRule type="expression" dxfId="317" priority="1548" stopIfTrue="1">
      <formula>LEFT(O94,1)="2"</formula>
    </cfRule>
  </conditionalFormatting>
  <conditionalFormatting sqref="O95">
    <cfRule type="expression" dxfId="316" priority="1550" stopIfTrue="1">
      <formula>LEFT(O95,1)="4"</formula>
    </cfRule>
    <cfRule type="expression" dxfId="315" priority="1549" stopIfTrue="1">
      <formula>LEFT(O95,1)="3"</formula>
    </cfRule>
    <cfRule type="expression" dxfId="314" priority="1551" stopIfTrue="1">
      <formula>LEFT(O95,1)="5"</formula>
    </cfRule>
    <cfRule type="expression" dxfId="313" priority="1536" stopIfTrue="1">
      <formula>LEFT(O95,1)="5"</formula>
    </cfRule>
    <cfRule type="expression" dxfId="312" priority="1537" stopIfTrue="1">
      <formula>LEFT(O95,1)="4"</formula>
    </cfRule>
    <cfRule type="expression" dxfId="311" priority="1538" stopIfTrue="1">
      <formula>LEFT(O95,1)="3"</formula>
    </cfRule>
    <cfRule type="expression" dxfId="310" priority="1547" stopIfTrue="1">
      <formula>LEFT(O95,1)="1"</formula>
    </cfRule>
    <cfRule type="expression" dxfId="309" priority="1539" stopIfTrue="1">
      <formula>LEFT(O95,1)="2"</formula>
    </cfRule>
    <cfRule type="expression" dxfId="308" priority="1540" stopIfTrue="1">
      <formula>LEFT(O95,1)="1"</formula>
    </cfRule>
  </conditionalFormatting>
  <conditionalFormatting sqref="O96:O98">
    <cfRule type="expression" dxfId="307" priority="382" stopIfTrue="1">
      <formula>LEFT(O96,1)="3"</formula>
    </cfRule>
  </conditionalFormatting>
  <conditionalFormatting sqref="O102">
    <cfRule type="expression" dxfId="306" priority="1495" stopIfTrue="1">
      <formula>LEFT(O102,1)="5"</formula>
    </cfRule>
    <cfRule type="expression" dxfId="305" priority="1494" stopIfTrue="1">
      <formula>LEFT(O102,1)="4"</formula>
    </cfRule>
  </conditionalFormatting>
  <conditionalFormatting sqref="O102:O103">
    <cfRule type="expression" dxfId="304" priority="1464" stopIfTrue="1">
      <formula>LEFT(O102,1)="2"</formula>
    </cfRule>
  </conditionalFormatting>
  <conditionalFormatting sqref="O103">
    <cfRule type="expression" dxfId="303" priority="1463" stopIfTrue="1">
      <formula>LEFT(O103,1)="1"</formula>
    </cfRule>
    <cfRule type="expression" dxfId="302" priority="1466" stopIfTrue="1">
      <formula>LEFT(O103,1)="4"</formula>
    </cfRule>
    <cfRule type="expression" dxfId="301" priority="1467" stopIfTrue="1">
      <formula>LEFT(O103,1)="5"</formula>
    </cfRule>
    <cfRule type="expression" dxfId="300" priority="1452" stopIfTrue="1">
      <formula>LEFT(O103,1)="5"</formula>
    </cfRule>
    <cfRule type="expression" dxfId="299" priority="1453" stopIfTrue="1">
      <formula>LEFT(O103,1)="4"</formula>
    </cfRule>
    <cfRule type="expression" dxfId="298" priority="1456" stopIfTrue="1">
      <formula>LEFT(O103,1)="1"</formula>
    </cfRule>
    <cfRule type="expression" dxfId="297" priority="1454" stopIfTrue="1">
      <formula>LEFT(O103,1)="3"</formula>
    </cfRule>
    <cfRule type="expression" dxfId="296" priority="1455" stopIfTrue="1">
      <formula>LEFT(O103,1)="2"</formula>
    </cfRule>
    <cfRule type="expression" dxfId="295" priority="1465" stopIfTrue="1">
      <formula>LEFT(O103,1)="3"</formula>
    </cfRule>
  </conditionalFormatting>
  <conditionalFormatting sqref="O104:O106">
    <cfRule type="expression" dxfId="294" priority="406" stopIfTrue="1">
      <formula>LEFT(O104,1)="3"</formula>
    </cfRule>
  </conditionalFormatting>
  <conditionalFormatting sqref="O110">
    <cfRule type="expression" dxfId="293" priority="1410" stopIfTrue="1">
      <formula>LEFT(O110,1)="4"</formula>
    </cfRule>
    <cfRule type="expression" dxfId="292" priority="1411" stopIfTrue="1">
      <formula>LEFT(O110,1)="5"</formula>
    </cfRule>
  </conditionalFormatting>
  <conditionalFormatting sqref="O110:O111">
    <cfRule type="expression" dxfId="291" priority="1380" stopIfTrue="1">
      <formula>LEFT(O110,1)="2"</formula>
    </cfRule>
  </conditionalFormatting>
  <conditionalFormatting sqref="O111">
    <cfRule type="expression" dxfId="290" priority="1383" stopIfTrue="1">
      <formula>LEFT(O111,1)="5"</formula>
    </cfRule>
    <cfRule type="expression" dxfId="289" priority="1382" stopIfTrue="1">
      <formula>LEFT(O111,1)="4"</formula>
    </cfRule>
    <cfRule type="expression" dxfId="288" priority="1372" stopIfTrue="1">
      <formula>LEFT(O111,1)="1"</formula>
    </cfRule>
    <cfRule type="expression" dxfId="287" priority="1371" stopIfTrue="1">
      <formula>LEFT(O111,1)="2"</formula>
    </cfRule>
    <cfRule type="expression" dxfId="286" priority="1370" stopIfTrue="1">
      <formula>LEFT(O111,1)="3"</formula>
    </cfRule>
    <cfRule type="expression" dxfId="285" priority="1369" stopIfTrue="1">
      <formula>LEFT(O111,1)="4"</formula>
    </cfRule>
    <cfRule type="expression" dxfId="284" priority="1368" stopIfTrue="1">
      <formula>LEFT(O111,1)="5"</formula>
    </cfRule>
    <cfRule type="expression" dxfId="283" priority="1381" stopIfTrue="1">
      <formula>LEFT(O111,1)="3"</formula>
    </cfRule>
    <cfRule type="expression" dxfId="282" priority="1379" stopIfTrue="1">
      <formula>LEFT(O111,1)="1"</formula>
    </cfRule>
  </conditionalFormatting>
  <conditionalFormatting sqref="O112:O114">
    <cfRule type="expression" dxfId="281" priority="430" stopIfTrue="1">
      <formula>LEFT(O112,1)="3"</formula>
    </cfRule>
  </conditionalFormatting>
  <conditionalFormatting sqref="O118">
    <cfRule type="expression" dxfId="280" priority="1326" stopIfTrue="1">
      <formula>LEFT(O118,1)="4"</formula>
    </cfRule>
    <cfRule type="expression" dxfId="279" priority="1327" stopIfTrue="1">
      <formula>LEFT(O118,1)="5"</formula>
    </cfRule>
  </conditionalFormatting>
  <conditionalFormatting sqref="O118:O119">
    <cfRule type="expression" dxfId="278" priority="1296" stopIfTrue="1">
      <formula>LEFT(O118,1)="2"</formula>
    </cfRule>
  </conditionalFormatting>
  <conditionalFormatting sqref="O119">
    <cfRule type="expression" dxfId="277" priority="1297" stopIfTrue="1">
      <formula>LEFT(O119,1)="3"</formula>
    </cfRule>
    <cfRule type="expression" dxfId="276" priority="1298" stopIfTrue="1">
      <formula>LEFT(O119,1)="4"</formula>
    </cfRule>
    <cfRule type="expression" dxfId="275" priority="1299" stopIfTrue="1">
      <formula>LEFT(O119,1)="5"</formula>
    </cfRule>
    <cfRule type="expression" dxfId="274" priority="1284" stopIfTrue="1">
      <formula>LEFT(O119,1)="5"</formula>
    </cfRule>
    <cfRule type="expression" dxfId="273" priority="1285" stopIfTrue="1">
      <formula>LEFT(O119,1)="4"</formula>
    </cfRule>
    <cfRule type="expression" dxfId="272" priority="1286" stopIfTrue="1">
      <formula>LEFT(O119,1)="3"</formula>
    </cfRule>
    <cfRule type="expression" dxfId="271" priority="1295" stopIfTrue="1">
      <formula>LEFT(O119,1)="1"</formula>
    </cfRule>
    <cfRule type="expression" dxfId="270" priority="1287" stopIfTrue="1">
      <formula>LEFT(O119,1)="2"</formula>
    </cfRule>
    <cfRule type="expression" dxfId="269" priority="1288" stopIfTrue="1">
      <formula>LEFT(O119,1)="1"</formula>
    </cfRule>
  </conditionalFormatting>
  <conditionalFormatting sqref="O120:O122">
    <cfRule type="expression" dxfId="268" priority="454" stopIfTrue="1">
      <formula>LEFT(O120,1)="3"</formula>
    </cfRule>
  </conditionalFormatting>
  <conditionalFormatting sqref="O126">
    <cfRule type="expression" dxfId="267" priority="1242" stopIfTrue="1">
      <formula>LEFT(O126,1)="4"</formula>
    </cfRule>
    <cfRule type="expression" dxfId="266" priority="1243" stopIfTrue="1">
      <formula>LEFT(O126,1)="5"</formula>
    </cfRule>
  </conditionalFormatting>
  <conditionalFormatting sqref="O126:O127">
    <cfRule type="expression" dxfId="265" priority="1212" stopIfTrue="1">
      <formula>LEFT(O126,1)="2"</formula>
    </cfRule>
  </conditionalFormatting>
  <conditionalFormatting sqref="O127">
    <cfRule type="expression" dxfId="264" priority="1203" stopIfTrue="1">
      <formula>LEFT(O127,1)="2"</formula>
    </cfRule>
    <cfRule type="expression" dxfId="263" priority="1204" stopIfTrue="1">
      <formula>LEFT(O127,1)="1"</formula>
    </cfRule>
    <cfRule type="expression" dxfId="262" priority="1202" stopIfTrue="1">
      <formula>LEFT(O127,1)="3"</formula>
    </cfRule>
    <cfRule type="expression" dxfId="261" priority="1201" stopIfTrue="1">
      <formula>LEFT(O127,1)="4"</formula>
    </cfRule>
    <cfRule type="expression" dxfId="260" priority="1200" stopIfTrue="1">
      <formula>LEFT(O127,1)="5"</formula>
    </cfRule>
    <cfRule type="expression" dxfId="259" priority="1211" stopIfTrue="1">
      <formula>LEFT(O127,1)="1"</formula>
    </cfRule>
    <cfRule type="expression" dxfId="258" priority="1213" stopIfTrue="1">
      <formula>LEFT(O127,1)="3"</formula>
    </cfRule>
    <cfRule type="expression" dxfId="257" priority="1214" stopIfTrue="1">
      <formula>LEFT(O127,1)="4"</formula>
    </cfRule>
    <cfRule type="expression" dxfId="256" priority="1215" stopIfTrue="1">
      <formula>LEFT(O127,1)="5"</formula>
    </cfRule>
  </conditionalFormatting>
  <conditionalFormatting sqref="O128:O130">
    <cfRule type="expression" dxfId="255" priority="478" stopIfTrue="1">
      <formula>LEFT(O128,1)="3"</formula>
    </cfRule>
  </conditionalFormatting>
  <conditionalFormatting sqref="O134">
    <cfRule type="expression" dxfId="254" priority="1158" stopIfTrue="1">
      <formula>LEFT(O134,1)="4"</formula>
    </cfRule>
    <cfRule type="expression" dxfId="253" priority="1159" stopIfTrue="1">
      <formula>LEFT(O134,1)="5"</formula>
    </cfRule>
  </conditionalFormatting>
  <conditionalFormatting sqref="O134:O135">
    <cfRule type="expression" dxfId="252" priority="1128" stopIfTrue="1">
      <formula>LEFT(O134,1)="2"</formula>
    </cfRule>
  </conditionalFormatting>
  <conditionalFormatting sqref="O135">
    <cfRule type="expression" dxfId="251" priority="1119" stopIfTrue="1">
      <formula>LEFT(O135,1)="2"</formula>
    </cfRule>
    <cfRule type="expression" dxfId="250" priority="1127" stopIfTrue="1">
      <formula>LEFT(O135,1)="1"</formula>
    </cfRule>
    <cfRule type="expression" dxfId="249" priority="1118" stopIfTrue="1">
      <formula>LEFT(O135,1)="3"</formula>
    </cfRule>
    <cfRule type="expression" dxfId="248" priority="1117" stopIfTrue="1">
      <formula>LEFT(O135,1)="4"</formula>
    </cfRule>
    <cfRule type="expression" dxfId="247" priority="1116" stopIfTrue="1">
      <formula>LEFT(O135,1)="5"</formula>
    </cfRule>
    <cfRule type="expression" dxfId="246" priority="1129" stopIfTrue="1">
      <formula>LEFT(O135,1)="3"</formula>
    </cfRule>
    <cfRule type="expression" dxfId="245" priority="1130" stopIfTrue="1">
      <formula>LEFT(O135,1)="4"</formula>
    </cfRule>
    <cfRule type="expression" dxfId="244" priority="1131" stopIfTrue="1">
      <formula>LEFT(O135,1)="5"</formula>
    </cfRule>
    <cfRule type="expression" dxfId="243" priority="1120" stopIfTrue="1">
      <formula>LEFT(O135,1)="1"</formula>
    </cfRule>
  </conditionalFormatting>
  <conditionalFormatting sqref="O136:O138">
    <cfRule type="expression" dxfId="242" priority="502" stopIfTrue="1">
      <formula>LEFT(O136,1)="3"</formula>
    </cfRule>
  </conditionalFormatting>
  <conditionalFormatting sqref="O142">
    <cfRule type="expression" dxfId="241" priority="1075" stopIfTrue="1">
      <formula>LEFT(O142,1)="5"</formula>
    </cfRule>
    <cfRule type="expression" dxfId="240" priority="1074" stopIfTrue="1">
      <formula>LEFT(O142,1)="4"</formula>
    </cfRule>
  </conditionalFormatting>
  <conditionalFormatting sqref="O142:O143">
    <cfRule type="expression" dxfId="239" priority="1044" stopIfTrue="1">
      <formula>LEFT(O142,1)="2"</formula>
    </cfRule>
  </conditionalFormatting>
  <conditionalFormatting sqref="O143">
    <cfRule type="expression" dxfId="238" priority="1034" stopIfTrue="1">
      <formula>LEFT(O143,1)="3"</formula>
    </cfRule>
    <cfRule type="expression" dxfId="237" priority="1033" stopIfTrue="1">
      <formula>LEFT(O143,1)="4"</formula>
    </cfRule>
    <cfRule type="expression" dxfId="236" priority="1032" stopIfTrue="1">
      <formula>LEFT(O143,1)="5"</formula>
    </cfRule>
    <cfRule type="expression" dxfId="235" priority="1035" stopIfTrue="1">
      <formula>LEFT(O143,1)="2"</formula>
    </cfRule>
    <cfRule type="expression" dxfId="234" priority="1043" stopIfTrue="1">
      <formula>LEFT(O143,1)="1"</formula>
    </cfRule>
    <cfRule type="expression" dxfId="233" priority="1046" stopIfTrue="1">
      <formula>LEFT(O143,1)="4"</formula>
    </cfRule>
    <cfRule type="expression" dxfId="232" priority="1045" stopIfTrue="1">
      <formula>LEFT(O143,1)="3"</formula>
    </cfRule>
    <cfRule type="expression" dxfId="231" priority="1047" stopIfTrue="1">
      <formula>LEFT(O143,1)="5"</formula>
    </cfRule>
    <cfRule type="expression" dxfId="230" priority="1036" stopIfTrue="1">
      <formula>LEFT(O143,1)="1"</formula>
    </cfRule>
  </conditionalFormatting>
  <conditionalFormatting sqref="O144:O146">
    <cfRule type="expression" dxfId="229" priority="526" stopIfTrue="1">
      <formula>LEFT(O144,1)="3"</formula>
    </cfRule>
  </conditionalFormatting>
  <conditionalFormatting sqref="O150">
    <cfRule type="expression" dxfId="228" priority="991" stopIfTrue="1">
      <formula>LEFT(O150,1)="5"</formula>
    </cfRule>
    <cfRule type="expression" dxfId="227" priority="990" stopIfTrue="1">
      <formula>LEFT(O150,1)="4"</formula>
    </cfRule>
  </conditionalFormatting>
  <conditionalFormatting sqref="O150:O151">
    <cfRule type="expression" dxfId="226" priority="960" stopIfTrue="1">
      <formula>LEFT(O150,1)="2"</formula>
    </cfRule>
  </conditionalFormatting>
  <conditionalFormatting sqref="O151">
    <cfRule type="expression" dxfId="225" priority="959" stopIfTrue="1">
      <formula>LEFT(O151,1)="1"</formula>
    </cfRule>
    <cfRule type="expression" dxfId="224" priority="963" stopIfTrue="1">
      <formula>LEFT(O151,1)="5"</formula>
    </cfRule>
    <cfRule type="expression" dxfId="223" priority="962" stopIfTrue="1">
      <formula>LEFT(O151,1)="4"</formula>
    </cfRule>
    <cfRule type="expression" dxfId="222" priority="961" stopIfTrue="1">
      <formula>LEFT(O151,1)="3"</formula>
    </cfRule>
    <cfRule type="expression" dxfId="221" priority="951" stopIfTrue="1">
      <formula>LEFT(O151,1)="2"</formula>
    </cfRule>
    <cfRule type="expression" dxfId="220" priority="952" stopIfTrue="1">
      <formula>LEFT(O151,1)="1"</formula>
    </cfRule>
    <cfRule type="expression" dxfId="219" priority="950" stopIfTrue="1">
      <formula>LEFT(O151,1)="3"</formula>
    </cfRule>
    <cfRule type="expression" dxfId="218" priority="949" stopIfTrue="1">
      <formula>LEFT(O151,1)="4"</formula>
    </cfRule>
    <cfRule type="expression" dxfId="217" priority="948" stopIfTrue="1">
      <formula>LEFT(O151,1)="5"</formula>
    </cfRule>
  </conditionalFormatting>
  <conditionalFormatting sqref="O152:O154">
    <cfRule type="expression" dxfId="216" priority="550" stopIfTrue="1">
      <formula>LEFT(O152,1)="3"</formula>
    </cfRule>
  </conditionalFormatting>
  <conditionalFormatting sqref="O158">
    <cfRule type="expression" dxfId="215" priority="907" stopIfTrue="1">
      <formula>LEFT(O158,1)="5"</formula>
    </cfRule>
    <cfRule type="expression" dxfId="214" priority="906" stopIfTrue="1">
      <formula>LEFT(O158,1)="4"</formula>
    </cfRule>
  </conditionalFormatting>
  <conditionalFormatting sqref="O158:O159">
    <cfRule type="expression" dxfId="213" priority="876" stopIfTrue="1">
      <formula>LEFT(O158,1)="2"</formula>
    </cfRule>
  </conditionalFormatting>
  <conditionalFormatting sqref="O159">
    <cfRule type="expression" dxfId="212" priority="866" stopIfTrue="1">
      <formula>LEFT(O159,1)="3"</formula>
    </cfRule>
    <cfRule type="expression" dxfId="211" priority="879" stopIfTrue="1">
      <formula>LEFT(O159,1)="5"</formula>
    </cfRule>
    <cfRule type="expression" dxfId="210" priority="864" stopIfTrue="1">
      <formula>LEFT(O159,1)="5"</formula>
    </cfRule>
    <cfRule type="expression" dxfId="209" priority="865" stopIfTrue="1">
      <formula>LEFT(O159,1)="4"</formula>
    </cfRule>
    <cfRule type="expression" dxfId="208" priority="878" stopIfTrue="1">
      <formula>LEFT(O159,1)="4"</formula>
    </cfRule>
    <cfRule type="expression" dxfId="207" priority="877" stopIfTrue="1">
      <formula>LEFT(O159,1)="3"</formula>
    </cfRule>
    <cfRule type="expression" dxfId="206" priority="875" stopIfTrue="1">
      <formula>LEFT(O159,1)="1"</formula>
    </cfRule>
    <cfRule type="expression" dxfId="205" priority="868" stopIfTrue="1">
      <formula>LEFT(O159,1)="1"</formula>
    </cfRule>
    <cfRule type="expression" dxfId="204" priority="867" stopIfTrue="1">
      <formula>LEFT(O159,1)="2"</formula>
    </cfRule>
  </conditionalFormatting>
  <conditionalFormatting sqref="O160:O162">
    <cfRule type="expression" dxfId="203" priority="574" stopIfTrue="1">
      <formula>LEFT(O160,1)="3"</formula>
    </cfRule>
  </conditionalFormatting>
  <conditionalFormatting sqref="O166">
    <cfRule type="expression" dxfId="202" priority="822" stopIfTrue="1">
      <formula>LEFT(O166,1)="4"</formula>
    </cfRule>
    <cfRule type="expression" dxfId="201" priority="823" stopIfTrue="1">
      <formula>LEFT(O166,1)="5"</formula>
    </cfRule>
  </conditionalFormatting>
  <conditionalFormatting sqref="O166:O167">
    <cfRule type="expression" dxfId="200" priority="792" stopIfTrue="1">
      <formula>LEFT(O166,1)="2"</formula>
    </cfRule>
  </conditionalFormatting>
  <conditionalFormatting sqref="O167">
    <cfRule type="expression" dxfId="199" priority="782" stopIfTrue="1">
      <formula>LEFT(O167,1)="3"</formula>
    </cfRule>
    <cfRule type="expression" dxfId="198" priority="781" stopIfTrue="1">
      <formula>LEFT(O167,1)="4"</formula>
    </cfRule>
    <cfRule type="expression" dxfId="197" priority="784" stopIfTrue="1">
      <formula>LEFT(O167,1)="1"</formula>
    </cfRule>
    <cfRule type="expression" dxfId="196" priority="783" stopIfTrue="1">
      <formula>LEFT(O167,1)="2"</formula>
    </cfRule>
    <cfRule type="expression" dxfId="195" priority="793" stopIfTrue="1">
      <formula>LEFT(O167,1)="3"</formula>
    </cfRule>
    <cfRule type="expression" dxfId="194" priority="794" stopIfTrue="1">
      <formula>LEFT(O167,1)="4"</formula>
    </cfRule>
    <cfRule type="expression" dxfId="193" priority="795" stopIfTrue="1">
      <formula>LEFT(O167,1)="5"</formula>
    </cfRule>
    <cfRule type="expression" dxfId="192" priority="780" stopIfTrue="1">
      <formula>LEFT(O167,1)="5"</formula>
    </cfRule>
    <cfRule type="expression" dxfId="191" priority="791" stopIfTrue="1">
      <formula>LEFT(O167,1)="1"</formula>
    </cfRule>
  </conditionalFormatting>
  <conditionalFormatting sqref="O168:O170">
    <cfRule type="expression" dxfId="190" priority="598" stopIfTrue="1">
      <formula>LEFT(O168,1)="3"</formula>
    </cfRule>
  </conditionalFormatting>
  <conditionalFormatting sqref="O174">
    <cfRule type="expression" dxfId="189" priority="739" stopIfTrue="1">
      <formula>LEFT(O174,1)="5"</formula>
    </cfRule>
    <cfRule type="expression" dxfId="188" priority="738" stopIfTrue="1">
      <formula>LEFT(O174,1)="4"</formula>
    </cfRule>
  </conditionalFormatting>
  <conditionalFormatting sqref="O174:O175">
    <cfRule type="expression" dxfId="187" priority="708" stopIfTrue="1">
      <formula>LEFT(O174,1)="2"</formula>
    </cfRule>
  </conditionalFormatting>
  <conditionalFormatting sqref="O175">
    <cfRule type="expression" dxfId="186" priority="696" stopIfTrue="1">
      <formula>LEFT(O175,1)="5"</formula>
    </cfRule>
    <cfRule type="expression" dxfId="185" priority="707" stopIfTrue="1">
      <formula>LEFT(O175,1)="1"</formula>
    </cfRule>
    <cfRule type="expression" dxfId="184" priority="700" stopIfTrue="1">
      <formula>LEFT(O175,1)="1"</formula>
    </cfRule>
    <cfRule type="expression" dxfId="183" priority="699" stopIfTrue="1">
      <formula>LEFT(O175,1)="2"</formula>
    </cfRule>
    <cfRule type="expression" dxfId="182" priority="711" stopIfTrue="1">
      <formula>LEFT(O175,1)="5"</formula>
    </cfRule>
    <cfRule type="expression" dxfId="181" priority="709" stopIfTrue="1">
      <formula>LEFT(O175,1)="3"</formula>
    </cfRule>
    <cfRule type="expression" dxfId="180" priority="710" stopIfTrue="1">
      <formula>LEFT(O175,1)="4"</formula>
    </cfRule>
    <cfRule type="expression" dxfId="179" priority="698" stopIfTrue="1">
      <formula>LEFT(O175,1)="3"</formula>
    </cfRule>
    <cfRule type="expression" dxfId="178" priority="697" stopIfTrue="1">
      <formula>LEFT(O175,1)="4"</formula>
    </cfRule>
  </conditionalFormatting>
  <conditionalFormatting sqref="O176:O178">
    <cfRule type="expression" dxfId="177" priority="735" stopIfTrue="1">
      <formula>LEFT(O176,1)="3"</formula>
    </cfRule>
  </conditionalFormatting>
  <conditionalFormatting sqref="P10">
    <cfRule type="expression" dxfId="176" priority="2433" stopIfTrue="1">
      <formula>LEFT(P10,1)="4"</formula>
    </cfRule>
    <cfRule type="expression" dxfId="175" priority="2434" stopIfTrue="1">
      <formula>LEFT(P10,1)="5"</formula>
    </cfRule>
    <cfRule type="expression" dxfId="174" priority="2435" stopIfTrue="1">
      <formula>LEFT(P10,1)="6"</formula>
    </cfRule>
  </conditionalFormatting>
  <conditionalFormatting sqref="P10:P11">
    <cfRule type="expression" dxfId="173" priority="2402" stopIfTrue="1">
      <formula>LEFT(P10,1)="1"</formula>
    </cfRule>
    <cfRule type="expression" dxfId="172" priority="2403" stopIfTrue="1">
      <formula>LEFT(P10,1)="2"</formula>
    </cfRule>
  </conditionalFormatting>
  <conditionalFormatting sqref="P11">
    <cfRule type="expression" dxfId="171" priority="2404" stopIfTrue="1">
      <formula>LEFT(P11,1)="3"</formula>
    </cfRule>
    <cfRule type="expression" dxfId="170" priority="2405" stopIfTrue="1">
      <formula>LEFT(P11,1)="4"</formula>
    </cfRule>
    <cfRule type="expression" dxfId="169" priority="2406" stopIfTrue="1">
      <formula>LEFT(P11,1)="5"</formula>
    </cfRule>
    <cfRule type="expression" dxfId="168" priority="2407" stopIfTrue="1">
      <formula>LEFT(P11,1)="6"</formula>
    </cfRule>
  </conditionalFormatting>
  <conditionalFormatting sqref="P21">
    <cfRule type="expression" dxfId="167" priority="2347" stopIfTrue="1">
      <formula>LEFT(P21,1)="6"</formula>
    </cfRule>
    <cfRule type="expression" dxfId="166" priority="2345" stopIfTrue="1">
      <formula>LEFT(P21,1)="4"</formula>
    </cfRule>
    <cfRule type="expression" dxfId="165" priority="2346" stopIfTrue="1">
      <formula>LEFT(P21,1)="5"</formula>
    </cfRule>
  </conditionalFormatting>
  <conditionalFormatting sqref="P21:P22">
    <cfRule type="expression" dxfId="164" priority="2315" stopIfTrue="1">
      <formula>LEFT(P21,1)="2"</formula>
    </cfRule>
    <cfRule type="expression" dxfId="163" priority="2314" stopIfTrue="1">
      <formula>LEFT(P21,1)="1"</formula>
    </cfRule>
  </conditionalFormatting>
  <conditionalFormatting sqref="P22">
    <cfRule type="expression" dxfId="162" priority="2316" stopIfTrue="1">
      <formula>LEFT(P22,1)="3"</formula>
    </cfRule>
    <cfRule type="expression" dxfId="161" priority="2317" stopIfTrue="1">
      <formula>LEFT(P22,1)="4"</formula>
    </cfRule>
    <cfRule type="expression" dxfId="160" priority="2318" stopIfTrue="1">
      <formula>LEFT(P22,1)="5"</formula>
    </cfRule>
    <cfRule type="expression" dxfId="159" priority="2319" stopIfTrue="1">
      <formula>LEFT(P22,1)="6"</formula>
    </cfRule>
  </conditionalFormatting>
  <conditionalFormatting sqref="P29">
    <cfRule type="expression" dxfId="158" priority="2260" stopIfTrue="1">
      <formula>LEFT(P29,1)="4"</formula>
    </cfRule>
    <cfRule type="expression" dxfId="157" priority="2261" stopIfTrue="1">
      <formula>LEFT(P29,1)="5"</formula>
    </cfRule>
    <cfRule type="expression" dxfId="156" priority="2262" stopIfTrue="1">
      <formula>LEFT(P29,1)="6"</formula>
    </cfRule>
  </conditionalFormatting>
  <conditionalFormatting sqref="P29:P30">
    <cfRule type="expression" dxfId="155" priority="2230" stopIfTrue="1">
      <formula>LEFT(P29,1)="2"</formula>
    </cfRule>
    <cfRule type="expression" dxfId="154" priority="2229" stopIfTrue="1">
      <formula>LEFT(P29,1)="1"</formula>
    </cfRule>
  </conditionalFormatting>
  <conditionalFormatting sqref="P30">
    <cfRule type="expression" dxfId="153" priority="2234" stopIfTrue="1">
      <formula>LEFT(P30,1)="6"</formula>
    </cfRule>
    <cfRule type="expression" dxfId="152" priority="2233" stopIfTrue="1">
      <formula>LEFT(P30,1)="5"</formula>
    </cfRule>
    <cfRule type="expression" dxfId="151" priority="2232" stopIfTrue="1">
      <formula>LEFT(P30,1)="4"</formula>
    </cfRule>
    <cfRule type="expression" dxfId="150" priority="2231" stopIfTrue="1">
      <formula>LEFT(P30,1)="3"</formula>
    </cfRule>
  </conditionalFormatting>
  <conditionalFormatting sqref="P37">
    <cfRule type="expression" dxfId="149" priority="2175" stopIfTrue="1">
      <formula>LEFT(P37,1)="4"</formula>
    </cfRule>
    <cfRule type="expression" dxfId="148" priority="2176" stopIfTrue="1">
      <formula>LEFT(P37,1)="5"</formula>
    </cfRule>
    <cfRule type="expression" dxfId="147" priority="2177" stopIfTrue="1">
      <formula>LEFT(P37,1)="6"</formula>
    </cfRule>
  </conditionalFormatting>
  <conditionalFormatting sqref="P37:P38">
    <cfRule type="expression" dxfId="146" priority="2145" stopIfTrue="1">
      <formula>LEFT(P37,1)="2"</formula>
    </cfRule>
    <cfRule type="expression" dxfId="145" priority="2144" stopIfTrue="1">
      <formula>LEFT(P37,1)="1"</formula>
    </cfRule>
  </conditionalFormatting>
  <conditionalFormatting sqref="P38">
    <cfRule type="expression" dxfId="144" priority="2149" stopIfTrue="1">
      <formula>LEFT(P38,1)="6"</formula>
    </cfRule>
    <cfRule type="expression" dxfId="143" priority="2146" stopIfTrue="1">
      <formula>LEFT(P38,1)="3"</formula>
    </cfRule>
    <cfRule type="expression" dxfId="142" priority="2147" stopIfTrue="1">
      <formula>LEFT(P38,1)="4"</formula>
    </cfRule>
    <cfRule type="expression" dxfId="141" priority="2148" stopIfTrue="1">
      <formula>LEFT(P38,1)="5"</formula>
    </cfRule>
  </conditionalFormatting>
  <conditionalFormatting sqref="P46">
    <cfRule type="expression" dxfId="140" priority="2088" stopIfTrue="1">
      <formula>LEFT(P46,1)="4"</formula>
    </cfRule>
    <cfRule type="expression" dxfId="139" priority="2089" stopIfTrue="1">
      <formula>LEFT(P46,1)="5"</formula>
    </cfRule>
    <cfRule type="expression" dxfId="138" priority="2900" stopIfTrue="1">
      <formula>LEFT(P46,1)="6"</formula>
    </cfRule>
  </conditionalFormatting>
  <conditionalFormatting sqref="P46:P47">
    <cfRule type="expression" dxfId="137" priority="2058" stopIfTrue="1">
      <formula>LEFT(P46,1)="2"</formula>
    </cfRule>
    <cfRule type="expression" dxfId="136" priority="2057" stopIfTrue="1">
      <formula>LEFT(P46,1)="1"</formula>
    </cfRule>
  </conditionalFormatting>
  <conditionalFormatting sqref="P47">
    <cfRule type="expression" dxfId="135" priority="2062" stopIfTrue="1">
      <formula>LEFT(P47,1)="6"</formula>
    </cfRule>
    <cfRule type="expression" dxfId="134" priority="2059" stopIfTrue="1">
      <formula>LEFT(P47,1)="3"</formula>
    </cfRule>
    <cfRule type="expression" dxfId="133" priority="2060" stopIfTrue="1">
      <formula>LEFT(P47,1)="4"</formula>
    </cfRule>
    <cfRule type="expression" dxfId="132" priority="2061" stopIfTrue="1">
      <formula>LEFT(P47,1)="5"</formula>
    </cfRule>
  </conditionalFormatting>
  <conditionalFormatting sqref="P54:P55">
    <cfRule type="expression" dxfId="131" priority="1964" stopIfTrue="1">
      <formula>LEFT(P54,1)="4"</formula>
    </cfRule>
    <cfRule type="expression" dxfId="130" priority="1965" stopIfTrue="1">
      <formula>LEFT(P54,1)="5"</formula>
    </cfRule>
    <cfRule type="expression" dxfId="129" priority="1963" stopIfTrue="1">
      <formula>LEFT(P54,1)="3"</formula>
    </cfRule>
    <cfRule type="expression" dxfId="128" priority="1962" stopIfTrue="1">
      <formula>LEFT(P54,1)="2"</formula>
    </cfRule>
    <cfRule type="expression" dxfId="127" priority="1961" stopIfTrue="1">
      <formula>LEFT(P54,1)="1"</formula>
    </cfRule>
  </conditionalFormatting>
  <conditionalFormatting sqref="P55">
    <cfRule type="expression" dxfId="126" priority="1966" stopIfTrue="1">
      <formula>LEFT(P55,1)="6"</formula>
    </cfRule>
  </conditionalFormatting>
  <conditionalFormatting sqref="P62:P63">
    <cfRule type="expression" dxfId="125" priority="1877" stopIfTrue="1">
      <formula>LEFT(P62,1)="1"</formula>
    </cfRule>
    <cfRule type="expression" dxfId="124" priority="1878" stopIfTrue="1">
      <formula>LEFT(P62,1)="2"</formula>
    </cfRule>
    <cfRule type="expression" dxfId="123" priority="1879" stopIfTrue="1">
      <formula>LEFT(P62,1)="3"</formula>
    </cfRule>
    <cfRule type="expression" dxfId="122" priority="1880" stopIfTrue="1">
      <formula>LEFT(P62,1)="4"</formula>
    </cfRule>
    <cfRule type="expression" dxfId="121" priority="1881" stopIfTrue="1">
      <formula>LEFT(P62,1)="5"</formula>
    </cfRule>
  </conditionalFormatting>
  <conditionalFormatting sqref="P63">
    <cfRule type="expression" dxfId="120" priority="1882" stopIfTrue="1">
      <formula>LEFT(P63,1)="6"</formula>
    </cfRule>
  </conditionalFormatting>
  <conditionalFormatting sqref="P70:P71">
    <cfRule type="expression" dxfId="119" priority="1794" stopIfTrue="1">
      <formula>LEFT(P70,1)="2"</formula>
    </cfRule>
    <cfRule type="expression" dxfId="118" priority="1795" stopIfTrue="1">
      <formula>LEFT(P70,1)="3"</formula>
    </cfRule>
    <cfRule type="expression" dxfId="117" priority="1796" stopIfTrue="1">
      <formula>LEFT(P70,1)="4"</formula>
    </cfRule>
    <cfRule type="expression" dxfId="116" priority="1793" stopIfTrue="1">
      <formula>LEFT(P70,1)="1"</formula>
    </cfRule>
    <cfRule type="expression" dxfId="115" priority="1797" stopIfTrue="1">
      <formula>LEFT(P70,1)="5"</formula>
    </cfRule>
  </conditionalFormatting>
  <conditionalFormatting sqref="P71">
    <cfRule type="expression" dxfId="114" priority="1798" stopIfTrue="1">
      <formula>LEFT(P71,1)="6"</formula>
    </cfRule>
  </conditionalFormatting>
  <conditionalFormatting sqref="P78:P79">
    <cfRule type="expression" dxfId="113" priority="1711" stopIfTrue="1">
      <formula>LEFT(P78,1)="3"</formula>
    </cfRule>
    <cfRule type="expression" dxfId="112" priority="1710" stopIfTrue="1">
      <formula>LEFT(P78,1)="2"</formula>
    </cfRule>
    <cfRule type="expression" dxfId="111" priority="1709" stopIfTrue="1">
      <formula>LEFT(P78,1)="1"</formula>
    </cfRule>
    <cfRule type="expression" dxfId="110" priority="1712" stopIfTrue="1">
      <formula>LEFT(P78,1)="4"</formula>
    </cfRule>
    <cfRule type="expression" dxfId="109" priority="1713" stopIfTrue="1">
      <formula>LEFT(P78,1)="5"</formula>
    </cfRule>
  </conditionalFormatting>
  <conditionalFormatting sqref="P79">
    <cfRule type="expression" dxfId="108" priority="1714" stopIfTrue="1">
      <formula>LEFT(P79,1)="6"</formula>
    </cfRule>
  </conditionalFormatting>
  <conditionalFormatting sqref="P86:P87">
    <cfRule type="expression" dxfId="107" priority="1628" stopIfTrue="1">
      <formula>LEFT(P86,1)="4"</formula>
    </cfRule>
    <cfRule type="expression" dxfId="106" priority="1625" stopIfTrue="1">
      <formula>LEFT(P86,1)="1"</formula>
    </cfRule>
    <cfRule type="expression" dxfId="105" priority="1627" stopIfTrue="1">
      <formula>LEFT(P86,1)="3"</formula>
    </cfRule>
    <cfRule type="expression" dxfId="104" priority="1626" stopIfTrue="1">
      <formula>LEFT(P86,1)="2"</formula>
    </cfRule>
    <cfRule type="expression" dxfId="103" priority="1629" stopIfTrue="1">
      <formula>LEFT(P86,1)="5"</formula>
    </cfRule>
  </conditionalFormatting>
  <conditionalFormatting sqref="P87">
    <cfRule type="expression" dxfId="102" priority="1630" stopIfTrue="1">
      <formula>LEFT(P87,1)="6"</formula>
    </cfRule>
  </conditionalFormatting>
  <conditionalFormatting sqref="P94:P95">
    <cfRule type="expression" dxfId="101" priority="1541" stopIfTrue="1">
      <formula>LEFT(P94,1)="1"</formula>
    </cfRule>
    <cfRule type="expression" dxfId="100" priority="1544" stopIfTrue="1">
      <formula>LEFT(P94,1)="4"</formula>
    </cfRule>
    <cfRule type="expression" dxfId="99" priority="1545" stopIfTrue="1">
      <formula>LEFT(P94,1)="5"</formula>
    </cfRule>
    <cfRule type="expression" dxfId="98" priority="1542" stopIfTrue="1">
      <formula>LEFT(P94,1)="2"</formula>
    </cfRule>
    <cfRule type="expression" dxfId="97" priority="1543" stopIfTrue="1">
      <formula>LEFT(P94,1)="3"</formula>
    </cfRule>
  </conditionalFormatting>
  <conditionalFormatting sqref="P95">
    <cfRule type="expression" dxfId="96" priority="1546" stopIfTrue="1">
      <formula>LEFT(P95,1)="6"</formula>
    </cfRule>
  </conditionalFormatting>
  <conditionalFormatting sqref="P102:P103">
    <cfRule type="expression" dxfId="95" priority="1457" stopIfTrue="1">
      <formula>LEFT(P102,1)="1"</formula>
    </cfRule>
    <cfRule type="expression" dxfId="94" priority="1458" stopIfTrue="1">
      <formula>LEFT(P102,1)="2"</formula>
    </cfRule>
    <cfRule type="expression" dxfId="93" priority="1459" stopIfTrue="1">
      <formula>LEFT(P102,1)="3"</formula>
    </cfRule>
    <cfRule type="expression" dxfId="92" priority="1460" stopIfTrue="1">
      <formula>LEFT(P102,1)="4"</formula>
    </cfRule>
    <cfRule type="expression" dxfId="91" priority="1461" stopIfTrue="1">
      <formula>LEFT(P102,1)="5"</formula>
    </cfRule>
  </conditionalFormatting>
  <conditionalFormatting sqref="P103">
    <cfRule type="expression" dxfId="90" priority="1462" stopIfTrue="1">
      <formula>LEFT(P103,1)="6"</formula>
    </cfRule>
  </conditionalFormatting>
  <conditionalFormatting sqref="P110:P111">
    <cfRule type="expression" dxfId="89" priority="1375" stopIfTrue="1">
      <formula>LEFT(P110,1)="3"</formula>
    </cfRule>
    <cfRule type="expression" dxfId="88" priority="1377" stopIfTrue="1">
      <formula>LEFT(P110,1)="5"</formula>
    </cfRule>
    <cfRule type="expression" dxfId="87" priority="1376" stopIfTrue="1">
      <formula>LEFT(P110,1)="4"</formula>
    </cfRule>
    <cfRule type="expression" dxfId="86" priority="1373" stopIfTrue="1">
      <formula>LEFT(P110,1)="1"</formula>
    </cfRule>
    <cfRule type="expression" dxfId="85" priority="1374" stopIfTrue="1">
      <formula>LEFT(P110,1)="2"</formula>
    </cfRule>
  </conditionalFormatting>
  <conditionalFormatting sqref="P111">
    <cfRule type="expression" dxfId="84" priority="1378" stopIfTrue="1">
      <formula>LEFT(P111,1)="6"</formula>
    </cfRule>
  </conditionalFormatting>
  <conditionalFormatting sqref="P118:P119">
    <cfRule type="expression" dxfId="83" priority="1293" stopIfTrue="1">
      <formula>LEFT(P118,1)="5"</formula>
    </cfRule>
    <cfRule type="expression" dxfId="82" priority="1289" stopIfTrue="1">
      <formula>LEFT(P118,1)="1"</formula>
    </cfRule>
    <cfRule type="expression" dxfId="81" priority="1290" stopIfTrue="1">
      <formula>LEFT(P118,1)="2"</formula>
    </cfRule>
    <cfRule type="expression" dxfId="80" priority="1291" stopIfTrue="1">
      <formula>LEFT(P118,1)="3"</formula>
    </cfRule>
    <cfRule type="expression" dxfId="79" priority="1292" stopIfTrue="1">
      <formula>LEFT(P118,1)="4"</formula>
    </cfRule>
  </conditionalFormatting>
  <conditionalFormatting sqref="P119">
    <cfRule type="expression" dxfId="78" priority="1294" stopIfTrue="1">
      <formula>LEFT(P119,1)="6"</formula>
    </cfRule>
  </conditionalFormatting>
  <conditionalFormatting sqref="P126:P127">
    <cfRule type="expression" dxfId="77" priority="1209" stopIfTrue="1">
      <formula>LEFT(P126,1)="5"</formula>
    </cfRule>
    <cfRule type="expression" dxfId="76" priority="1205" stopIfTrue="1">
      <formula>LEFT(P126,1)="1"</formula>
    </cfRule>
    <cfRule type="expression" dxfId="75" priority="1208" stopIfTrue="1">
      <formula>LEFT(P126,1)="4"</formula>
    </cfRule>
    <cfRule type="expression" dxfId="74" priority="1206" stopIfTrue="1">
      <formula>LEFT(P126,1)="2"</formula>
    </cfRule>
    <cfRule type="expression" dxfId="73" priority="1207" stopIfTrue="1">
      <formula>LEFT(P126,1)="3"</formula>
    </cfRule>
  </conditionalFormatting>
  <conditionalFormatting sqref="P127">
    <cfRule type="expression" dxfId="72" priority="1210" stopIfTrue="1">
      <formula>LEFT(P127,1)="6"</formula>
    </cfRule>
  </conditionalFormatting>
  <conditionalFormatting sqref="P134:P135">
    <cfRule type="expression" dxfId="71" priority="1121" stopIfTrue="1">
      <formula>LEFT(P134,1)="1"</formula>
    </cfRule>
    <cfRule type="expression" dxfId="70" priority="1123" stopIfTrue="1">
      <formula>LEFT(P134,1)="3"</formula>
    </cfRule>
    <cfRule type="expression" dxfId="69" priority="1122" stopIfTrue="1">
      <formula>LEFT(P134,1)="2"</formula>
    </cfRule>
    <cfRule type="expression" dxfId="68" priority="1124" stopIfTrue="1">
      <formula>LEFT(P134,1)="4"</formula>
    </cfRule>
    <cfRule type="expression" dxfId="67" priority="1125" stopIfTrue="1">
      <formula>LEFT(P134,1)="5"</formula>
    </cfRule>
  </conditionalFormatting>
  <conditionalFormatting sqref="P135">
    <cfRule type="expression" dxfId="66" priority="1126" stopIfTrue="1">
      <formula>LEFT(P135,1)="6"</formula>
    </cfRule>
  </conditionalFormatting>
  <conditionalFormatting sqref="P142:P143">
    <cfRule type="expression" dxfId="65" priority="1037" stopIfTrue="1">
      <formula>LEFT(P142,1)="1"</formula>
    </cfRule>
    <cfRule type="expression" dxfId="64" priority="1038" stopIfTrue="1">
      <formula>LEFT(P142,1)="2"</formula>
    </cfRule>
    <cfRule type="expression" dxfId="63" priority="1039" stopIfTrue="1">
      <formula>LEFT(P142,1)="3"</formula>
    </cfRule>
    <cfRule type="expression" dxfId="62" priority="1040" stopIfTrue="1">
      <formula>LEFT(P142,1)="4"</formula>
    </cfRule>
    <cfRule type="expression" dxfId="61" priority="1041" stopIfTrue="1">
      <formula>LEFT(P142,1)="5"</formula>
    </cfRule>
  </conditionalFormatting>
  <conditionalFormatting sqref="P143">
    <cfRule type="expression" dxfId="60" priority="1042" stopIfTrue="1">
      <formula>LEFT(P143,1)="6"</formula>
    </cfRule>
  </conditionalFormatting>
  <conditionalFormatting sqref="P150:P151">
    <cfRule type="expression" dxfId="59" priority="957" stopIfTrue="1">
      <formula>LEFT(P150,1)="5"</formula>
    </cfRule>
    <cfRule type="expression" dxfId="58" priority="956" stopIfTrue="1">
      <formula>LEFT(P150,1)="4"</formula>
    </cfRule>
    <cfRule type="expression" dxfId="57" priority="955" stopIfTrue="1">
      <formula>LEFT(P150,1)="3"</formula>
    </cfRule>
    <cfRule type="expression" dxfId="56" priority="954" stopIfTrue="1">
      <formula>LEFT(P150,1)="2"</formula>
    </cfRule>
    <cfRule type="expression" dxfId="55" priority="953" stopIfTrue="1">
      <formula>LEFT(P150,1)="1"</formula>
    </cfRule>
  </conditionalFormatting>
  <conditionalFormatting sqref="P151">
    <cfRule type="expression" dxfId="54" priority="958" stopIfTrue="1">
      <formula>LEFT(P151,1)="6"</formula>
    </cfRule>
  </conditionalFormatting>
  <conditionalFormatting sqref="P158:P159">
    <cfRule type="expression" dxfId="53" priority="869" stopIfTrue="1">
      <formula>LEFT(P158,1)="1"</formula>
    </cfRule>
    <cfRule type="expression" dxfId="52" priority="873" stopIfTrue="1">
      <formula>LEFT(P158,1)="5"</formula>
    </cfRule>
    <cfRule type="expression" dxfId="51" priority="872" stopIfTrue="1">
      <formula>LEFT(P158,1)="4"</formula>
    </cfRule>
    <cfRule type="expression" dxfId="50" priority="871" stopIfTrue="1">
      <formula>LEFT(P158,1)="3"</formula>
    </cfRule>
    <cfRule type="expression" dxfId="49" priority="870" stopIfTrue="1">
      <formula>LEFT(P158,1)="2"</formula>
    </cfRule>
  </conditionalFormatting>
  <conditionalFormatting sqref="P159">
    <cfRule type="expression" dxfId="48" priority="874" stopIfTrue="1">
      <formula>LEFT(P159,1)="6"</formula>
    </cfRule>
  </conditionalFormatting>
  <conditionalFormatting sqref="P166:P167">
    <cfRule type="expression" dxfId="47" priority="785" stopIfTrue="1">
      <formula>LEFT(P166,1)="1"</formula>
    </cfRule>
    <cfRule type="expression" dxfId="46" priority="789" stopIfTrue="1">
      <formula>LEFT(P166,1)="5"</formula>
    </cfRule>
    <cfRule type="expression" dxfId="45" priority="788" stopIfTrue="1">
      <formula>LEFT(P166,1)="4"</formula>
    </cfRule>
    <cfRule type="expression" dxfId="44" priority="787" stopIfTrue="1">
      <formula>LEFT(P166,1)="3"</formula>
    </cfRule>
    <cfRule type="expression" dxfId="43" priority="786" stopIfTrue="1">
      <formula>LEFT(P166,1)="2"</formula>
    </cfRule>
  </conditionalFormatting>
  <conditionalFormatting sqref="P167">
    <cfRule type="expression" dxfId="42" priority="790" stopIfTrue="1">
      <formula>LEFT(P167,1)="6"</formula>
    </cfRule>
  </conditionalFormatting>
  <conditionalFormatting sqref="P174:P175">
    <cfRule type="expression" dxfId="41" priority="705" stopIfTrue="1">
      <formula>LEFT(P174,1)="5"</formula>
    </cfRule>
    <cfRule type="expression" dxfId="40" priority="704" stopIfTrue="1">
      <formula>LEFT(P174,1)="4"</formula>
    </cfRule>
    <cfRule type="expression" dxfId="39" priority="703" stopIfTrue="1">
      <formula>LEFT(P174,1)="3"</formula>
    </cfRule>
    <cfRule type="expression" dxfId="38" priority="702" stopIfTrue="1">
      <formula>LEFT(P174,1)="2"</formula>
    </cfRule>
    <cfRule type="expression" dxfId="37" priority="701" stopIfTrue="1">
      <formula>LEFT(P174,1)="1"</formula>
    </cfRule>
  </conditionalFormatting>
  <conditionalFormatting sqref="P175">
    <cfRule type="expression" dxfId="36" priority="706" stopIfTrue="1">
      <formula>LEFT(P175,1)="6"</formula>
    </cfRule>
  </conditionalFormatting>
  <conditionalFormatting sqref="H31">
    <cfRule type="expression" dxfId="17" priority="14" stopIfTrue="1">
      <formula>LEFT(H31,1)="3"</formula>
    </cfRule>
    <cfRule type="expression" dxfId="16" priority="15" stopIfTrue="1">
      <formula>LEFT(H31,1)="4"</formula>
    </cfRule>
    <cfRule type="expression" dxfId="15" priority="16" stopIfTrue="1">
      <formula>LEFT(H31,1)="5"</formula>
    </cfRule>
  </conditionalFormatting>
  <conditionalFormatting sqref="H31:I31">
    <cfRule type="expression" dxfId="14" priority="10" stopIfTrue="1">
      <formula>LEFT(H31,1)="1"</formula>
    </cfRule>
    <cfRule type="expression" dxfId="13" priority="11" stopIfTrue="1">
      <formula>LEFT(H31,1)="2"</formula>
    </cfRule>
  </conditionalFormatting>
  <conditionalFormatting sqref="I31">
    <cfRule type="expression" dxfId="11" priority="12" stopIfTrue="1">
      <formula>LEFT(I31,1)="3"</formula>
    </cfRule>
    <cfRule type="expression" dxfId="12" priority="13" stopIfTrue="1">
      <formula>LEFT(I31,1)="4"</formula>
    </cfRule>
  </conditionalFormatting>
  <conditionalFormatting sqref="J31">
    <cfRule type="colorScale" priority="19">
      <colorScale>
        <cfvo type="num" val="4"/>
        <cfvo type="num" val="6"/>
        <cfvo type="num" val="10"/>
        <color rgb="FF9CCF7F"/>
        <color rgb="FFFFEB84"/>
        <color rgb="FFC00000"/>
      </colorScale>
    </cfRule>
    <cfRule type="cellIs" dxfId="10" priority="20" stopIfTrue="1" operator="equal">
      <formula>""""""</formula>
    </cfRule>
  </conditionalFormatting>
  <conditionalFormatting sqref="L31">
    <cfRule type="expression" dxfId="6" priority="6" stopIfTrue="1">
      <formula>LEFT(L31,1)="3"</formula>
    </cfRule>
    <cfRule type="expression" dxfId="7" priority="7" stopIfTrue="1">
      <formula>LEFT(L31,1)="4"</formula>
    </cfRule>
    <cfRule type="expression" dxfId="8" priority="8" stopIfTrue="1">
      <formula>LEFT(L31,1)="5"</formula>
    </cfRule>
    <cfRule type="expression" dxfId="9" priority="9" stopIfTrue="1">
      <formula>LEFT(L31,1)="6"</formula>
    </cfRule>
  </conditionalFormatting>
  <conditionalFormatting sqref="L31:M31">
    <cfRule type="expression" dxfId="5" priority="2" stopIfTrue="1">
      <formula>LEFT(L31,1)="1"</formula>
    </cfRule>
    <cfRule type="expression" dxfId="4" priority="3" stopIfTrue="1">
      <formula>LEFT(L31,1)="2"</formula>
    </cfRule>
  </conditionalFormatting>
  <conditionalFormatting sqref="M31">
    <cfRule type="expression" dxfId="3" priority="4" stopIfTrue="1">
      <formula>LEFT(M31,1)="3"</formula>
    </cfRule>
    <cfRule type="expression" dxfId="2" priority="5" stopIfTrue="1">
      <formula>LEFT(M31,1)="4"</formula>
    </cfRule>
  </conditionalFormatting>
  <conditionalFormatting sqref="N31">
    <cfRule type="colorScale" priority="17">
      <colorScale>
        <cfvo type="num" val="4"/>
        <cfvo type="num" val="6"/>
        <cfvo type="num" val="10"/>
        <color rgb="FF9CCF7F"/>
        <color rgb="FFFFEB84"/>
        <color rgb="FFC00000"/>
      </colorScale>
    </cfRule>
    <cfRule type="cellIs" dxfId="1" priority="18" stopIfTrue="1" operator="equal">
      <formula>""""""</formula>
    </cfRule>
  </conditionalFormatting>
  <conditionalFormatting sqref="O31">
    <cfRule type="expression" dxfId="0" priority="1" stopIfTrue="1">
      <formula>LEFT(O31,1)="3"</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12:D14 D23:D25 D31:D33"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H31:H33 L176:L178 H168:H170 H160:H162 H152:H154 H144:H146 H136:H138 H128:H130 H120:H122 H112:H114 H104:H106 H96:H98 H88:H90 H80:H82 H72:H74 H64:H66 H56:H58 H48:H50 H39:H41 L12:L14 H23:H25 H12:H14 L31:L33"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M31:M33 M12:M14 I23:I25 M23:M25 I12:I14 I31:I33"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12:O14 O23:O25 O31:O33"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9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60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6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6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6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6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6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6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5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5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5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5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5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5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5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5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4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4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4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4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4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4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4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4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4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3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3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3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3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3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3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3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3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3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3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2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2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2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2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2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2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2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2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2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61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2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60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61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61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61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61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61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60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61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61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60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60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60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6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9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row r="2" spans="1:4" ht="20.25" customHeight="1" thickBot="1" x14ac:dyDescent="0.25">
      <c r="B2" s="120" t="s">
        <v>358</v>
      </c>
      <c r="C2" s="121" t="s">
        <v>9</v>
      </c>
      <c r="D2" s="122">
        <f>SUM(A8:A18)</f>
        <v>0</v>
      </c>
    </row>
    <row r="3" spans="1:4" ht="55.5" customHeight="1" x14ac:dyDescent="0.2">
      <c r="B3" s="832" t="s">
        <v>359</v>
      </c>
      <c r="C3" s="833"/>
      <c r="D3" s="834"/>
    </row>
    <row r="4" spans="1:4" ht="50.25" customHeight="1" thickBot="1" x14ac:dyDescent="0.25">
      <c r="B4" s="846"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7"/>
      <c r="D4" s="848"/>
    </row>
    <row r="5" spans="1:4" ht="16.5" customHeight="1" thickBot="1" x14ac:dyDescent="0.25">
      <c r="B5" s="37"/>
      <c r="C5" s="37"/>
      <c r="D5" s="9"/>
    </row>
    <row r="6" spans="1:4" s="2" customFormat="1" ht="19" thickBot="1" x14ac:dyDescent="0.25">
      <c r="B6" s="843" t="s">
        <v>360</v>
      </c>
      <c r="C6" s="844"/>
      <c r="D6" s="845"/>
    </row>
    <row r="7" spans="1:4" ht="40.5" customHeight="1" thickBot="1" x14ac:dyDescent="0.25">
      <c r="B7" s="840" t="s">
        <v>361</v>
      </c>
      <c r="C7" s="841"/>
      <c r="D7" s="842"/>
    </row>
    <row r="8" spans="1:4" ht="30" customHeight="1" thickBot="1" x14ac:dyDescent="0.25">
      <c r="A8" s="1">
        <f>IF(ISBLANK(C8),1,0)</f>
        <v>0</v>
      </c>
      <c r="B8" s="15" t="s">
        <v>362</v>
      </c>
      <c r="C8" s="835" t="s">
        <v>6116</v>
      </c>
      <c r="D8" s="836"/>
    </row>
    <row r="9" spans="1:4" ht="30" customHeight="1" thickBot="1" x14ac:dyDescent="0.25">
      <c r="A9" s="1">
        <f>IF(ISBLANK(C9),1,0)</f>
        <v>0</v>
      </c>
      <c r="B9" s="16" t="s">
        <v>363</v>
      </c>
      <c r="C9" s="835" t="s">
        <v>6117</v>
      </c>
      <c r="D9" s="836"/>
    </row>
    <row r="10" spans="1:4" ht="165" customHeight="1" thickBot="1" x14ac:dyDescent="0.25">
      <c r="A10" s="1"/>
      <c r="B10" s="17" t="s">
        <v>364</v>
      </c>
      <c r="C10" s="705"/>
      <c r="D10" s="837"/>
    </row>
    <row r="11" spans="1:4" ht="30" customHeight="1" thickBot="1" x14ac:dyDescent="0.25">
      <c r="A11" s="1">
        <f>IF(ISBLANK(C11),1,0)</f>
        <v>0</v>
      </c>
      <c r="B11" s="16" t="s">
        <v>365</v>
      </c>
      <c r="C11" s="838">
        <v>2020202</v>
      </c>
      <c r="D11" s="839"/>
    </row>
    <row r="12" spans="1:4" ht="16" thickBot="1" x14ac:dyDescent="0.25">
      <c r="A12" s="1"/>
      <c r="B12" s="3"/>
      <c r="C12" s="3"/>
      <c r="D12" s="9"/>
    </row>
    <row r="13" spans="1:4" ht="21" customHeight="1" thickBot="1" x14ac:dyDescent="0.25">
      <c r="A13" s="1"/>
      <c r="B13" s="843" t="str">
        <f xml:space="preserve"> IF('2 - Project Admin'!E7="Town_Deal", "Town Board Chair", "FHSF: Programme Senior Responsible Owner (SRO)")</f>
        <v>FHSF: Programme Senior Responsible Owner (SRO)</v>
      </c>
      <c r="C13" s="844"/>
      <c r="D13" s="845"/>
    </row>
    <row r="14" spans="1:4" ht="34.5" customHeight="1" thickBot="1" x14ac:dyDescent="0.25">
      <c r="A14" s="1"/>
      <c r="B14" s="840" t="s">
        <v>366</v>
      </c>
      <c r="C14" s="841"/>
      <c r="D14" s="842"/>
    </row>
    <row r="15" spans="1:4" ht="30" customHeight="1" thickBot="1" x14ac:dyDescent="0.25">
      <c r="A15" s="1">
        <f>IF('2 - Project Admin'!$E$7='Data validation'!$D$6,IF(ISBLANK(C15),1,0),"")</f>
        <v>0</v>
      </c>
      <c r="B15" s="15" t="s">
        <v>362</v>
      </c>
      <c r="C15" s="835" t="s">
        <v>6118</v>
      </c>
      <c r="D15" s="836"/>
    </row>
    <row r="16" spans="1:4" ht="30" customHeight="1" thickBot="1" x14ac:dyDescent="0.25">
      <c r="A16" s="1">
        <f>IF('2 - Project Admin'!$E$7='Data validation'!$D$6,IF(ISBLANK(C16),1,0),"")</f>
        <v>0</v>
      </c>
      <c r="B16" s="16" t="s">
        <v>363</v>
      </c>
      <c r="C16" s="835" t="s">
        <v>6119</v>
      </c>
      <c r="D16" s="836"/>
    </row>
    <row r="17" spans="1:10" ht="165" customHeight="1" thickBot="1" x14ac:dyDescent="0.25">
      <c r="A17" s="1"/>
      <c r="B17" s="17" t="s">
        <v>364</v>
      </c>
      <c r="C17" s="705"/>
      <c r="D17" s="837"/>
    </row>
    <row r="18" spans="1:10" ht="30" customHeight="1" thickBot="1" x14ac:dyDescent="0.25">
      <c r="A18" s="1">
        <f>IF('2 - Project Admin'!$E$7='Data validation'!$D$6,IF(ISBLANK(C18),1,0),"")</f>
        <v>0</v>
      </c>
      <c r="B18" s="16" t="s">
        <v>365</v>
      </c>
      <c r="C18" s="838">
        <v>1010101</v>
      </c>
      <c r="D18" s="839"/>
    </row>
    <row r="19" spans="1:10" s="2" customFormat="1" ht="16" thickBot="1" x14ac:dyDescent="0.25"/>
    <row r="20" spans="1:10" ht="15.75" customHeight="1" thickBot="1" x14ac:dyDescent="0.25">
      <c r="B20" s="829" t="s">
        <v>367</v>
      </c>
      <c r="C20" s="830"/>
      <c r="D20" s="831"/>
    </row>
    <row r="21" spans="1:10" ht="15" customHeight="1" x14ac:dyDescent="0.2">
      <c r="B21" s="521" t="s">
        <v>368</v>
      </c>
      <c r="C21" s="522" t="str">
        <f>IF(D21=1, "All required inputs for this sheet have not been started. ","All required inputs for this sheet are complete.")</f>
        <v>All required inputs for this sheet are complete.</v>
      </c>
      <c r="D21" s="436">
        <f>'1 - Start Here'!D8</f>
        <v>0</v>
      </c>
      <c r="E21" s="32" t="str">
        <f>C21</f>
        <v>All required inputs for this sheet are complete.</v>
      </c>
    </row>
    <row r="22" spans="1:10" ht="15" customHeight="1" x14ac:dyDescent="0.2">
      <c r="B22" s="523" t="s">
        <v>3</v>
      </c>
      <c r="C22" s="526"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7">
        <f>'2 - Project Admin'!G2</f>
        <v>1</v>
      </c>
      <c r="E22" s="32" t="str">
        <f>C22</f>
        <v>Not all required inputs for this sheet have been completed.</v>
      </c>
    </row>
    <row r="23" spans="1:10" ht="15" customHeight="1" x14ac:dyDescent="0.2">
      <c r="B23" s="523" t="s">
        <v>4</v>
      </c>
      <c r="C23" s="526"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8">
        <f>'3 - Programme Progress'!N2</f>
        <v>0</v>
      </c>
      <c r="E23" s="32" t="str">
        <f>C23</f>
        <v>All required inputs for this sheet are complete.</v>
      </c>
    </row>
    <row r="24" spans="1:10" ht="15" customHeight="1" x14ac:dyDescent="0.2">
      <c r="B24" s="523" t="s">
        <v>5</v>
      </c>
      <c r="C24" s="526"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8">
        <f>'4a - Funding Profiles'!O2</f>
        <v>1</v>
      </c>
      <c r="E24" s="32"/>
    </row>
    <row r="25" spans="1:10" ht="15" customHeight="1" x14ac:dyDescent="0.2">
      <c r="B25" s="523" t="s">
        <v>369</v>
      </c>
      <c r="C25" s="52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7">
        <f>'4b - PSI'!J2</f>
        <v>2</v>
      </c>
      <c r="E25" s="32"/>
    </row>
    <row r="26" spans="1:10" ht="15" customHeight="1" x14ac:dyDescent="0.2">
      <c r="B26" s="523" t="s">
        <v>6</v>
      </c>
      <c r="C26" s="526"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0">
        <f>'5 - Project Outputs'!T2</f>
        <v>1</v>
      </c>
      <c r="E26" s="32">
        <f>D26</f>
        <v>1</v>
      </c>
    </row>
    <row r="27" spans="1:10" ht="15" customHeight="1" x14ac:dyDescent="0.2">
      <c r="B27" s="523" t="s">
        <v>7</v>
      </c>
      <c r="C27" s="526"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1">
        <f>'6 - Outcomes'!L2</f>
        <v>0</v>
      </c>
      <c r="E27" s="32">
        <f>D27</f>
        <v>0</v>
      </c>
    </row>
    <row r="28" spans="1:10" ht="15" customHeight="1" x14ac:dyDescent="0.2">
      <c r="B28" s="523" t="s">
        <v>8</v>
      </c>
      <c r="C28" s="526"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7">
        <f>'7 - Risk Register'!P2</f>
        <v>0</v>
      </c>
      <c r="E28" s="32">
        <f>D28</f>
        <v>0</v>
      </c>
    </row>
    <row r="29" spans="1:10" ht="15.75" customHeight="1" thickBot="1" x14ac:dyDescent="0.25">
      <c r="B29" s="524" t="s">
        <v>370</v>
      </c>
      <c r="C29" s="52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9">
        <f>D2</f>
        <v>0</v>
      </c>
    </row>
    <row r="30" spans="1:10" ht="48.75" customHeight="1" x14ac:dyDescent="0.2">
      <c r="B30" s="828" t="s">
        <v>371</v>
      </c>
      <c r="C30" s="828"/>
      <c r="D30" s="828"/>
    </row>
    <row r="31" spans="1:10" x14ac:dyDescent="0.2">
      <c r="B31" s="9"/>
      <c r="C31" s="9"/>
      <c r="D31" s="9"/>
    </row>
    <row r="32" spans="1:10" x14ac:dyDescent="0.2">
      <c r="B32" s="243" t="s">
        <v>10</v>
      </c>
      <c r="C32" s="243" t="s">
        <v>10</v>
      </c>
      <c r="D32" s="244" t="s">
        <v>10</v>
      </c>
      <c r="E32" s="123"/>
      <c r="F32" s="123"/>
      <c r="G32" s="123"/>
      <c r="H32" s="123"/>
      <c r="I32" s="123"/>
      <c r="J32" s="123"/>
    </row>
    <row r="35" spans="3:3" x14ac:dyDescent="0.2">
      <c r="C35" s="34"/>
    </row>
    <row r="36" spans="3:3" x14ac:dyDescent="0.2">
      <c r="C36" s="34"/>
    </row>
    <row r="37" spans="3:3" x14ac:dyDescent="0.2">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1640625" customWidth="1"/>
    <col min="6" max="6" width="40.83203125" bestFit="1" customWidth="1"/>
  </cols>
  <sheetData>
    <row r="1" spans="1:6" x14ac:dyDescent="0.2">
      <c r="A1" s="11" t="s">
        <v>372</v>
      </c>
      <c r="B1" s="11" t="s">
        <v>373</v>
      </c>
      <c r="C1" s="11" t="s">
        <v>374</v>
      </c>
      <c r="D1" s="11" t="s">
        <v>375</v>
      </c>
      <c r="E1" s="11"/>
      <c r="F1" s="536" t="s">
        <v>376</v>
      </c>
    </row>
    <row r="2" spans="1:6" x14ac:dyDescent="0.2">
      <c r="A2" s="11" t="s">
        <v>377</v>
      </c>
      <c r="B2" t="s">
        <v>378</v>
      </c>
      <c r="C2" t="s">
        <v>379</v>
      </c>
      <c r="D2">
        <f t="shared" ref="D2:D33" si="0">COUNTIF(F:F,C2)</f>
        <v>1</v>
      </c>
      <c r="F2" t="s">
        <v>380</v>
      </c>
    </row>
    <row r="3" spans="1:6" x14ac:dyDescent="0.2">
      <c r="A3" s="11" t="s">
        <v>377</v>
      </c>
      <c r="B3" t="s">
        <v>381</v>
      </c>
      <c r="C3" t="s">
        <v>382</v>
      </c>
      <c r="D3">
        <f t="shared" si="0"/>
        <v>1</v>
      </c>
      <c r="F3" t="s">
        <v>383</v>
      </c>
    </row>
    <row r="4" spans="1:6" x14ac:dyDescent="0.2">
      <c r="A4" s="11" t="s">
        <v>373</v>
      </c>
      <c r="B4" t="s">
        <v>384</v>
      </c>
      <c r="C4" t="s">
        <v>385</v>
      </c>
      <c r="D4">
        <f t="shared" si="0"/>
        <v>1</v>
      </c>
      <c r="F4" t="s">
        <v>379</v>
      </c>
    </row>
    <row r="5" spans="1:6" x14ac:dyDescent="0.2">
      <c r="A5" s="11" t="s">
        <v>373</v>
      </c>
      <c r="B5" t="s">
        <v>386</v>
      </c>
      <c r="C5" t="s">
        <v>387</v>
      </c>
      <c r="D5">
        <f t="shared" si="0"/>
        <v>1</v>
      </c>
      <c r="F5" t="s">
        <v>387</v>
      </c>
    </row>
    <row r="6" spans="1:6" x14ac:dyDescent="0.2">
      <c r="A6" s="11" t="s">
        <v>373</v>
      </c>
      <c r="B6" t="s">
        <v>388</v>
      </c>
      <c r="C6" t="s">
        <v>389</v>
      </c>
      <c r="D6">
        <f t="shared" si="0"/>
        <v>1</v>
      </c>
      <c r="F6" t="s">
        <v>390</v>
      </c>
    </row>
    <row r="7" spans="1:6" x14ac:dyDescent="0.2">
      <c r="A7" s="11" t="s">
        <v>377</v>
      </c>
      <c r="B7" t="s">
        <v>388</v>
      </c>
      <c r="C7" t="s">
        <v>389</v>
      </c>
      <c r="D7">
        <f t="shared" si="0"/>
        <v>1</v>
      </c>
      <c r="F7" t="s">
        <v>391</v>
      </c>
    </row>
    <row r="8" spans="1:6" x14ac:dyDescent="0.2">
      <c r="A8" s="11" t="s">
        <v>373</v>
      </c>
      <c r="B8" t="s">
        <v>392</v>
      </c>
      <c r="C8" t="s">
        <v>393</v>
      </c>
      <c r="D8">
        <f t="shared" si="0"/>
        <v>1</v>
      </c>
      <c r="F8" t="s">
        <v>394</v>
      </c>
    </row>
    <row r="9" spans="1:6" x14ac:dyDescent="0.2">
      <c r="A9" s="11" t="s">
        <v>377</v>
      </c>
      <c r="B9" t="s">
        <v>392</v>
      </c>
      <c r="C9" t="s">
        <v>393</v>
      </c>
      <c r="D9">
        <f t="shared" si="0"/>
        <v>1</v>
      </c>
      <c r="F9" t="s">
        <v>395</v>
      </c>
    </row>
    <row r="10" spans="1:6" x14ac:dyDescent="0.2">
      <c r="A10" s="11" t="s">
        <v>377</v>
      </c>
      <c r="B10" t="s">
        <v>396</v>
      </c>
      <c r="C10" t="s">
        <v>397</v>
      </c>
      <c r="D10">
        <f t="shared" si="0"/>
        <v>1</v>
      </c>
      <c r="F10" t="s">
        <v>398</v>
      </c>
    </row>
    <row r="11" spans="1:6" x14ac:dyDescent="0.2">
      <c r="A11" s="11" t="s">
        <v>373</v>
      </c>
      <c r="B11" t="s">
        <v>399</v>
      </c>
      <c r="C11" t="s">
        <v>391</v>
      </c>
      <c r="D11">
        <f t="shared" si="0"/>
        <v>1</v>
      </c>
      <c r="F11" t="s">
        <v>400</v>
      </c>
    </row>
    <row r="12" spans="1:6" x14ac:dyDescent="0.2">
      <c r="A12" s="11" t="s">
        <v>373</v>
      </c>
      <c r="B12" t="s">
        <v>401</v>
      </c>
      <c r="C12" t="s">
        <v>402</v>
      </c>
      <c r="D12">
        <f t="shared" si="0"/>
        <v>1</v>
      </c>
      <c r="F12" t="s">
        <v>403</v>
      </c>
    </row>
    <row r="13" spans="1:6" x14ac:dyDescent="0.2">
      <c r="A13" s="11" t="s">
        <v>373</v>
      </c>
      <c r="B13" t="s">
        <v>404</v>
      </c>
      <c r="C13" t="s">
        <v>405</v>
      </c>
      <c r="D13">
        <f t="shared" si="0"/>
        <v>1</v>
      </c>
      <c r="F13" t="s">
        <v>406</v>
      </c>
    </row>
    <row r="14" spans="1:6" x14ac:dyDescent="0.2">
      <c r="A14" s="11" t="s">
        <v>377</v>
      </c>
      <c r="B14" t="s">
        <v>407</v>
      </c>
      <c r="C14" t="s">
        <v>405</v>
      </c>
      <c r="D14">
        <f t="shared" si="0"/>
        <v>1</v>
      </c>
      <c r="F14" t="s">
        <v>408</v>
      </c>
    </row>
    <row r="15" spans="1:6" x14ac:dyDescent="0.2">
      <c r="A15" s="11" t="s">
        <v>373</v>
      </c>
      <c r="B15" t="s">
        <v>409</v>
      </c>
      <c r="C15" t="s">
        <v>394</v>
      </c>
      <c r="D15">
        <f t="shared" si="0"/>
        <v>1</v>
      </c>
      <c r="F15" t="s">
        <v>410</v>
      </c>
    </row>
    <row r="16" spans="1:6" x14ac:dyDescent="0.2">
      <c r="A16" s="11" t="s">
        <v>373</v>
      </c>
      <c r="B16" t="s">
        <v>411</v>
      </c>
      <c r="C16" t="s">
        <v>395</v>
      </c>
      <c r="D16">
        <f t="shared" si="0"/>
        <v>1</v>
      </c>
      <c r="F16" t="s">
        <v>412</v>
      </c>
    </row>
    <row r="17" spans="1:6" x14ac:dyDescent="0.2">
      <c r="A17" s="11" t="s">
        <v>373</v>
      </c>
      <c r="B17" t="s">
        <v>413</v>
      </c>
      <c r="C17" t="s">
        <v>398</v>
      </c>
      <c r="D17">
        <f t="shared" si="0"/>
        <v>1</v>
      </c>
      <c r="F17" t="s">
        <v>414</v>
      </c>
    </row>
    <row r="18" spans="1:6" x14ac:dyDescent="0.2">
      <c r="A18" s="11" t="s">
        <v>373</v>
      </c>
      <c r="B18" t="s">
        <v>415</v>
      </c>
      <c r="C18" t="s">
        <v>416</v>
      </c>
      <c r="D18">
        <f t="shared" si="0"/>
        <v>1</v>
      </c>
      <c r="F18" t="s">
        <v>417</v>
      </c>
    </row>
    <row r="19" spans="1:6" x14ac:dyDescent="0.2">
      <c r="A19" s="11" t="s">
        <v>377</v>
      </c>
      <c r="B19" t="s">
        <v>418</v>
      </c>
      <c r="C19" t="s">
        <v>419</v>
      </c>
      <c r="D19">
        <f t="shared" si="0"/>
        <v>1</v>
      </c>
      <c r="F19" t="s">
        <v>420</v>
      </c>
    </row>
    <row r="20" spans="1:6" x14ac:dyDescent="0.2">
      <c r="A20" s="11" t="s">
        <v>373</v>
      </c>
      <c r="B20" t="s">
        <v>421</v>
      </c>
      <c r="C20" t="s">
        <v>408</v>
      </c>
      <c r="D20">
        <f t="shared" si="0"/>
        <v>1</v>
      </c>
      <c r="F20" t="s">
        <v>422</v>
      </c>
    </row>
    <row r="21" spans="1:6" x14ac:dyDescent="0.2">
      <c r="A21" s="11" t="s">
        <v>373</v>
      </c>
      <c r="B21" t="s">
        <v>423</v>
      </c>
      <c r="C21" t="s">
        <v>424</v>
      </c>
      <c r="D21">
        <f t="shared" si="0"/>
        <v>1</v>
      </c>
      <c r="F21" t="s">
        <v>425</v>
      </c>
    </row>
    <row r="22" spans="1:6" x14ac:dyDescent="0.2">
      <c r="A22" s="11" t="s">
        <v>377</v>
      </c>
      <c r="B22" t="s">
        <v>426</v>
      </c>
      <c r="C22" t="s">
        <v>427</v>
      </c>
      <c r="D22">
        <f t="shared" si="0"/>
        <v>1</v>
      </c>
      <c r="F22" t="s">
        <v>428</v>
      </c>
    </row>
    <row r="23" spans="1:6" x14ac:dyDescent="0.2">
      <c r="A23" s="11" t="s">
        <v>373</v>
      </c>
      <c r="B23" t="s">
        <v>429</v>
      </c>
      <c r="C23" t="s">
        <v>428</v>
      </c>
      <c r="D23">
        <f t="shared" si="0"/>
        <v>1</v>
      </c>
      <c r="F23" t="s">
        <v>430</v>
      </c>
    </row>
    <row r="24" spans="1:6" x14ac:dyDescent="0.2">
      <c r="A24" s="11" t="s">
        <v>373</v>
      </c>
      <c r="B24" t="s">
        <v>431</v>
      </c>
      <c r="C24" t="s">
        <v>432</v>
      </c>
      <c r="D24">
        <f t="shared" si="0"/>
        <v>1</v>
      </c>
      <c r="F24" t="s">
        <v>432</v>
      </c>
    </row>
    <row r="25" spans="1:6" x14ac:dyDescent="0.2">
      <c r="A25" s="11" t="s">
        <v>377</v>
      </c>
      <c r="B25" t="s">
        <v>433</v>
      </c>
      <c r="C25" t="s">
        <v>432</v>
      </c>
      <c r="D25">
        <f t="shared" si="0"/>
        <v>1</v>
      </c>
      <c r="F25" t="s">
        <v>434</v>
      </c>
    </row>
    <row r="26" spans="1:6" x14ac:dyDescent="0.2">
      <c r="A26" s="11" t="s">
        <v>373</v>
      </c>
      <c r="B26" t="s">
        <v>435</v>
      </c>
      <c r="C26" t="s">
        <v>436</v>
      </c>
      <c r="D26">
        <f t="shared" si="0"/>
        <v>1</v>
      </c>
      <c r="F26" t="s">
        <v>437</v>
      </c>
    </row>
    <row r="27" spans="1:6" x14ac:dyDescent="0.2">
      <c r="A27" s="11" t="s">
        <v>377</v>
      </c>
      <c r="B27" t="s">
        <v>438</v>
      </c>
      <c r="C27" t="s">
        <v>439</v>
      </c>
      <c r="D27">
        <f t="shared" si="0"/>
        <v>1</v>
      </c>
      <c r="F27" t="s">
        <v>440</v>
      </c>
    </row>
    <row r="28" spans="1:6" x14ac:dyDescent="0.2">
      <c r="A28" s="11" t="s">
        <v>373</v>
      </c>
      <c r="B28" t="s">
        <v>441</v>
      </c>
      <c r="C28" t="s">
        <v>442</v>
      </c>
      <c r="D28">
        <f t="shared" si="0"/>
        <v>1</v>
      </c>
      <c r="F28" t="s">
        <v>443</v>
      </c>
    </row>
    <row r="29" spans="1:6" x14ac:dyDescent="0.2">
      <c r="A29" s="11" t="s">
        <v>373</v>
      </c>
      <c r="B29" t="s">
        <v>444</v>
      </c>
      <c r="C29" t="s">
        <v>445</v>
      </c>
      <c r="D29">
        <f t="shared" si="0"/>
        <v>1</v>
      </c>
      <c r="F29" t="s">
        <v>419</v>
      </c>
    </row>
    <row r="30" spans="1:6" x14ac:dyDescent="0.2">
      <c r="A30" s="11" t="s">
        <v>373</v>
      </c>
      <c r="B30" t="s">
        <v>446</v>
      </c>
      <c r="C30" t="s">
        <v>432</v>
      </c>
      <c r="D30">
        <f t="shared" si="0"/>
        <v>1</v>
      </c>
      <c r="F30" t="s">
        <v>393</v>
      </c>
    </row>
    <row r="31" spans="1:6" x14ac:dyDescent="0.2">
      <c r="A31" s="11" t="s">
        <v>373</v>
      </c>
      <c r="B31" t="s">
        <v>447</v>
      </c>
      <c r="C31" t="s">
        <v>425</v>
      </c>
      <c r="D31">
        <f t="shared" si="0"/>
        <v>1</v>
      </c>
      <c r="F31" t="s">
        <v>448</v>
      </c>
    </row>
    <row r="32" spans="1:6" x14ac:dyDescent="0.2">
      <c r="A32" s="11" t="s">
        <v>377</v>
      </c>
      <c r="B32" t="s">
        <v>449</v>
      </c>
      <c r="C32" t="s">
        <v>450</v>
      </c>
      <c r="D32">
        <f t="shared" si="0"/>
        <v>1</v>
      </c>
      <c r="F32" t="s">
        <v>451</v>
      </c>
    </row>
    <row r="33" spans="1:6" x14ac:dyDescent="0.2">
      <c r="A33" s="11" t="s">
        <v>373</v>
      </c>
      <c r="B33" t="s">
        <v>452</v>
      </c>
      <c r="C33" t="s">
        <v>453</v>
      </c>
      <c r="D33">
        <f t="shared" si="0"/>
        <v>1</v>
      </c>
      <c r="F33" t="s">
        <v>424</v>
      </c>
    </row>
    <row r="34" spans="1:6" x14ac:dyDescent="0.2">
      <c r="A34" s="11" t="s">
        <v>373</v>
      </c>
      <c r="B34" t="s">
        <v>454</v>
      </c>
      <c r="C34" t="s">
        <v>430</v>
      </c>
      <c r="D34">
        <f t="shared" ref="D34:D65" si="1">COUNTIF(F:F,C34)</f>
        <v>1</v>
      </c>
      <c r="F34" t="s">
        <v>455</v>
      </c>
    </row>
    <row r="35" spans="1:6" x14ac:dyDescent="0.2">
      <c r="A35" s="11" t="s">
        <v>373</v>
      </c>
      <c r="B35" t="s">
        <v>456</v>
      </c>
      <c r="C35" t="s">
        <v>412</v>
      </c>
      <c r="D35">
        <f t="shared" si="1"/>
        <v>1</v>
      </c>
      <c r="F35" t="s">
        <v>457</v>
      </c>
    </row>
    <row r="36" spans="1:6" x14ac:dyDescent="0.2">
      <c r="A36" s="11" t="s">
        <v>377</v>
      </c>
      <c r="B36" t="s">
        <v>456</v>
      </c>
      <c r="C36" t="s">
        <v>412</v>
      </c>
      <c r="D36">
        <f t="shared" si="1"/>
        <v>1</v>
      </c>
      <c r="F36" t="s">
        <v>458</v>
      </c>
    </row>
    <row r="37" spans="1:6" x14ac:dyDescent="0.2">
      <c r="A37" s="11" t="s">
        <v>373</v>
      </c>
      <c r="B37" t="s">
        <v>459</v>
      </c>
      <c r="C37" t="s">
        <v>434</v>
      </c>
      <c r="D37">
        <f t="shared" si="1"/>
        <v>1</v>
      </c>
      <c r="F37" t="s">
        <v>460</v>
      </c>
    </row>
    <row r="38" spans="1:6" x14ac:dyDescent="0.2">
      <c r="A38" s="11" t="s">
        <v>373</v>
      </c>
      <c r="B38" t="s">
        <v>461</v>
      </c>
      <c r="C38" t="s">
        <v>390</v>
      </c>
      <c r="D38">
        <f t="shared" si="1"/>
        <v>1</v>
      </c>
      <c r="F38" t="s">
        <v>462</v>
      </c>
    </row>
    <row r="39" spans="1:6" x14ac:dyDescent="0.2">
      <c r="A39" s="11" t="s">
        <v>377</v>
      </c>
      <c r="B39" t="s">
        <v>463</v>
      </c>
      <c r="C39" t="s">
        <v>437</v>
      </c>
      <c r="D39">
        <f t="shared" si="1"/>
        <v>1</v>
      </c>
      <c r="F39" t="s">
        <v>464</v>
      </c>
    </row>
    <row r="40" spans="1:6" x14ac:dyDescent="0.2">
      <c r="A40" s="11" t="s">
        <v>373</v>
      </c>
      <c r="B40" t="s">
        <v>465</v>
      </c>
      <c r="C40" t="s">
        <v>466</v>
      </c>
      <c r="D40">
        <f t="shared" si="1"/>
        <v>1</v>
      </c>
      <c r="F40" t="s">
        <v>467</v>
      </c>
    </row>
    <row r="41" spans="1:6" x14ac:dyDescent="0.2">
      <c r="A41" s="11" t="s">
        <v>373</v>
      </c>
      <c r="B41" t="s">
        <v>468</v>
      </c>
      <c r="C41" t="s">
        <v>440</v>
      </c>
      <c r="D41">
        <f t="shared" si="1"/>
        <v>1</v>
      </c>
      <c r="F41" t="s">
        <v>469</v>
      </c>
    </row>
    <row r="42" spans="1:6" x14ac:dyDescent="0.2">
      <c r="A42" s="11" t="s">
        <v>377</v>
      </c>
      <c r="B42" t="s">
        <v>470</v>
      </c>
      <c r="C42" t="s">
        <v>443</v>
      </c>
      <c r="D42">
        <f t="shared" si="1"/>
        <v>1</v>
      </c>
      <c r="F42" t="s">
        <v>471</v>
      </c>
    </row>
    <row r="43" spans="1:6" x14ac:dyDescent="0.2">
      <c r="A43" s="11" t="s">
        <v>373</v>
      </c>
      <c r="B43" t="s">
        <v>472</v>
      </c>
      <c r="C43" t="s">
        <v>419</v>
      </c>
      <c r="D43">
        <f t="shared" si="1"/>
        <v>1</v>
      </c>
      <c r="F43" t="s">
        <v>473</v>
      </c>
    </row>
    <row r="44" spans="1:6" x14ac:dyDescent="0.2">
      <c r="A44" s="11" t="s">
        <v>377</v>
      </c>
      <c r="B44" t="s">
        <v>474</v>
      </c>
      <c r="C44" t="s">
        <v>408</v>
      </c>
      <c r="D44">
        <f t="shared" si="1"/>
        <v>1</v>
      </c>
      <c r="F44" t="s">
        <v>475</v>
      </c>
    </row>
    <row r="45" spans="1:6" x14ac:dyDescent="0.2">
      <c r="A45" s="11" t="s">
        <v>377</v>
      </c>
      <c r="B45" t="s">
        <v>476</v>
      </c>
      <c r="C45" t="s">
        <v>394</v>
      </c>
      <c r="D45">
        <f t="shared" si="1"/>
        <v>1</v>
      </c>
      <c r="F45" t="s">
        <v>477</v>
      </c>
    </row>
    <row r="46" spans="1:6" x14ac:dyDescent="0.2">
      <c r="A46" s="11" t="s">
        <v>377</v>
      </c>
      <c r="B46" t="s">
        <v>478</v>
      </c>
      <c r="C46" t="s">
        <v>450</v>
      </c>
      <c r="D46">
        <f t="shared" si="1"/>
        <v>1</v>
      </c>
      <c r="F46" t="s">
        <v>427</v>
      </c>
    </row>
    <row r="47" spans="1:6" x14ac:dyDescent="0.2">
      <c r="A47" s="11" t="s">
        <v>373</v>
      </c>
      <c r="B47" t="s">
        <v>479</v>
      </c>
      <c r="C47" t="s">
        <v>416</v>
      </c>
      <c r="D47">
        <f t="shared" si="1"/>
        <v>1</v>
      </c>
      <c r="F47" t="s">
        <v>480</v>
      </c>
    </row>
    <row r="48" spans="1:6" x14ac:dyDescent="0.2">
      <c r="A48" s="11" t="s">
        <v>373</v>
      </c>
      <c r="B48" t="s">
        <v>481</v>
      </c>
      <c r="C48" t="s">
        <v>379</v>
      </c>
      <c r="D48">
        <f t="shared" si="1"/>
        <v>1</v>
      </c>
      <c r="F48" s="537" t="s">
        <v>482</v>
      </c>
    </row>
    <row r="49" spans="1:6" x14ac:dyDescent="0.2">
      <c r="A49" s="11" t="s">
        <v>373</v>
      </c>
      <c r="B49" t="s">
        <v>483</v>
      </c>
      <c r="C49" t="s">
        <v>451</v>
      </c>
      <c r="D49">
        <f t="shared" si="1"/>
        <v>1</v>
      </c>
      <c r="F49" t="s">
        <v>484</v>
      </c>
    </row>
    <row r="50" spans="1:6" x14ac:dyDescent="0.2">
      <c r="A50" s="11" t="s">
        <v>377</v>
      </c>
      <c r="B50" t="s">
        <v>485</v>
      </c>
      <c r="C50" t="s">
        <v>486</v>
      </c>
      <c r="D50">
        <f t="shared" si="1"/>
        <v>1</v>
      </c>
      <c r="F50" t="s">
        <v>487</v>
      </c>
    </row>
    <row r="51" spans="1:6" x14ac:dyDescent="0.2">
      <c r="A51" s="11" t="s">
        <v>373</v>
      </c>
      <c r="B51" t="s">
        <v>488</v>
      </c>
      <c r="C51" t="s">
        <v>489</v>
      </c>
      <c r="D51">
        <f t="shared" si="1"/>
        <v>1</v>
      </c>
      <c r="F51" t="s">
        <v>466</v>
      </c>
    </row>
    <row r="52" spans="1:6" x14ac:dyDescent="0.2">
      <c r="A52" s="11" t="s">
        <v>373</v>
      </c>
      <c r="B52" t="s">
        <v>490</v>
      </c>
      <c r="C52" t="s">
        <v>462</v>
      </c>
      <c r="D52">
        <f t="shared" si="1"/>
        <v>1</v>
      </c>
      <c r="F52" t="s">
        <v>491</v>
      </c>
    </row>
    <row r="53" spans="1:6" x14ac:dyDescent="0.2">
      <c r="A53" s="11" t="s">
        <v>377</v>
      </c>
      <c r="B53" t="s">
        <v>490</v>
      </c>
      <c r="C53" t="s">
        <v>462</v>
      </c>
      <c r="D53">
        <f t="shared" si="1"/>
        <v>1</v>
      </c>
      <c r="F53" t="s">
        <v>492</v>
      </c>
    </row>
    <row r="54" spans="1:6" x14ac:dyDescent="0.2">
      <c r="A54" s="11" t="s">
        <v>373</v>
      </c>
      <c r="B54" t="s">
        <v>493</v>
      </c>
      <c r="C54" t="s">
        <v>494</v>
      </c>
      <c r="D54">
        <f t="shared" si="1"/>
        <v>1</v>
      </c>
      <c r="F54" t="s">
        <v>495</v>
      </c>
    </row>
    <row r="55" spans="1:6" x14ac:dyDescent="0.2">
      <c r="A55" s="11" t="s">
        <v>377</v>
      </c>
      <c r="B55" t="s">
        <v>496</v>
      </c>
      <c r="C55" t="s">
        <v>494</v>
      </c>
      <c r="D55">
        <f t="shared" si="1"/>
        <v>1</v>
      </c>
      <c r="F55" t="s">
        <v>439</v>
      </c>
    </row>
    <row r="56" spans="1:6" x14ac:dyDescent="0.2">
      <c r="A56" s="11" t="s">
        <v>377</v>
      </c>
      <c r="B56" t="s">
        <v>497</v>
      </c>
      <c r="C56" t="s">
        <v>408</v>
      </c>
      <c r="D56">
        <f t="shared" si="1"/>
        <v>1</v>
      </c>
      <c r="F56" t="s">
        <v>498</v>
      </c>
    </row>
    <row r="57" spans="1:6" x14ac:dyDescent="0.2">
      <c r="A57" s="11" t="s">
        <v>373</v>
      </c>
      <c r="B57" t="s">
        <v>499</v>
      </c>
      <c r="C57" t="s">
        <v>469</v>
      </c>
      <c r="D57">
        <f t="shared" si="1"/>
        <v>1</v>
      </c>
      <c r="F57" t="s">
        <v>500</v>
      </c>
    </row>
    <row r="58" spans="1:6" x14ac:dyDescent="0.2">
      <c r="A58" s="11" t="s">
        <v>373</v>
      </c>
      <c r="B58" t="s">
        <v>501</v>
      </c>
      <c r="C58" t="s">
        <v>473</v>
      </c>
      <c r="D58">
        <f t="shared" si="1"/>
        <v>1</v>
      </c>
      <c r="F58" t="s">
        <v>502</v>
      </c>
    </row>
    <row r="59" spans="1:6" x14ac:dyDescent="0.2">
      <c r="A59" s="11" t="s">
        <v>373</v>
      </c>
      <c r="B59" t="s">
        <v>503</v>
      </c>
      <c r="C59" t="s">
        <v>475</v>
      </c>
      <c r="D59">
        <f t="shared" si="1"/>
        <v>1</v>
      </c>
      <c r="F59" t="s">
        <v>504</v>
      </c>
    </row>
    <row r="60" spans="1:6" x14ac:dyDescent="0.2">
      <c r="A60" s="11" t="s">
        <v>377</v>
      </c>
      <c r="B60" t="s">
        <v>505</v>
      </c>
      <c r="C60" t="s">
        <v>380</v>
      </c>
      <c r="D60">
        <f t="shared" si="1"/>
        <v>1</v>
      </c>
      <c r="F60" t="s">
        <v>382</v>
      </c>
    </row>
    <row r="61" spans="1:6" x14ac:dyDescent="0.2">
      <c r="A61" s="11" t="s">
        <v>373</v>
      </c>
      <c r="B61" t="s">
        <v>506</v>
      </c>
      <c r="C61" t="s">
        <v>477</v>
      </c>
      <c r="D61">
        <f t="shared" si="1"/>
        <v>1</v>
      </c>
      <c r="F61" t="s">
        <v>445</v>
      </c>
    </row>
    <row r="62" spans="1:6" x14ac:dyDescent="0.2">
      <c r="A62" s="11" t="s">
        <v>377</v>
      </c>
      <c r="B62" t="s">
        <v>507</v>
      </c>
      <c r="C62" t="s">
        <v>406</v>
      </c>
      <c r="D62">
        <f t="shared" si="1"/>
        <v>1</v>
      </c>
      <c r="F62" t="s">
        <v>494</v>
      </c>
    </row>
    <row r="63" spans="1:6" x14ac:dyDescent="0.2">
      <c r="A63" s="11" t="s">
        <v>373</v>
      </c>
      <c r="B63" t="s">
        <v>482</v>
      </c>
      <c r="C63" t="s">
        <v>484</v>
      </c>
      <c r="D63">
        <f t="shared" si="1"/>
        <v>1</v>
      </c>
      <c r="F63" t="s">
        <v>508</v>
      </c>
    </row>
    <row r="64" spans="1:6" x14ac:dyDescent="0.2">
      <c r="A64" s="11" t="s">
        <v>373</v>
      </c>
      <c r="B64" t="s">
        <v>509</v>
      </c>
      <c r="C64" t="s">
        <v>400</v>
      </c>
      <c r="D64">
        <f t="shared" si="1"/>
        <v>1</v>
      </c>
      <c r="F64" t="s">
        <v>453</v>
      </c>
    </row>
    <row r="65" spans="1:6" x14ac:dyDescent="0.2">
      <c r="A65" s="11" t="s">
        <v>377</v>
      </c>
      <c r="B65" t="s">
        <v>510</v>
      </c>
      <c r="C65" t="s">
        <v>511</v>
      </c>
      <c r="D65">
        <f t="shared" si="1"/>
        <v>1</v>
      </c>
      <c r="F65" t="s">
        <v>512</v>
      </c>
    </row>
    <row r="66" spans="1:6" x14ac:dyDescent="0.2">
      <c r="A66" s="11" t="s">
        <v>373</v>
      </c>
      <c r="B66" t="s">
        <v>513</v>
      </c>
      <c r="C66" t="s">
        <v>504</v>
      </c>
      <c r="D66">
        <f t="shared" ref="D66:D97" si="2">COUNTIF(F:F,C66)</f>
        <v>1</v>
      </c>
      <c r="F66" t="s">
        <v>405</v>
      </c>
    </row>
    <row r="67" spans="1:6" x14ac:dyDescent="0.2">
      <c r="A67" s="11" t="s">
        <v>373</v>
      </c>
      <c r="B67" t="s">
        <v>514</v>
      </c>
      <c r="C67" t="s">
        <v>487</v>
      </c>
      <c r="D67">
        <f t="shared" si="2"/>
        <v>1</v>
      </c>
      <c r="F67" t="s">
        <v>515</v>
      </c>
    </row>
    <row r="68" spans="1:6" x14ac:dyDescent="0.2">
      <c r="A68" s="11" t="s">
        <v>377</v>
      </c>
      <c r="B68" t="s">
        <v>516</v>
      </c>
      <c r="C68" t="s">
        <v>517</v>
      </c>
      <c r="D68">
        <f t="shared" si="2"/>
        <v>1</v>
      </c>
      <c r="F68" t="s">
        <v>518</v>
      </c>
    </row>
    <row r="69" spans="1:6" x14ac:dyDescent="0.2">
      <c r="A69" s="11" t="s">
        <v>373</v>
      </c>
      <c r="B69" t="s">
        <v>519</v>
      </c>
      <c r="C69" t="s">
        <v>383</v>
      </c>
      <c r="D69">
        <f t="shared" si="2"/>
        <v>1</v>
      </c>
      <c r="F69" t="s">
        <v>520</v>
      </c>
    </row>
    <row r="70" spans="1:6" x14ac:dyDescent="0.2">
      <c r="A70" s="11" t="s">
        <v>377</v>
      </c>
      <c r="B70" t="s">
        <v>521</v>
      </c>
      <c r="C70" t="s">
        <v>460</v>
      </c>
      <c r="D70">
        <f t="shared" si="2"/>
        <v>1</v>
      </c>
      <c r="F70" t="s">
        <v>522</v>
      </c>
    </row>
    <row r="71" spans="1:6" x14ac:dyDescent="0.2">
      <c r="A71" s="11" t="s">
        <v>377</v>
      </c>
      <c r="B71" t="s">
        <v>523</v>
      </c>
      <c r="C71" t="s">
        <v>524</v>
      </c>
      <c r="D71">
        <f t="shared" si="2"/>
        <v>1</v>
      </c>
      <c r="F71" t="s">
        <v>525</v>
      </c>
    </row>
    <row r="72" spans="1:6" x14ac:dyDescent="0.2">
      <c r="A72" s="11" t="s">
        <v>373</v>
      </c>
      <c r="B72" t="s">
        <v>526</v>
      </c>
      <c r="C72" t="s">
        <v>527</v>
      </c>
      <c r="D72">
        <f t="shared" si="2"/>
        <v>1</v>
      </c>
      <c r="F72" t="s">
        <v>528</v>
      </c>
    </row>
    <row r="73" spans="1:6" x14ac:dyDescent="0.2">
      <c r="A73" s="11" t="s">
        <v>373</v>
      </c>
      <c r="B73" t="s">
        <v>529</v>
      </c>
      <c r="C73" t="s">
        <v>420</v>
      </c>
      <c r="D73">
        <f t="shared" si="2"/>
        <v>1</v>
      </c>
      <c r="F73" t="s">
        <v>530</v>
      </c>
    </row>
    <row r="74" spans="1:6" x14ac:dyDescent="0.2">
      <c r="A74" s="11" t="s">
        <v>377</v>
      </c>
      <c r="B74" t="s">
        <v>531</v>
      </c>
      <c r="C74" t="s">
        <v>532</v>
      </c>
      <c r="D74">
        <f t="shared" si="2"/>
        <v>1</v>
      </c>
      <c r="F74" t="s">
        <v>533</v>
      </c>
    </row>
    <row r="75" spans="1:6" x14ac:dyDescent="0.2">
      <c r="A75" s="11" t="s">
        <v>373</v>
      </c>
      <c r="B75" t="s">
        <v>534</v>
      </c>
      <c r="C75" t="s">
        <v>457</v>
      </c>
      <c r="D75">
        <f t="shared" si="2"/>
        <v>1</v>
      </c>
      <c r="F75" t="s">
        <v>450</v>
      </c>
    </row>
    <row r="76" spans="1:6" x14ac:dyDescent="0.2">
      <c r="A76" s="11" t="s">
        <v>373</v>
      </c>
      <c r="B76" t="s">
        <v>535</v>
      </c>
      <c r="C76" t="s">
        <v>410</v>
      </c>
      <c r="D76">
        <f t="shared" si="2"/>
        <v>1</v>
      </c>
      <c r="F76" t="s">
        <v>536</v>
      </c>
    </row>
    <row r="77" spans="1:6" x14ac:dyDescent="0.2">
      <c r="A77" s="11" t="s">
        <v>373</v>
      </c>
      <c r="B77" t="s">
        <v>537</v>
      </c>
      <c r="C77" t="s">
        <v>455</v>
      </c>
      <c r="D77">
        <f t="shared" si="2"/>
        <v>1</v>
      </c>
      <c r="F77" t="s">
        <v>532</v>
      </c>
    </row>
    <row r="78" spans="1:6" x14ac:dyDescent="0.2">
      <c r="A78" s="11" t="s">
        <v>373</v>
      </c>
      <c r="B78" t="s">
        <v>538</v>
      </c>
      <c r="C78" t="s">
        <v>448</v>
      </c>
      <c r="D78">
        <f t="shared" si="2"/>
        <v>1</v>
      </c>
      <c r="F78" t="s">
        <v>539</v>
      </c>
    </row>
    <row r="79" spans="1:6" x14ac:dyDescent="0.2">
      <c r="A79" s="11" t="s">
        <v>373</v>
      </c>
      <c r="B79" t="s">
        <v>540</v>
      </c>
      <c r="C79" t="s">
        <v>495</v>
      </c>
      <c r="D79">
        <f t="shared" si="2"/>
        <v>1</v>
      </c>
      <c r="F79" t="s">
        <v>541</v>
      </c>
    </row>
    <row r="80" spans="1:6" x14ac:dyDescent="0.2">
      <c r="A80" s="11" t="s">
        <v>377</v>
      </c>
      <c r="B80" t="s">
        <v>542</v>
      </c>
      <c r="C80" t="s">
        <v>458</v>
      </c>
      <c r="D80">
        <f t="shared" si="2"/>
        <v>1</v>
      </c>
      <c r="F80" t="s">
        <v>543</v>
      </c>
    </row>
    <row r="81" spans="1:6" x14ac:dyDescent="0.2">
      <c r="A81" s="11" t="s">
        <v>373</v>
      </c>
      <c r="B81" t="s">
        <v>544</v>
      </c>
      <c r="C81" t="s">
        <v>545</v>
      </c>
      <c r="D81">
        <f t="shared" si="2"/>
        <v>1</v>
      </c>
      <c r="F81" t="s">
        <v>546</v>
      </c>
    </row>
    <row r="82" spans="1:6" x14ac:dyDescent="0.2">
      <c r="A82" s="11" t="s">
        <v>377</v>
      </c>
      <c r="B82" t="s">
        <v>547</v>
      </c>
      <c r="C82" t="s">
        <v>432</v>
      </c>
      <c r="D82">
        <f t="shared" si="2"/>
        <v>1</v>
      </c>
      <c r="F82" t="s">
        <v>548</v>
      </c>
    </row>
    <row r="83" spans="1:6" x14ac:dyDescent="0.2">
      <c r="A83" s="11" t="s">
        <v>373</v>
      </c>
      <c r="B83" t="s">
        <v>549</v>
      </c>
      <c r="C83" t="s">
        <v>498</v>
      </c>
      <c r="D83">
        <f t="shared" si="2"/>
        <v>1</v>
      </c>
      <c r="F83" t="s">
        <v>550</v>
      </c>
    </row>
    <row r="84" spans="1:6" x14ac:dyDescent="0.2">
      <c r="A84" s="11" t="s">
        <v>377</v>
      </c>
      <c r="B84" t="s">
        <v>551</v>
      </c>
      <c r="C84" t="s">
        <v>498</v>
      </c>
      <c r="D84">
        <f t="shared" si="2"/>
        <v>1</v>
      </c>
      <c r="F84" t="s">
        <v>552</v>
      </c>
    </row>
    <row r="85" spans="1:6" x14ac:dyDescent="0.2">
      <c r="A85" s="11" t="s">
        <v>373</v>
      </c>
      <c r="B85" t="s">
        <v>553</v>
      </c>
      <c r="C85" t="s">
        <v>432</v>
      </c>
      <c r="D85">
        <f t="shared" si="2"/>
        <v>1</v>
      </c>
      <c r="F85" t="s">
        <v>416</v>
      </c>
    </row>
    <row r="86" spans="1:6" x14ac:dyDescent="0.2">
      <c r="A86" s="11" t="s">
        <v>373</v>
      </c>
      <c r="B86" t="s">
        <v>554</v>
      </c>
      <c r="C86" t="s">
        <v>500</v>
      </c>
      <c r="D86">
        <f t="shared" si="2"/>
        <v>1</v>
      </c>
      <c r="F86" t="s">
        <v>517</v>
      </c>
    </row>
    <row r="87" spans="1:6" x14ac:dyDescent="0.2">
      <c r="A87" s="11" t="s">
        <v>373</v>
      </c>
      <c r="B87" t="s">
        <v>555</v>
      </c>
      <c r="C87" s="535" t="s">
        <v>556</v>
      </c>
      <c r="D87">
        <f t="shared" si="2"/>
        <v>0</v>
      </c>
      <c r="F87" t="s">
        <v>486</v>
      </c>
    </row>
    <row r="88" spans="1:6" x14ac:dyDescent="0.2">
      <c r="A88" s="11" t="s">
        <v>373</v>
      </c>
      <c r="B88" t="s">
        <v>557</v>
      </c>
      <c r="C88" t="s">
        <v>528</v>
      </c>
      <c r="D88">
        <f t="shared" si="2"/>
        <v>1</v>
      </c>
      <c r="F88" t="s">
        <v>527</v>
      </c>
    </row>
    <row r="89" spans="1:6" x14ac:dyDescent="0.2">
      <c r="A89" s="11" t="s">
        <v>377</v>
      </c>
      <c r="B89" t="s">
        <v>558</v>
      </c>
      <c r="C89" t="s">
        <v>389</v>
      </c>
      <c r="D89">
        <f t="shared" si="2"/>
        <v>1</v>
      </c>
      <c r="F89" t="s">
        <v>559</v>
      </c>
    </row>
    <row r="90" spans="1:6" x14ac:dyDescent="0.2">
      <c r="A90" s="11" t="s">
        <v>373</v>
      </c>
      <c r="B90" t="s">
        <v>560</v>
      </c>
      <c r="C90" t="s">
        <v>502</v>
      </c>
      <c r="D90">
        <f t="shared" si="2"/>
        <v>1</v>
      </c>
      <c r="F90" t="s">
        <v>561</v>
      </c>
    </row>
    <row r="91" spans="1:6" x14ac:dyDescent="0.2">
      <c r="A91" s="11" t="s">
        <v>373</v>
      </c>
      <c r="B91" t="s">
        <v>562</v>
      </c>
      <c r="C91" t="s">
        <v>504</v>
      </c>
      <c r="D91">
        <f t="shared" si="2"/>
        <v>1</v>
      </c>
      <c r="F91" t="s">
        <v>563</v>
      </c>
    </row>
    <row r="92" spans="1:6" x14ac:dyDescent="0.2">
      <c r="A92" s="11" t="s">
        <v>377</v>
      </c>
      <c r="B92" t="s">
        <v>564</v>
      </c>
      <c r="C92" t="s">
        <v>504</v>
      </c>
      <c r="D92">
        <f t="shared" si="2"/>
        <v>1</v>
      </c>
      <c r="F92" t="s">
        <v>565</v>
      </c>
    </row>
    <row r="93" spans="1:6" x14ac:dyDescent="0.2">
      <c r="A93" s="11" t="s">
        <v>373</v>
      </c>
      <c r="B93" t="s">
        <v>566</v>
      </c>
      <c r="C93" t="s">
        <v>491</v>
      </c>
      <c r="D93">
        <f t="shared" si="2"/>
        <v>1</v>
      </c>
      <c r="F93" t="s">
        <v>567</v>
      </c>
    </row>
    <row r="94" spans="1:6" x14ac:dyDescent="0.2">
      <c r="A94" s="11" t="s">
        <v>377</v>
      </c>
      <c r="B94" t="s">
        <v>566</v>
      </c>
      <c r="C94" t="s">
        <v>491</v>
      </c>
      <c r="D94">
        <f t="shared" si="2"/>
        <v>1</v>
      </c>
      <c r="F94" t="s">
        <v>442</v>
      </c>
    </row>
    <row r="95" spans="1:6" x14ac:dyDescent="0.2">
      <c r="A95" s="11" t="s">
        <v>377</v>
      </c>
      <c r="B95" t="s">
        <v>568</v>
      </c>
      <c r="C95" t="s">
        <v>569</v>
      </c>
      <c r="D95">
        <f t="shared" si="2"/>
        <v>1</v>
      </c>
      <c r="F95" t="s">
        <v>570</v>
      </c>
    </row>
    <row r="96" spans="1:6" x14ac:dyDescent="0.2">
      <c r="A96" s="11" t="s">
        <v>377</v>
      </c>
      <c r="B96" t="s">
        <v>571</v>
      </c>
      <c r="C96" t="s">
        <v>512</v>
      </c>
      <c r="D96">
        <f t="shared" si="2"/>
        <v>1</v>
      </c>
      <c r="F96" t="s">
        <v>572</v>
      </c>
    </row>
    <row r="97" spans="1:6" x14ac:dyDescent="0.2">
      <c r="A97" s="11" t="s">
        <v>373</v>
      </c>
      <c r="B97" t="s">
        <v>573</v>
      </c>
      <c r="C97" t="s">
        <v>574</v>
      </c>
      <c r="D97">
        <f t="shared" si="2"/>
        <v>1</v>
      </c>
      <c r="F97" t="s">
        <v>575</v>
      </c>
    </row>
    <row r="98" spans="1:6" x14ac:dyDescent="0.2">
      <c r="A98" s="11" t="s">
        <v>377</v>
      </c>
      <c r="B98" t="s">
        <v>573</v>
      </c>
      <c r="C98" t="s">
        <v>574</v>
      </c>
      <c r="D98">
        <f t="shared" ref="D98:D129" si="3">COUNTIF(F:F,C98)</f>
        <v>1</v>
      </c>
      <c r="F98" t="s">
        <v>576</v>
      </c>
    </row>
    <row r="99" spans="1:6" x14ac:dyDescent="0.2">
      <c r="A99" s="11" t="s">
        <v>373</v>
      </c>
      <c r="B99" t="s">
        <v>577</v>
      </c>
      <c r="C99" t="s">
        <v>515</v>
      </c>
      <c r="D99">
        <f t="shared" si="3"/>
        <v>1</v>
      </c>
      <c r="F99" t="s">
        <v>569</v>
      </c>
    </row>
    <row r="100" spans="1:6" x14ac:dyDescent="0.2">
      <c r="A100" s="11" t="s">
        <v>377</v>
      </c>
      <c r="B100" t="s">
        <v>578</v>
      </c>
      <c r="C100" t="s">
        <v>518</v>
      </c>
      <c r="D100">
        <f t="shared" si="3"/>
        <v>1</v>
      </c>
      <c r="F100" t="s">
        <v>579</v>
      </c>
    </row>
    <row r="101" spans="1:6" x14ac:dyDescent="0.2">
      <c r="A101" s="11" t="s">
        <v>373</v>
      </c>
      <c r="B101" t="s">
        <v>580</v>
      </c>
      <c r="C101" t="s">
        <v>522</v>
      </c>
      <c r="D101">
        <f t="shared" si="3"/>
        <v>1</v>
      </c>
      <c r="F101" t="s">
        <v>545</v>
      </c>
    </row>
    <row r="102" spans="1:6" x14ac:dyDescent="0.2">
      <c r="A102" s="11" t="s">
        <v>377</v>
      </c>
      <c r="B102" t="s">
        <v>581</v>
      </c>
      <c r="C102" t="s">
        <v>520</v>
      </c>
      <c r="D102">
        <f t="shared" si="3"/>
        <v>1</v>
      </c>
      <c r="F102" t="s">
        <v>489</v>
      </c>
    </row>
    <row r="103" spans="1:6" x14ac:dyDescent="0.2">
      <c r="A103" s="11" t="s">
        <v>377</v>
      </c>
      <c r="B103" t="s">
        <v>582</v>
      </c>
      <c r="C103" s="535" t="s">
        <v>583</v>
      </c>
      <c r="D103">
        <f t="shared" si="3"/>
        <v>0</v>
      </c>
      <c r="F103" t="s">
        <v>584</v>
      </c>
    </row>
    <row r="104" spans="1:6" x14ac:dyDescent="0.2">
      <c r="A104" s="11" t="s">
        <v>373</v>
      </c>
      <c r="B104" t="s">
        <v>585</v>
      </c>
      <c r="C104" t="s">
        <v>525</v>
      </c>
      <c r="D104">
        <f t="shared" si="3"/>
        <v>1</v>
      </c>
      <c r="F104" t="s">
        <v>586</v>
      </c>
    </row>
    <row r="105" spans="1:6" x14ac:dyDescent="0.2">
      <c r="A105" s="11" t="s">
        <v>377</v>
      </c>
      <c r="B105" t="s">
        <v>585</v>
      </c>
      <c r="C105" t="s">
        <v>525</v>
      </c>
      <c r="D105">
        <f t="shared" si="3"/>
        <v>1</v>
      </c>
      <c r="F105" t="s">
        <v>436</v>
      </c>
    </row>
    <row r="106" spans="1:6" x14ac:dyDescent="0.2">
      <c r="A106" s="11" t="s">
        <v>377</v>
      </c>
      <c r="B106" t="s">
        <v>587</v>
      </c>
      <c r="C106" t="s">
        <v>584</v>
      </c>
      <c r="D106">
        <f t="shared" si="3"/>
        <v>1</v>
      </c>
      <c r="F106" t="s">
        <v>402</v>
      </c>
    </row>
    <row r="107" spans="1:6" x14ac:dyDescent="0.2">
      <c r="A107" s="11" t="s">
        <v>373</v>
      </c>
      <c r="B107" t="s">
        <v>588</v>
      </c>
      <c r="C107" t="s">
        <v>428</v>
      </c>
      <c r="D107">
        <f t="shared" si="3"/>
        <v>1</v>
      </c>
      <c r="F107" t="s">
        <v>589</v>
      </c>
    </row>
    <row r="108" spans="1:6" x14ac:dyDescent="0.2">
      <c r="A108" s="11" t="s">
        <v>377</v>
      </c>
      <c r="B108" t="s">
        <v>588</v>
      </c>
      <c r="C108" t="s">
        <v>428</v>
      </c>
      <c r="D108">
        <f t="shared" si="3"/>
        <v>1</v>
      </c>
      <c r="F108" t="s">
        <v>590</v>
      </c>
    </row>
    <row r="109" spans="1:6" x14ac:dyDescent="0.2">
      <c r="A109" s="11" t="s">
        <v>373</v>
      </c>
      <c r="B109" t="s">
        <v>591</v>
      </c>
      <c r="C109" t="s">
        <v>530</v>
      </c>
      <c r="D109">
        <f t="shared" si="3"/>
        <v>1</v>
      </c>
      <c r="F109" t="s">
        <v>524</v>
      </c>
    </row>
    <row r="110" spans="1:6" x14ac:dyDescent="0.2">
      <c r="A110" s="11" t="s">
        <v>377</v>
      </c>
      <c r="B110" t="s">
        <v>592</v>
      </c>
      <c r="C110" t="s">
        <v>533</v>
      </c>
      <c r="D110">
        <f t="shared" si="3"/>
        <v>1</v>
      </c>
      <c r="F110" t="s">
        <v>574</v>
      </c>
    </row>
    <row r="111" spans="1:6" x14ac:dyDescent="0.2">
      <c r="A111" s="11" t="s">
        <v>373</v>
      </c>
      <c r="B111" t="s">
        <v>593</v>
      </c>
      <c r="C111" t="s">
        <v>536</v>
      </c>
      <c r="D111">
        <f t="shared" si="3"/>
        <v>1</v>
      </c>
      <c r="F111" t="s">
        <v>385</v>
      </c>
    </row>
    <row r="112" spans="1:6" x14ac:dyDescent="0.2">
      <c r="A112" s="11" t="s">
        <v>377</v>
      </c>
      <c r="B112" t="s">
        <v>594</v>
      </c>
      <c r="C112" s="535" t="s">
        <v>595</v>
      </c>
      <c r="D112">
        <f t="shared" si="3"/>
        <v>0</v>
      </c>
      <c r="F112" t="s">
        <v>596</v>
      </c>
    </row>
    <row r="113" spans="1:6" x14ac:dyDescent="0.2">
      <c r="A113" s="11" t="s">
        <v>377</v>
      </c>
      <c r="B113" t="s">
        <v>597</v>
      </c>
      <c r="C113" t="s">
        <v>545</v>
      </c>
      <c r="D113">
        <f t="shared" si="3"/>
        <v>1</v>
      </c>
      <c r="F113" t="s">
        <v>598</v>
      </c>
    </row>
    <row r="114" spans="1:6" x14ac:dyDescent="0.2">
      <c r="A114" s="11" t="s">
        <v>373</v>
      </c>
      <c r="B114" t="s">
        <v>599</v>
      </c>
      <c r="C114" t="s">
        <v>532</v>
      </c>
      <c r="D114">
        <f t="shared" si="3"/>
        <v>1</v>
      </c>
      <c r="F114" t="s">
        <v>389</v>
      </c>
    </row>
    <row r="115" spans="1:6" x14ac:dyDescent="0.2">
      <c r="A115" s="11" t="s">
        <v>373</v>
      </c>
      <c r="B115" t="s">
        <v>600</v>
      </c>
      <c r="C115" t="s">
        <v>539</v>
      </c>
      <c r="D115">
        <f t="shared" si="3"/>
        <v>1</v>
      </c>
      <c r="F115" t="s">
        <v>397</v>
      </c>
    </row>
    <row r="116" spans="1:6" x14ac:dyDescent="0.2">
      <c r="A116" s="11" t="s">
        <v>373</v>
      </c>
      <c r="B116" t="s">
        <v>601</v>
      </c>
      <c r="C116" t="s">
        <v>541</v>
      </c>
      <c r="D116">
        <f t="shared" si="3"/>
        <v>1</v>
      </c>
      <c r="F116" t="s">
        <v>511</v>
      </c>
    </row>
    <row r="117" spans="1:6" x14ac:dyDescent="0.2">
      <c r="A117" s="11" t="s">
        <v>377</v>
      </c>
      <c r="B117" t="s">
        <v>602</v>
      </c>
      <c r="C117" t="s">
        <v>541</v>
      </c>
      <c r="D117">
        <f t="shared" si="3"/>
        <v>1</v>
      </c>
    </row>
    <row r="118" spans="1:6" x14ac:dyDescent="0.2">
      <c r="A118" s="11" t="s">
        <v>373</v>
      </c>
      <c r="B118" t="s">
        <v>603</v>
      </c>
      <c r="C118" t="s">
        <v>543</v>
      </c>
      <c r="D118">
        <f t="shared" si="3"/>
        <v>1</v>
      </c>
    </row>
    <row r="119" spans="1:6" x14ac:dyDescent="0.2">
      <c r="A119" s="11" t="s">
        <v>377</v>
      </c>
      <c r="B119" t="s">
        <v>603</v>
      </c>
      <c r="C119" t="s">
        <v>543</v>
      </c>
      <c r="D119">
        <f t="shared" si="3"/>
        <v>1</v>
      </c>
    </row>
    <row r="120" spans="1:6" x14ac:dyDescent="0.2">
      <c r="A120" s="11" t="s">
        <v>373</v>
      </c>
      <c r="B120" t="s">
        <v>604</v>
      </c>
      <c r="C120" t="s">
        <v>548</v>
      </c>
      <c r="D120">
        <f t="shared" si="3"/>
        <v>1</v>
      </c>
    </row>
    <row r="121" spans="1:6" x14ac:dyDescent="0.2">
      <c r="A121" s="11" t="s">
        <v>373</v>
      </c>
      <c r="B121" t="s">
        <v>605</v>
      </c>
      <c r="C121" t="s">
        <v>464</v>
      </c>
      <c r="D121">
        <f t="shared" si="3"/>
        <v>1</v>
      </c>
    </row>
    <row r="122" spans="1:6" x14ac:dyDescent="0.2">
      <c r="A122" s="11" t="s">
        <v>377</v>
      </c>
      <c r="B122" t="s">
        <v>606</v>
      </c>
      <c r="C122" t="s">
        <v>598</v>
      </c>
      <c r="D122">
        <f t="shared" si="3"/>
        <v>1</v>
      </c>
    </row>
    <row r="123" spans="1:6" x14ac:dyDescent="0.2">
      <c r="A123" s="11" t="s">
        <v>373</v>
      </c>
      <c r="B123" t="s">
        <v>607</v>
      </c>
      <c r="C123" t="s">
        <v>512</v>
      </c>
      <c r="D123">
        <f t="shared" si="3"/>
        <v>1</v>
      </c>
    </row>
    <row r="124" spans="1:6" x14ac:dyDescent="0.2">
      <c r="A124" s="11" t="s">
        <v>373</v>
      </c>
      <c r="B124" t="s">
        <v>608</v>
      </c>
      <c r="C124" t="s">
        <v>508</v>
      </c>
      <c r="D124">
        <f t="shared" si="3"/>
        <v>1</v>
      </c>
    </row>
    <row r="125" spans="1:6" x14ac:dyDescent="0.2">
      <c r="A125" s="11" t="s">
        <v>377</v>
      </c>
      <c r="B125" t="s">
        <v>608</v>
      </c>
      <c r="C125" t="s">
        <v>508</v>
      </c>
      <c r="D125">
        <f t="shared" si="3"/>
        <v>1</v>
      </c>
    </row>
    <row r="126" spans="1:6" x14ac:dyDescent="0.2">
      <c r="A126" s="11" t="s">
        <v>377</v>
      </c>
      <c r="B126" t="s">
        <v>609</v>
      </c>
      <c r="C126" t="s">
        <v>552</v>
      </c>
      <c r="D126">
        <f t="shared" si="3"/>
        <v>1</v>
      </c>
    </row>
    <row r="127" spans="1:6" x14ac:dyDescent="0.2">
      <c r="A127" s="11" t="s">
        <v>373</v>
      </c>
      <c r="B127" t="s">
        <v>610</v>
      </c>
      <c r="C127" t="s">
        <v>400</v>
      </c>
      <c r="D127">
        <f t="shared" si="3"/>
        <v>1</v>
      </c>
    </row>
    <row r="128" spans="1:6" x14ac:dyDescent="0.2">
      <c r="A128" s="11" t="s">
        <v>373</v>
      </c>
      <c r="B128" t="s">
        <v>611</v>
      </c>
      <c r="C128" t="s">
        <v>448</v>
      </c>
      <c r="D128">
        <f t="shared" si="3"/>
        <v>1</v>
      </c>
    </row>
    <row r="129" spans="1:4" x14ac:dyDescent="0.2">
      <c r="A129" s="11" t="s">
        <v>373</v>
      </c>
      <c r="B129" t="s">
        <v>612</v>
      </c>
      <c r="C129" t="s">
        <v>548</v>
      </c>
      <c r="D129">
        <f t="shared" si="3"/>
        <v>1</v>
      </c>
    </row>
    <row r="130" spans="1:4" x14ac:dyDescent="0.2">
      <c r="A130" s="11" t="s">
        <v>377</v>
      </c>
      <c r="B130" t="s">
        <v>613</v>
      </c>
      <c r="C130" t="s">
        <v>559</v>
      </c>
      <c r="D130">
        <f t="shared" ref="D130:D161" si="4">COUNTIF(F:F,C130)</f>
        <v>1</v>
      </c>
    </row>
    <row r="131" spans="1:4" x14ac:dyDescent="0.2">
      <c r="A131" s="11" t="s">
        <v>373</v>
      </c>
      <c r="B131" t="s">
        <v>614</v>
      </c>
      <c r="C131" t="s">
        <v>550</v>
      </c>
      <c r="D131">
        <f t="shared" si="4"/>
        <v>1</v>
      </c>
    </row>
    <row r="132" spans="1:4" x14ac:dyDescent="0.2">
      <c r="A132" s="11" t="s">
        <v>373</v>
      </c>
      <c r="B132" t="s">
        <v>615</v>
      </c>
      <c r="C132" t="s">
        <v>563</v>
      </c>
      <c r="D132">
        <f t="shared" si="4"/>
        <v>1</v>
      </c>
    </row>
    <row r="133" spans="1:4" x14ac:dyDescent="0.2">
      <c r="A133" s="11" t="s">
        <v>373</v>
      </c>
      <c r="B133" t="s">
        <v>616</v>
      </c>
      <c r="C133" t="s">
        <v>428</v>
      </c>
      <c r="D133">
        <f t="shared" si="4"/>
        <v>1</v>
      </c>
    </row>
    <row r="134" spans="1:4" x14ac:dyDescent="0.2">
      <c r="A134" s="11" t="s">
        <v>377</v>
      </c>
      <c r="B134" t="s">
        <v>617</v>
      </c>
      <c r="C134" t="s">
        <v>480</v>
      </c>
      <c r="D134">
        <f t="shared" si="4"/>
        <v>1</v>
      </c>
    </row>
    <row r="135" spans="1:4" x14ac:dyDescent="0.2">
      <c r="A135" s="11" t="s">
        <v>377</v>
      </c>
      <c r="B135" t="s">
        <v>618</v>
      </c>
      <c r="C135" t="s">
        <v>565</v>
      </c>
      <c r="D135">
        <f t="shared" si="4"/>
        <v>1</v>
      </c>
    </row>
    <row r="136" spans="1:4" x14ac:dyDescent="0.2">
      <c r="A136" s="11" t="s">
        <v>373</v>
      </c>
      <c r="B136" t="s">
        <v>619</v>
      </c>
      <c r="C136" t="s">
        <v>440</v>
      </c>
      <c r="D136">
        <f t="shared" si="4"/>
        <v>1</v>
      </c>
    </row>
    <row r="137" spans="1:4" x14ac:dyDescent="0.2">
      <c r="A137" s="11" t="s">
        <v>373</v>
      </c>
      <c r="B137" t="s">
        <v>620</v>
      </c>
      <c r="C137" t="s">
        <v>403</v>
      </c>
      <c r="D137">
        <f t="shared" si="4"/>
        <v>1</v>
      </c>
    </row>
    <row r="138" spans="1:4" x14ac:dyDescent="0.2">
      <c r="A138" s="11" t="s">
        <v>373</v>
      </c>
      <c r="B138" t="s">
        <v>621</v>
      </c>
      <c r="C138" t="s">
        <v>389</v>
      </c>
      <c r="D138">
        <f t="shared" si="4"/>
        <v>1</v>
      </c>
    </row>
    <row r="139" spans="1:4" x14ac:dyDescent="0.2">
      <c r="A139" s="11" t="s">
        <v>373</v>
      </c>
      <c r="B139" t="s">
        <v>622</v>
      </c>
      <c r="C139" t="s">
        <v>567</v>
      </c>
      <c r="D139">
        <f t="shared" si="4"/>
        <v>1</v>
      </c>
    </row>
    <row r="140" spans="1:4" x14ac:dyDescent="0.2">
      <c r="A140" s="11" t="s">
        <v>377</v>
      </c>
      <c r="B140" t="s">
        <v>623</v>
      </c>
      <c r="C140" t="s">
        <v>442</v>
      </c>
      <c r="D140">
        <f t="shared" si="4"/>
        <v>1</v>
      </c>
    </row>
    <row r="141" spans="1:4" x14ac:dyDescent="0.2">
      <c r="A141" s="11" t="s">
        <v>373</v>
      </c>
      <c r="B141" t="s">
        <v>624</v>
      </c>
      <c r="C141" t="s">
        <v>552</v>
      </c>
      <c r="D141">
        <f t="shared" si="4"/>
        <v>1</v>
      </c>
    </row>
    <row r="142" spans="1:4" x14ac:dyDescent="0.2">
      <c r="A142" s="11" t="s">
        <v>377</v>
      </c>
      <c r="B142" t="s">
        <v>625</v>
      </c>
      <c r="C142" t="s">
        <v>570</v>
      </c>
      <c r="D142">
        <f t="shared" si="4"/>
        <v>1</v>
      </c>
    </row>
    <row r="143" spans="1:4" x14ac:dyDescent="0.2">
      <c r="A143" s="11" t="s">
        <v>377</v>
      </c>
      <c r="B143" t="s">
        <v>626</v>
      </c>
      <c r="C143" t="s">
        <v>586</v>
      </c>
      <c r="D143">
        <f t="shared" si="4"/>
        <v>1</v>
      </c>
    </row>
    <row r="144" spans="1:4" x14ac:dyDescent="0.2">
      <c r="A144" s="11" t="s">
        <v>377</v>
      </c>
      <c r="B144" t="s">
        <v>627</v>
      </c>
      <c r="C144" t="s">
        <v>572</v>
      </c>
      <c r="D144">
        <f t="shared" si="4"/>
        <v>1</v>
      </c>
    </row>
    <row r="145" spans="1:4" x14ac:dyDescent="0.2">
      <c r="A145" s="11" t="s">
        <v>377</v>
      </c>
      <c r="B145" t="s">
        <v>628</v>
      </c>
      <c r="C145" t="s">
        <v>492</v>
      </c>
      <c r="D145">
        <f t="shared" si="4"/>
        <v>1</v>
      </c>
    </row>
    <row r="146" spans="1:4" x14ac:dyDescent="0.2">
      <c r="A146" s="11" t="s">
        <v>377</v>
      </c>
      <c r="B146" t="s">
        <v>629</v>
      </c>
      <c r="C146" t="s">
        <v>383</v>
      </c>
      <c r="D146">
        <f t="shared" si="4"/>
        <v>1</v>
      </c>
    </row>
    <row r="147" spans="1:4" x14ac:dyDescent="0.2">
      <c r="A147" s="11" t="s">
        <v>373</v>
      </c>
      <c r="B147" t="s">
        <v>630</v>
      </c>
      <c r="C147" t="s">
        <v>575</v>
      </c>
      <c r="D147">
        <f t="shared" si="4"/>
        <v>1</v>
      </c>
    </row>
    <row r="148" spans="1:4" x14ac:dyDescent="0.2">
      <c r="A148" s="11" t="s">
        <v>377</v>
      </c>
      <c r="B148" t="s">
        <v>630</v>
      </c>
      <c r="C148" t="s">
        <v>575</v>
      </c>
      <c r="D148">
        <f t="shared" si="4"/>
        <v>1</v>
      </c>
    </row>
    <row r="149" spans="1:4" x14ac:dyDescent="0.2">
      <c r="A149" s="11" t="s">
        <v>377</v>
      </c>
      <c r="B149" t="s">
        <v>631</v>
      </c>
      <c r="C149" t="s">
        <v>576</v>
      </c>
      <c r="D149">
        <f t="shared" si="4"/>
        <v>1</v>
      </c>
    </row>
    <row r="150" spans="1:4" x14ac:dyDescent="0.2">
      <c r="A150" s="11" t="s">
        <v>377</v>
      </c>
      <c r="B150" t="s">
        <v>632</v>
      </c>
      <c r="C150" t="s">
        <v>416</v>
      </c>
      <c r="D150">
        <f t="shared" si="4"/>
        <v>1</v>
      </c>
    </row>
    <row r="151" spans="1:4" x14ac:dyDescent="0.2">
      <c r="A151" s="11" t="s">
        <v>373</v>
      </c>
      <c r="B151" t="s">
        <v>633</v>
      </c>
      <c r="C151" t="s">
        <v>579</v>
      </c>
      <c r="D151">
        <f t="shared" si="4"/>
        <v>1</v>
      </c>
    </row>
    <row r="152" spans="1:4" x14ac:dyDescent="0.2">
      <c r="A152" s="11" t="s">
        <v>373</v>
      </c>
      <c r="B152" t="s">
        <v>634</v>
      </c>
      <c r="C152" t="s">
        <v>570</v>
      </c>
      <c r="D152">
        <f t="shared" si="4"/>
        <v>1</v>
      </c>
    </row>
    <row r="153" spans="1:4" x14ac:dyDescent="0.2">
      <c r="A153" s="11" t="s">
        <v>373</v>
      </c>
      <c r="B153" t="s">
        <v>635</v>
      </c>
      <c r="C153" t="s">
        <v>489</v>
      </c>
      <c r="D153">
        <f t="shared" si="4"/>
        <v>1</v>
      </c>
    </row>
    <row r="154" spans="1:4" x14ac:dyDescent="0.2">
      <c r="A154" s="11" t="s">
        <v>373</v>
      </c>
      <c r="B154" t="s">
        <v>636</v>
      </c>
      <c r="C154" t="s">
        <v>408</v>
      </c>
      <c r="D154">
        <f t="shared" si="4"/>
        <v>1</v>
      </c>
    </row>
    <row r="155" spans="1:4" x14ac:dyDescent="0.2">
      <c r="A155" s="11" t="s">
        <v>373</v>
      </c>
      <c r="B155" t="s">
        <v>637</v>
      </c>
      <c r="C155" t="s">
        <v>584</v>
      </c>
      <c r="D155">
        <f t="shared" si="4"/>
        <v>1</v>
      </c>
    </row>
    <row r="156" spans="1:4" x14ac:dyDescent="0.2">
      <c r="A156" s="11" t="s">
        <v>377</v>
      </c>
      <c r="B156" t="s">
        <v>638</v>
      </c>
      <c r="C156" s="535" t="s">
        <v>639</v>
      </c>
      <c r="D156">
        <f t="shared" si="4"/>
        <v>0</v>
      </c>
    </row>
    <row r="157" spans="1:4" x14ac:dyDescent="0.2">
      <c r="A157" s="11" t="s">
        <v>377</v>
      </c>
      <c r="B157" t="s">
        <v>640</v>
      </c>
      <c r="C157" t="s">
        <v>598</v>
      </c>
      <c r="D157">
        <f t="shared" si="4"/>
        <v>1</v>
      </c>
    </row>
    <row r="158" spans="1:4" x14ac:dyDescent="0.2">
      <c r="A158" s="11" t="s">
        <v>373</v>
      </c>
      <c r="B158" t="s">
        <v>641</v>
      </c>
      <c r="C158" t="s">
        <v>428</v>
      </c>
      <c r="D158">
        <f t="shared" si="4"/>
        <v>1</v>
      </c>
    </row>
    <row r="159" spans="1:4" x14ac:dyDescent="0.2">
      <c r="A159" s="11" t="s">
        <v>373</v>
      </c>
      <c r="B159" t="s">
        <v>642</v>
      </c>
      <c r="C159" t="s">
        <v>436</v>
      </c>
      <c r="D159">
        <f t="shared" si="4"/>
        <v>1</v>
      </c>
    </row>
    <row r="160" spans="1:4" x14ac:dyDescent="0.2">
      <c r="A160" s="11" t="s">
        <v>373</v>
      </c>
      <c r="B160" t="s">
        <v>643</v>
      </c>
      <c r="C160" t="s">
        <v>402</v>
      </c>
      <c r="D160">
        <f t="shared" si="4"/>
        <v>1</v>
      </c>
    </row>
    <row r="161" spans="1:4" x14ac:dyDescent="0.2">
      <c r="A161" s="11" t="s">
        <v>377</v>
      </c>
      <c r="B161" t="s">
        <v>643</v>
      </c>
      <c r="C161" t="s">
        <v>402</v>
      </c>
      <c r="D161">
        <f t="shared" si="4"/>
        <v>1</v>
      </c>
    </row>
    <row r="162" spans="1:4" x14ac:dyDescent="0.2">
      <c r="A162" s="11" t="s">
        <v>373</v>
      </c>
      <c r="B162" t="s">
        <v>644</v>
      </c>
      <c r="C162" t="s">
        <v>590</v>
      </c>
      <c r="D162">
        <f t="shared" ref="D162:D173" si="5">COUNTIF(F:F,C162)</f>
        <v>1</v>
      </c>
    </row>
    <row r="163" spans="1:4" x14ac:dyDescent="0.2">
      <c r="A163" s="11" t="s">
        <v>377</v>
      </c>
      <c r="B163" t="s">
        <v>645</v>
      </c>
      <c r="C163" s="535" t="s">
        <v>646</v>
      </c>
      <c r="D163">
        <f t="shared" si="5"/>
        <v>0</v>
      </c>
    </row>
    <row r="164" spans="1:4" x14ac:dyDescent="0.2">
      <c r="A164" s="11" t="s">
        <v>373</v>
      </c>
      <c r="B164" t="s">
        <v>647</v>
      </c>
      <c r="C164" t="s">
        <v>548</v>
      </c>
      <c r="D164">
        <f t="shared" si="5"/>
        <v>1</v>
      </c>
    </row>
    <row r="165" spans="1:4" x14ac:dyDescent="0.2">
      <c r="A165" s="11" t="s">
        <v>373</v>
      </c>
      <c r="B165" t="s">
        <v>648</v>
      </c>
      <c r="C165" t="s">
        <v>512</v>
      </c>
      <c r="D165">
        <f t="shared" si="5"/>
        <v>1</v>
      </c>
    </row>
    <row r="166" spans="1:4" x14ac:dyDescent="0.2">
      <c r="A166" s="11" t="s">
        <v>377</v>
      </c>
      <c r="B166" t="s">
        <v>649</v>
      </c>
      <c r="C166" t="s">
        <v>596</v>
      </c>
      <c r="D166">
        <f t="shared" si="5"/>
        <v>1</v>
      </c>
    </row>
    <row r="167" spans="1:4" x14ac:dyDescent="0.2">
      <c r="A167" s="11" t="s">
        <v>377</v>
      </c>
      <c r="B167" t="s">
        <v>650</v>
      </c>
      <c r="C167" t="s">
        <v>414</v>
      </c>
      <c r="D167">
        <f t="shared" si="5"/>
        <v>1</v>
      </c>
    </row>
    <row r="168" spans="1:4" x14ac:dyDescent="0.2">
      <c r="A168" s="11" t="s">
        <v>373</v>
      </c>
      <c r="B168" t="s">
        <v>651</v>
      </c>
      <c r="C168" t="s">
        <v>422</v>
      </c>
      <c r="D168">
        <f t="shared" si="5"/>
        <v>1</v>
      </c>
    </row>
    <row r="169" spans="1:4" x14ac:dyDescent="0.2">
      <c r="A169" s="11" t="s">
        <v>377</v>
      </c>
      <c r="B169" t="s">
        <v>652</v>
      </c>
      <c r="C169" t="s">
        <v>422</v>
      </c>
      <c r="D169">
        <f t="shared" si="5"/>
        <v>1</v>
      </c>
    </row>
    <row r="170" spans="1:4" x14ac:dyDescent="0.2">
      <c r="A170" s="11" t="s">
        <v>377</v>
      </c>
      <c r="B170" t="s">
        <v>653</v>
      </c>
      <c r="C170" t="s">
        <v>546</v>
      </c>
      <c r="D170">
        <f t="shared" si="5"/>
        <v>1</v>
      </c>
    </row>
    <row r="171" spans="1:4" x14ac:dyDescent="0.2">
      <c r="A171" s="11" t="s">
        <v>373</v>
      </c>
      <c r="B171" t="s">
        <v>654</v>
      </c>
      <c r="C171" t="s">
        <v>397</v>
      </c>
      <c r="D171">
        <f t="shared" si="5"/>
        <v>1</v>
      </c>
    </row>
    <row r="172" spans="1:4" x14ac:dyDescent="0.2">
      <c r="A172" s="11" t="s">
        <v>373</v>
      </c>
      <c r="B172" t="s">
        <v>655</v>
      </c>
      <c r="C172" t="s">
        <v>432</v>
      </c>
      <c r="D172">
        <f t="shared" si="5"/>
        <v>1</v>
      </c>
    </row>
    <row r="173" spans="1:4" x14ac:dyDescent="0.2">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44"/>
  </cols>
  <sheetData>
    <row r="1" spans="1:2762" s="483" customFormat="1" ht="156" customHeight="1" x14ac:dyDescent="0.2">
      <c r="A1" s="479"/>
      <c r="B1" s="467" t="s">
        <v>657</v>
      </c>
      <c r="C1" s="467" t="s">
        <v>658</v>
      </c>
      <c r="D1" s="467" t="s">
        <v>659</v>
      </c>
      <c r="E1" s="467" t="s">
        <v>660</v>
      </c>
      <c r="F1" s="467" t="s">
        <v>661</v>
      </c>
      <c r="G1" s="467" t="s">
        <v>662</v>
      </c>
      <c r="H1" s="467" t="s">
        <v>663</v>
      </c>
      <c r="I1" s="467" t="s">
        <v>664</v>
      </c>
      <c r="J1" s="467" t="s">
        <v>665</v>
      </c>
      <c r="K1" s="467" t="s">
        <v>666</v>
      </c>
      <c r="L1" s="467" t="s">
        <v>667</v>
      </c>
      <c r="M1" s="467" t="s">
        <v>668</v>
      </c>
      <c r="N1" s="467" t="s">
        <v>669</v>
      </c>
      <c r="O1" s="467" t="s">
        <v>670</v>
      </c>
      <c r="P1" s="467" t="s">
        <v>671</v>
      </c>
      <c r="Q1" s="467" t="s">
        <v>672</v>
      </c>
      <c r="R1" s="464" t="s">
        <v>673</v>
      </c>
      <c r="S1" s="465" t="s">
        <v>674</v>
      </c>
      <c r="T1" s="467" t="s">
        <v>675</v>
      </c>
      <c r="U1" s="530" t="s">
        <v>676</v>
      </c>
      <c r="V1" s="467" t="s">
        <v>677</v>
      </c>
      <c r="W1" s="467" t="s">
        <v>678</v>
      </c>
      <c r="X1" s="467" t="s">
        <v>679</v>
      </c>
      <c r="Y1" s="467" t="s">
        <v>680</v>
      </c>
      <c r="Z1" s="467" t="s">
        <v>681</v>
      </c>
      <c r="AA1" s="467" t="s">
        <v>682</v>
      </c>
      <c r="AB1" s="467" t="s">
        <v>683</v>
      </c>
      <c r="AC1" s="467" t="s">
        <v>684</v>
      </c>
      <c r="AD1" s="467" t="s">
        <v>685</v>
      </c>
      <c r="AE1" s="467" t="s">
        <v>686</v>
      </c>
      <c r="AF1" s="467" t="s">
        <v>687</v>
      </c>
      <c r="AG1" s="467" t="s">
        <v>688</v>
      </c>
      <c r="AH1" s="467" t="s">
        <v>689</v>
      </c>
      <c r="AI1" s="467" t="s">
        <v>690</v>
      </c>
      <c r="AJ1" s="467" t="s">
        <v>691</v>
      </c>
      <c r="AK1" s="467" t="s">
        <v>692</v>
      </c>
      <c r="AL1" s="467" t="s">
        <v>693</v>
      </c>
      <c r="AM1" s="467" t="s">
        <v>694</v>
      </c>
      <c r="AN1" s="467" t="s">
        <v>695</v>
      </c>
      <c r="AO1" s="467" t="s">
        <v>696</v>
      </c>
      <c r="AP1" s="467" t="s">
        <v>697</v>
      </c>
      <c r="AQ1" s="467" t="s">
        <v>698</v>
      </c>
      <c r="AR1" s="467" t="s">
        <v>699</v>
      </c>
      <c r="AS1" s="467" t="s">
        <v>700</v>
      </c>
      <c r="AT1" s="481" t="s">
        <v>701</v>
      </c>
      <c r="AU1" s="481" t="s">
        <v>702</v>
      </c>
      <c r="AV1" s="481" t="s">
        <v>703</v>
      </c>
      <c r="AW1" s="481" t="s">
        <v>704</v>
      </c>
      <c r="AX1" s="481" t="s">
        <v>705</v>
      </c>
      <c r="AY1" s="481" t="s">
        <v>706</v>
      </c>
      <c r="AZ1" s="481" t="s">
        <v>707</v>
      </c>
      <c r="BA1" s="481" t="s">
        <v>708</v>
      </c>
      <c r="BB1" s="481" t="s">
        <v>709</v>
      </c>
      <c r="BC1" s="481" t="s">
        <v>710</v>
      </c>
      <c r="BD1" s="481" t="s">
        <v>711</v>
      </c>
      <c r="BE1" s="481" t="s">
        <v>712</v>
      </c>
      <c r="BF1" s="481" t="s">
        <v>713</v>
      </c>
      <c r="BG1" s="481" t="s">
        <v>714</v>
      </c>
      <c r="BH1" s="481" t="s">
        <v>715</v>
      </c>
      <c r="BI1" s="481" t="s">
        <v>716</v>
      </c>
      <c r="BJ1" s="481" t="s">
        <v>717</v>
      </c>
      <c r="BK1" s="481" t="s">
        <v>718</v>
      </c>
      <c r="BL1" s="481" t="s">
        <v>719</v>
      </c>
      <c r="BM1" s="481" t="s">
        <v>720</v>
      </c>
      <c r="BN1" s="481" t="s">
        <v>721</v>
      </c>
      <c r="BO1" s="481" t="s">
        <v>722</v>
      </c>
      <c r="BP1" s="481" t="s">
        <v>723</v>
      </c>
      <c r="BQ1" s="481" t="s">
        <v>724</v>
      </c>
      <c r="BR1" s="481" t="s">
        <v>725</v>
      </c>
      <c r="BS1" s="481" t="s">
        <v>726</v>
      </c>
      <c r="BT1" s="481" t="s">
        <v>727</v>
      </c>
      <c r="BU1" s="481" t="s">
        <v>728</v>
      </c>
      <c r="BV1" s="481" t="s">
        <v>729</v>
      </c>
      <c r="BW1" s="481" t="s">
        <v>730</v>
      </c>
      <c r="BX1" s="481" t="s">
        <v>731</v>
      </c>
      <c r="BY1" s="481" t="s">
        <v>732</v>
      </c>
      <c r="BZ1" s="481" t="s">
        <v>733</v>
      </c>
      <c r="CA1" s="481" t="s">
        <v>734</v>
      </c>
      <c r="CB1" s="481" t="s">
        <v>735</v>
      </c>
      <c r="CC1" s="481" t="s">
        <v>736</v>
      </c>
      <c r="CD1" s="481" t="s">
        <v>737</v>
      </c>
      <c r="CE1" s="481" t="s">
        <v>738</v>
      </c>
      <c r="CF1" s="481" t="s">
        <v>739</v>
      </c>
      <c r="CG1" s="481" t="s">
        <v>740</v>
      </c>
      <c r="CH1" s="481" t="s">
        <v>741</v>
      </c>
      <c r="CI1" s="481" t="s">
        <v>742</v>
      </c>
      <c r="CJ1" s="481" t="s">
        <v>743</v>
      </c>
      <c r="CK1" s="481" t="s">
        <v>744</v>
      </c>
      <c r="CL1" s="481" t="s">
        <v>745</v>
      </c>
      <c r="CM1" s="481" t="s">
        <v>746</v>
      </c>
      <c r="CN1" s="481" t="s">
        <v>747</v>
      </c>
      <c r="CO1" s="481" t="s">
        <v>748</v>
      </c>
      <c r="CP1" s="481" t="s">
        <v>749</v>
      </c>
      <c r="CQ1" s="481" t="s">
        <v>750</v>
      </c>
      <c r="CR1" s="481" t="s">
        <v>751</v>
      </c>
      <c r="CS1" s="481" t="s">
        <v>752</v>
      </c>
      <c r="CT1" s="481" t="s">
        <v>753</v>
      </c>
      <c r="CU1" s="481" t="s">
        <v>754</v>
      </c>
      <c r="CV1" s="481" t="s">
        <v>755</v>
      </c>
      <c r="CW1" s="481" t="s">
        <v>756</v>
      </c>
      <c r="CX1" s="481" t="s">
        <v>757</v>
      </c>
      <c r="CY1" s="481" t="s">
        <v>758</v>
      </c>
      <c r="CZ1" s="481" t="s">
        <v>759</v>
      </c>
      <c r="DA1" s="481" t="s">
        <v>760</v>
      </c>
      <c r="DB1" s="481" t="s">
        <v>761</v>
      </c>
      <c r="DC1" s="481" t="s">
        <v>762</v>
      </c>
      <c r="DD1" s="481" t="s">
        <v>763</v>
      </c>
      <c r="DE1" s="481" t="s">
        <v>764</v>
      </c>
      <c r="DF1" s="481" t="s">
        <v>765</v>
      </c>
      <c r="DG1" s="481" t="s">
        <v>766</v>
      </c>
      <c r="DH1" s="481" t="s">
        <v>767</v>
      </c>
      <c r="DI1" s="481" t="s">
        <v>768</v>
      </c>
      <c r="DJ1" s="481" t="s">
        <v>769</v>
      </c>
      <c r="DK1" s="481" t="s">
        <v>770</v>
      </c>
      <c r="DL1" s="481" t="s">
        <v>771</v>
      </c>
      <c r="DM1" s="481" t="s">
        <v>772</v>
      </c>
      <c r="DN1" s="481" t="s">
        <v>773</v>
      </c>
      <c r="DO1" s="481" t="s">
        <v>774</v>
      </c>
      <c r="DP1" s="481" t="s">
        <v>775</v>
      </c>
      <c r="DQ1" s="481" t="s">
        <v>776</v>
      </c>
      <c r="DR1" s="481" t="s">
        <v>777</v>
      </c>
      <c r="DS1" s="481" t="s">
        <v>778</v>
      </c>
      <c r="DT1" s="481" t="s">
        <v>779</v>
      </c>
      <c r="DU1" s="481" t="s">
        <v>780</v>
      </c>
      <c r="DV1" s="481" t="s">
        <v>781</v>
      </c>
      <c r="DW1" s="481" t="s">
        <v>782</v>
      </c>
      <c r="DX1" s="481" t="s">
        <v>783</v>
      </c>
      <c r="DY1" s="481" t="s">
        <v>784</v>
      </c>
      <c r="DZ1" s="481" t="s">
        <v>785</v>
      </c>
      <c r="EA1" s="481" t="s">
        <v>786</v>
      </c>
      <c r="EB1" s="481" t="s">
        <v>787</v>
      </c>
      <c r="EC1" s="481" t="s">
        <v>788</v>
      </c>
      <c r="ED1" s="481" t="s">
        <v>789</v>
      </c>
      <c r="EE1" s="481" t="s">
        <v>790</v>
      </c>
      <c r="EF1" s="481" t="s">
        <v>791</v>
      </c>
      <c r="EG1" s="481" t="s">
        <v>792</v>
      </c>
      <c r="EH1" s="481" t="s">
        <v>793</v>
      </c>
      <c r="EI1" s="481" t="s">
        <v>794</v>
      </c>
      <c r="EJ1" s="481" t="s">
        <v>795</v>
      </c>
      <c r="EK1" s="481" t="s">
        <v>796</v>
      </c>
      <c r="EL1" s="481" t="s">
        <v>797</v>
      </c>
      <c r="EM1" s="481" t="s">
        <v>798</v>
      </c>
      <c r="EN1" s="481" t="s">
        <v>799</v>
      </c>
      <c r="EO1" s="481" t="s">
        <v>800</v>
      </c>
      <c r="EP1" s="481" t="s">
        <v>801</v>
      </c>
      <c r="EQ1" s="481" t="s">
        <v>802</v>
      </c>
      <c r="ER1" s="481" t="s">
        <v>803</v>
      </c>
      <c r="ES1" s="481" t="s">
        <v>804</v>
      </c>
      <c r="ET1" s="481" t="s">
        <v>805</v>
      </c>
      <c r="EU1" s="481" t="s">
        <v>806</v>
      </c>
      <c r="EV1" s="481" t="s">
        <v>807</v>
      </c>
      <c r="EW1" s="481" t="s">
        <v>808</v>
      </c>
      <c r="EX1" s="481" t="s">
        <v>809</v>
      </c>
      <c r="EY1" s="481" t="s">
        <v>810</v>
      </c>
      <c r="EZ1" s="481" t="s">
        <v>811</v>
      </c>
      <c r="FA1" s="481" t="s">
        <v>812</v>
      </c>
      <c r="FB1" s="481" t="s">
        <v>813</v>
      </c>
      <c r="FC1" s="481" t="s">
        <v>814</v>
      </c>
      <c r="FD1" s="481" t="s">
        <v>815</v>
      </c>
      <c r="FE1" s="481" t="s">
        <v>816</v>
      </c>
      <c r="FF1" s="481" t="s">
        <v>817</v>
      </c>
      <c r="FG1" s="481" t="s">
        <v>818</v>
      </c>
      <c r="FH1" s="481" t="s">
        <v>819</v>
      </c>
      <c r="FI1" s="481" t="s">
        <v>820</v>
      </c>
      <c r="FJ1" s="481" t="s">
        <v>821</v>
      </c>
      <c r="FK1" s="481" t="s">
        <v>822</v>
      </c>
      <c r="FL1" s="481" t="s">
        <v>823</v>
      </c>
      <c r="FM1" s="481" t="s">
        <v>824</v>
      </c>
      <c r="FN1" s="481" t="s">
        <v>825</v>
      </c>
      <c r="FO1" s="481" t="s">
        <v>826</v>
      </c>
      <c r="FP1" s="481" t="s">
        <v>827</v>
      </c>
      <c r="FQ1" s="481" t="s">
        <v>828</v>
      </c>
      <c r="FR1" s="481" t="s">
        <v>829</v>
      </c>
      <c r="FS1" s="481" t="s">
        <v>830</v>
      </c>
      <c r="FT1" s="481" t="s">
        <v>831</v>
      </c>
      <c r="FU1" s="481" t="s">
        <v>832</v>
      </c>
      <c r="FV1" s="481" t="s">
        <v>833</v>
      </c>
      <c r="FW1" s="481" t="s">
        <v>834</v>
      </c>
      <c r="FX1" s="481" t="s">
        <v>835</v>
      </c>
      <c r="FY1" s="481" t="s">
        <v>836</v>
      </c>
      <c r="FZ1" s="481" t="s">
        <v>837</v>
      </c>
      <c r="GA1" s="481" t="s">
        <v>838</v>
      </c>
      <c r="GB1" s="481" t="s">
        <v>839</v>
      </c>
      <c r="GC1" s="481" t="s">
        <v>840</v>
      </c>
      <c r="GD1" s="481" t="s">
        <v>841</v>
      </c>
      <c r="GE1" s="481" t="s">
        <v>842</v>
      </c>
      <c r="GF1" s="481" t="s">
        <v>843</v>
      </c>
      <c r="GG1" s="481" t="s">
        <v>844</v>
      </c>
      <c r="GH1" s="481" t="s">
        <v>845</v>
      </c>
      <c r="GI1" s="481" t="s">
        <v>846</v>
      </c>
      <c r="GJ1" s="481" t="s">
        <v>847</v>
      </c>
      <c r="GK1" s="481" t="s">
        <v>848</v>
      </c>
      <c r="GL1" s="481" t="s">
        <v>849</v>
      </c>
      <c r="GM1" s="481" t="s">
        <v>850</v>
      </c>
      <c r="GN1" s="481" t="s">
        <v>851</v>
      </c>
      <c r="GO1" s="481" t="s">
        <v>852</v>
      </c>
      <c r="GP1" s="481" t="s">
        <v>853</v>
      </c>
      <c r="GQ1" s="481" t="s">
        <v>854</v>
      </c>
      <c r="GR1" s="481" t="s">
        <v>855</v>
      </c>
      <c r="GS1" s="481" t="s">
        <v>856</v>
      </c>
      <c r="GT1" s="481" t="s">
        <v>857</v>
      </c>
      <c r="GU1" s="481" t="s">
        <v>858</v>
      </c>
      <c r="GV1" s="481" t="s">
        <v>859</v>
      </c>
      <c r="GW1" s="481" t="s">
        <v>860</v>
      </c>
      <c r="GX1" s="481" t="s">
        <v>861</v>
      </c>
      <c r="GY1" s="481" t="s">
        <v>862</v>
      </c>
      <c r="GZ1" s="481" t="s">
        <v>863</v>
      </c>
      <c r="HA1" s="481" t="s">
        <v>864</v>
      </c>
      <c r="HB1" s="481" t="s">
        <v>865</v>
      </c>
      <c r="HC1" s="481" t="s">
        <v>866</v>
      </c>
      <c r="HD1" s="481" t="s">
        <v>867</v>
      </c>
      <c r="HE1" s="481" t="s">
        <v>868</v>
      </c>
      <c r="HF1" s="481" t="s">
        <v>869</v>
      </c>
      <c r="HG1" s="481" t="s">
        <v>870</v>
      </c>
      <c r="HH1" s="481" t="s">
        <v>871</v>
      </c>
      <c r="HI1" s="481" t="s">
        <v>872</v>
      </c>
      <c r="HJ1" s="481" t="s">
        <v>873</v>
      </c>
      <c r="HK1" s="481" t="s">
        <v>874</v>
      </c>
      <c r="HL1" s="481" t="s">
        <v>875</v>
      </c>
      <c r="HM1" s="481" t="s">
        <v>876</v>
      </c>
      <c r="HN1" s="481" t="s">
        <v>877</v>
      </c>
      <c r="HO1" s="481" t="s">
        <v>878</v>
      </c>
      <c r="HP1" s="481" t="s">
        <v>879</v>
      </c>
      <c r="HQ1" s="481" t="s">
        <v>880</v>
      </c>
      <c r="HR1" s="481" t="s">
        <v>881</v>
      </c>
      <c r="HS1" s="481" t="s">
        <v>882</v>
      </c>
      <c r="HT1" s="481" t="s">
        <v>883</v>
      </c>
      <c r="HU1" s="481" t="s">
        <v>884</v>
      </c>
      <c r="HV1" s="481" t="s">
        <v>885</v>
      </c>
      <c r="HW1" s="481" t="s">
        <v>886</v>
      </c>
      <c r="HX1" s="481" t="s">
        <v>887</v>
      </c>
      <c r="HY1" s="481" t="s">
        <v>888</v>
      </c>
      <c r="HZ1" s="481" t="s">
        <v>889</v>
      </c>
      <c r="IA1" s="481" t="s">
        <v>890</v>
      </c>
      <c r="IB1" s="481" t="s">
        <v>891</v>
      </c>
      <c r="IC1" s="481" t="s">
        <v>892</v>
      </c>
      <c r="ID1" s="481" t="s">
        <v>893</v>
      </c>
      <c r="IE1" s="481" t="s">
        <v>894</v>
      </c>
      <c r="IF1" s="481" t="s">
        <v>895</v>
      </c>
      <c r="IG1" s="481" t="s">
        <v>896</v>
      </c>
      <c r="IH1" s="480" t="s">
        <v>897</v>
      </c>
      <c r="II1" s="481" t="s">
        <v>898</v>
      </c>
      <c r="IJ1" s="481" t="s">
        <v>899</v>
      </c>
      <c r="IK1" s="480" t="s">
        <v>900</v>
      </c>
      <c r="IL1" s="481" t="s">
        <v>901</v>
      </c>
      <c r="IM1" s="481" t="s">
        <v>902</v>
      </c>
      <c r="IN1" s="480" t="s">
        <v>903</v>
      </c>
      <c r="IO1" s="481" t="s">
        <v>904</v>
      </c>
      <c r="IP1" s="481" t="s">
        <v>905</v>
      </c>
      <c r="IQ1" s="480" t="s">
        <v>906</v>
      </c>
      <c r="IR1" s="481" t="s">
        <v>907</v>
      </c>
      <c r="IS1" s="481" t="s">
        <v>908</v>
      </c>
      <c r="IT1" s="480" t="s">
        <v>909</v>
      </c>
      <c r="IU1" s="481" t="s">
        <v>910</v>
      </c>
      <c r="IV1" s="481" t="s">
        <v>911</v>
      </c>
      <c r="IW1" s="480" t="s">
        <v>912</v>
      </c>
      <c r="IX1" s="467" t="s">
        <v>913</v>
      </c>
      <c r="IY1" s="480" t="s">
        <v>914</v>
      </c>
      <c r="IZ1" s="481" t="s">
        <v>915</v>
      </c>
      <c r="JA1" s="481" t="s">
        <v>916</v>
      </c>
      <c r="JB1" s="481" t="s">
        <v>917</v>
      </c>
      <c r="JC1" s="480" t="s">
        <v>918</v>
      </c>
      <c r="JD1" s="481" t="s">
        <v>919</v>
      </c>
      <c r="JE1" s="481" t="s">
        <v>920</v>
      </c>
      <c r="JF1" s="480" t="s">
        <v>921</v>
      </c>
      <c r="JG1" s="481" t="s">
        <v>922</v>
      </c>
      <c r="JH1" s="481" t="s">
        <v>923</v>
      </c>
      <c r="JI1" s="480" t="s">
        <v>924</v>
      </c>
      <c r="JJ1" s="481" t="s">
        <v>925</v>
      </c>
      <c r="JK1" s="481" t="s">
        <v>926</v>
      </c>
      <c r="JL1" s="480" t="s">
        <v>927</v>
      </c>
      <c r="JM1" s="481" t="s">
        <v>928</v>
      </c>
      <c r="JN1" s="481" t="s">
        <v>929</v>
      </c>
      <c r="JO1" s="480" t="s">
        <v>930</v>
      </c>
      <c r="JP1" s="481" t="s">
        <v>931</v>
      </c>
      <c r="JQ1" s="481" t="s">
        <v>932</v>
      </c>
      <c r="JR1" s="480" t="s">
        <v>933</v>
      </c>
      <c r="JS1" s="467" t="s">
        <v>934</v>
      </c>
      <c r="JT1" s="480" t="s">
        <v>935</v>
      </c>
      <c r="JU1" s="481" t="s">
        <v>936</v>
      </c>
      <c r="JV1" s="481" t="s">
        <v>937</v>
      </c>
      <c r="JW1" s="481" t="s">
        <v>938</v>
      </c>
      <c r="JX1" s="481" t="s">
        <v>939</v>
      </c>
      <c r="JY1" s="481" t="s">
        <v>940</v>
      </c>
      <c r="JZ1" s="481" t="s">
        <v>941</v>
      </c>
      <c r="KA1" s="481" t="s">
        <v>942</v>
      </c>
      <c r="KB1" s="481" t="s">
        <v>943</v>
      </c>
      <c r="KC1" s="481" t="s">
        <v>944</v>
      </c>
      <c r="KD1" s="481" t="s">
        <v>945</v>
      </c>
      <c r="KE1" s="481" t="s">
        <v>946</v>
      </c>
      <c r="KF1" s="481" t="s">
        <v>947</v>
      </c>
      <c r="KG1" s="481" t="s">
        <v>948</v>
      </c>
      <c r="KH1" s="481" t="s">
        <v>949</v>
      </c>
      <c r="KI1" s="481" t="s">
        <v>950</v>
      </c>
      <c r="KJ1" s="481" t="s">
        <v>951</v>
      </c>
      <c r="KK1" s="481" t="s">
        <v>952</v>
      </c>
      <c r="KL1" s="481" t="s">
        <v>953</v>
      </c>
      <c r="KM1" s="481" t="s">
        <v>954</v>
      </c>
      <c r="KN1" s="481" t="s">
        <v>955</v>
      </c>
      <c r="KO1" s="481" t="s">
        <v>956</v>
      </c>
      <c r="KP1" s="481" t="s">
        <v>957</v>
      </c>
      <c r="KQ1" s="481" t="s">
        <v>958</v>
      </c>
      <c r="KR1" s="481" t="s">
        <v>959</v>
      </c>
      <c r="KS1" s="481" t="s">
        <v>960</v>
      </c>
      <c r="KT1" s="481" t="s">
        <v>961</v>
      </c>
      <c r="KU1" s="481" t="s">
        <v>962</v>
      </c>
      <c r="KV1" s="481" t="s">
        <v>963</v>
      </c>
      <c r="KW1" s="481" t="s">
        <v>964</v>
      </c>
      <c r="KX1" s="481" t="s">
        <v>965</v>
      </c>
      <c r="KY1" s="481" t="s">
        <v>966</v>
      </c>
      <c r="KZ1" s="481" t="s">
        <v>967</v>
      </c>
      <c r="LA1" s="481" t="s">
        <v>968</v>
      </c>
      <c r="LB1" s="481" t="s">
        <v>969</v>
      </c>
      <c r="LC1" s="481" t="s">
        <v>970</v>
      </c>
      <c r="LD1" s="481" t="s">
        <v>971</v>
      </c>
      <c r="LE1" s="481" t="s">
        <v>972</v>
      </c>
      <c r="LF1" s="481" t="s">
        <v>973</v>
      </c>
      <c r="LG1" s="481" t="s">
        <v>974</v>
      </c>
      <c r="LH1" s="481" t="s">
        <v>975</v>
      </c>
      <c r="LI1" s="481" t="s">
        <v>976</v>
      </c>
      <c r="LJ1" s="481" t="s">
        <v>977</v>
      </c>
      <c r="LK1" s="481" t="s">
        <v>978</v>
      </c>
      <c r="LL1" s="481" t="s">
        <v>979</v>
      </c>
      <c r="LM1" s="481" t="s">
        <v>980</v>
      </c>
      <c r="LN1" s="482" t="s">
        <v>981</v>
      </c>
      <c r="LO1" s="482" t="s">
        <v>982</v>
      </c>
      <c r="LP1" s="482" t="s">
        <v>983</v>
      </c>
      <c r="LQ1" s="482" t="s">
        <v>984</v>
      </c>
      <c r="LR1" s="482" t="s">
        <v>985</v>
      </c>
      <c r="LS1" s="482" t="s">
        <v>986</v>
      </c>
      <c r="LT1" s="482" t="s">
        <v>987</v>
      </c>
      <c r="LU1" s="482" t="s">
        <v>988</v>
      </c>
      <c r="LV1" s="482" t="s">
        <v>989</v>
      </c>
      <c r="LW1" s="482" t="s">
        <v>990</v>
      </c>
      <c r="LX1" s="482" t="s">
        <v>991</v>
      </c>
      <c r="LY1" s="482" t="s">
        <v>992</v>
      </c>
      <c r="LZ1" s="482" t="s">
        <v>993</v>
      </c>
      <c r="MA1" s="482" t="s">
        <v>994</v>
      </c>
      <c r="MB1" s="482" t="s">
        <v>995</v>
      </c>
      <c r="MC1" s="482" t="s">
        <v>996</v>
      </c>
      <c r="MD1" s="482" t="s">
        <v>997</v>
      </c>
      <c r="ME1" s="482" t="s">
        <v>998</v>
      </c>
      <c r="MF1" s="482" t="s">
        <v>999</v>
      </c>
      <c r="MG1" s="482" t="s">
        <v>1000</v>
      </c>
      <c r="MH1" s="482" t="s">
        <v>1001</v>
      </c>
      <c r="MI1" s="482" t="s">
        <v>1002</v>
      </c>
      <c r="MJ1" s="482" t="s">
        <v>1003</v>
      </c>
      <c r="MK1" s="482" t="s">
        <v>1004</v>
      </c>
      <c r="ML1" s="482" t="s">
        <v>1005</v>
      </c>
      <c r="MM1" s="482" t="s">
        <v>1006</v>
      </c>
      <c r="MN1" s="481" t="s">
        <v>1007</v>
      </c>
      <c r="MO1" s="482" t="s">
        <v>1008</v>
      </c>
      <c r="MP1" s="482" t="s">
        <v>1009</v>
      </c>
      <c r="MQ1" s="482" t="s">
        <v>1010</v>
      </c>
      <c r="MR1" s="482" t="s">
        <v>1011</v>
      </c>
      <c r="MS1" s="482" t="s">
        <v>1012</v>
      </c>
      <c r="MT1" s="482" t="s">
        <v>1013</v>
      </c>
      <c r="MU1" s="482" t="s">
        <v>1014</v>
      </c>
      <c r="MV1" s="482" t="s">
        <v>1015</v>
      </c>
      <c r="MW1" s="482" t="s">
        <v>1016</v>
      </c>
      <c r="MX1" s="482" t="s">
        <v>1017</v>
      </c>
      <c r="MY1" s="482" t="s">
        <v>1018</v>
      </c>
      <c r="MZ1" s="482" t="s">
        <v>1019</v>
      </c>
      <c r="NA1" s="482" t="s">
        <v>1020</v>
      </c>
      <c r="NB1" s="482" t="s">
        <v>1021</v>
      </c>
      <c r="NC1" s="482" t="s">
        <v>1022</v>
      </c>
      <c r="ND1" s="482" t="s">
        <v>1023</v>
      </c>
      <c r="NE1" s="482" t="s">
        <v>1024</v>
      </c>
      <c r="NF1" s="482" t="s">
        <v>1025</v>
      </c>
      <c r="NG1" s="482" t="s">
        <v>1026</v>
      </c>
      <c r="NH1" s="482" t="s">
        <v>1027</v>
      </c>
      <c r="NI1" s="482" t="s">
        <v>1028</v>
      </c>
      <c r="NJ1" s="481" t="s">
        <v>1029</v>
      </c>
      <c r="NK1" s="481" t="s">
        <v>1030</v>
      </c>
      <c r="NL1" s="481" t="s">
        <v>1031</v>
      </c>
      <c r="NM1" s="481" t="s">
        <v>1032</v>
      </c>
      <c r="NN1" s="481" t="s">
        <v>1033</v>
      </c>
      <c r="NO1" s="481" t="s">
        <v>1034</v>
      </c>
      <c r="NP1" s="481" t="s">
        <v>1035</v>
      </c>
      <c r="NQ1" s="481" t="s">
        <v>1036</v>
      </c>
      <c r="NR1" s="481" t="s">
        <v>1037</v>
      </c>
      <c r="NS1" s="481" t="s">
        <v>1038</v>
      </c>
      <c r="NT1" s="481" t="s">
        <v>1039</v>
      </c>
      <c r="NU1" s="481" t="s">
        <v>1040</v>
      </c>
      <c r="NV1" s="481" t="s">
        <v>1041</v>
      </c>
      <c r="NW1" s="481" t="s">
        <v>1042</v>
      </c>
      <c r="NX1" s="481" t="s">
        <v>1043</v>
      </c>
      <c r="NY1" s="481" t="s">
        <v>1044</v>
      </c>
      <c r="NZ1" s="481" t="s">
        <v>1045</v>
      </c>
      <c r="OA1" s="481" t="s">
        <v>1046</v>
      </c>
      <c r="OB1" s="481" t="s">
        <v>1047</v>
      </c>
      <c r="OC1" s="481" t="s">
        <v>1048</v>
      </c>
      <c r="OD1" s="481" t="s">
        <v>1049</v>
      </c>
      <c r="OE1" s="481" t="s">
        <v>1050</v>
      </c>
      <c r="OF1" s="481" t="s">
        <v>1051</v>
      </c>
      <c r="OG1" s="481" t="s">
        <v>1052</v>
      </c>
      <c r="OH1" s="481" t="s">
        <v>1053</v>
      </c>
      <c r="OI1" s="481" t="s">
        <v>1054</v>
      </c>
      <c r="OJ1" s="481" t="s">
        <v>1055</v>
      </c>
      <c r="OK1" s="481" t="s">
        <v>1056</v>
      </c>
      <c r="OL1" s="481" t="s">
        <v>1057</v>
      </c>
      <c r="OM1" s="481" t="s">
        <v>1058</v>
      </c>
      <c r="ON1" s="481" t="s">
        <v>1059</v>
      </c>
      <c r="OO1" s="481" t="s">
        <v>1060</v>
      </c>
      <c r="OP1" s="481" t="s">
        <v>1061</v>
      </c>
      <c r="OQ1" s="481" t="s">
        <v>1062</v>
      </c>
      <c r="OR1" s="481" t="s">
        <v>1063</v>
      </c>
      <c r="OS1" s="481" t="s">
        <v>1064</v>
      </c>
      <c r="OT1" s="481" t="s">
        <v>1065</v>
      </c>
      <c r="OU1" s="481" t="s">
        <v>1066</v>
      </c>
      <c r="OV1" s="481" t="s">
        <v>1067</v>
      </c>
      <c r="OW1" s="481" t="s">
        <v>1068</v>
      </c>
      <c r="OX1" s="481" t="s">
        <v>1069</v>
      </c>
      <c r="OY1" s="481" t="s">
        <v>1070</v>
      </c>
      <c r="OZ1" s="481" t="s">
        <v>1071</v>
      </c>
      <c r="PA1" s="481" t="s">
        <v>1072</v>
      </c>
      <c r="PB1" s="481" t="s">
        <v>1073</v>
      </c>
      <c r="PC1" s="481" t="s">
        <v>1074</v>
      </c>
      <c r="PD1" s="481" t="s">
        <v>1075</v>
      </c>
      <c r="PE1" s="481" t="s">
        <v>1076</v>
      </c>
      <c r="PF1" s="482" t="s">
        <v>1077</v>
      </c>
      <c r="PG1" s="482" t="s">
        <v>1078</v>
      </c>
      <c r="PH1" s="482" t="s">
        <v>1079</v>
      </c>
      <c r="PI1" s="482" t="s">
        <v>1080</v>
      </c>
      <c r="PJ1" s="482" t="s">
        <v>1081</v>
      </c>
      <c r="PK1" s="482" t="s">
        <v>1082</v>
      </c>
      <c r="PL1" s="482" t="s">
        <v>1083</v>
      </c>
      <c r="PM1" s="482" t="s">
        <v>1084</v>
      </c>
      <c r="PN1" s="482" t="s">
        <v>1085</v>
      </c>
      <c r="PO1" s="482" t="s">
        <v>1086</v>
      </c>
      <c r="PP1" s="482" t="s">
        <v>1087</v>
      </c>
      <c r="PQ1" s="482" t="s">
        <v>1088</v>
      </c>
      <c r="PR1" s="482" t="s">
        <v>1089</v>
      </c>
      <c r="PS1" s="482" t="s">
        <v>1090</v>
      </c>
      <c r="PT1" s="482" t="s">
        <v>1091</v>
      </c>
      <c r="PU1" s="482" t="s">
        <v>1092</v>
      </c>
      <c r="PV1" s="482" t="s">
        <v>1093</v>
      </c>
      <c r="PW1" s="482" t="s">
        <v>1094</v>
      </c>
      <c r="PX1" s="482" t="s">
        <v>1095</v>
      </c>
      <c r="PY1" s="482" t="s">
        <v>1096</v>
      </c>
      <c r="PZ1" s="482" t="s">
        <v>1097</v>
      </c>
      <c r="QA1" s="482" t="s">
        <v>1098</v>
      </c>
      <c r="QB1" s="482" t="s">
        <v>1099</v>
      </c>
      <c r="QC1" s="482" t="s">
        <v>1100</v>
      </c>
      <c r="QD1" s="482" t="s">
        <v>1101</v>
      </c>
      <c r="QE1" s="482" t="s">
        <v>1102</v>
      </c>
      <c r="QF1" s="482" t="s">
        <v>1103</v>
      </c>
      <c r="QG1" s="482" t="s">
        <v>1104</v>
      </c>
      <c r="QH1" s="483" t="s">
        <v>1105</v>
      </c>
      <c r="QI1" s="483" t="s">
        <v>1106</v>
      </c>
      <c r="QJ1" s="483" t="s">
        <v>1107</v>
      </c>
      <c r="QK1" s="483" t="s">
        <v>1108</v>
      </c>
      <c r="QL1" s="483" t="s">
        <v>1109</v>
      </c>
      <c r="QM1" s="483" t="s">
        <v>1110</v>
      </c>
      <c r="QN1" s="483" t="s">
        <v>1111</v>
      </c>
      <c r="QO1" s="483" t="s">
        <v>1112</v>
      </c>
      <c r="QP1" s="483" t="s">
        <v>1113</v>
      </c>
      <c r="QQ1" s="483" t="s">
        <v>1114</v>
      </c>
      <c r="QR1" s="483" t="s">
        <v>1115</v>
      </c>
      <c r="QS1" s="483" t="s">
        <v>1116</v>
      </c>
      <c r="QT1" s="483" t="s">
        <v>1117</v>
      </c>
      <c r="QU1" s="483" t="s">
        <v>1118</v>
      </c>
      <c r="QV1" s="483" t="s">
        <v>1119</v>
      </c>
      <c r="QW1" s="483" t="s">
        <v>1120</v>
      </c>
      <c r="QX1" s="483" t="s">
        <v>1121</v>
      </c>
      <c r="QY1" s="483" t="s">
        <v>1122</v>
      </c>
      <c r="QZ1" s="483" t="s">
        <v>1123</v>
      </c>
      <c r="RA1" s="483" t="s">
        <v>1124</v>
      </c>
      <c r="RB1" s="483" t="s">
        <v>1125</v>
      </c>
      <c r="RC1" s="483" t="s">
        <v>1126</v>
      </c>
      <c r="RD1" s="483" t="s">
        <v>1127</v>
      </c>
      <c r="RE1" s="483" t="s">
        <v>1128</v>
      </c>
      <c r="RF1" s="483" t="s">
        <v>1129</v>
      </c>
      <c r="RG1" s="483" t="s">
        <v>1130</v>
      </c>
      <c r="RH1" s="483" t="s">
        <v>1131</v>
      </c>
      <c r="RI1" s="483" t="s">
        <v>1132</v>
      </c>
      <c r="RJ1" s="483" t="s">
        <v>1133</v>
      </c>
      <c r="RK1" s="483" t="s">
        <v>1134</v>
      </c>
      <c r="RL1" s="483" t="s">
        <v>1135</v>
      </c>
      <c r="RM1" s="483" t="s">
        <v>1136</v>
      </c>
      <c r="RN1" s="483" t="s">
        <v>1137</v>
      </c>
      <c r="RO1" s="483" t="s">
        <v>1138</v>
      </c>
      <c r="RP1" s="483" t="s">
        <v>1139</v>
      </c>
      <c r="RQ1" s="483" t="s">
        <v>1140</v>
      </c>
      <c r="RR1" s="483" t="s">
        <v>1141</v>
      </c>
      <c r="RS1" s="483" t="s">
        <v>1142</v>
      </c>
      <c r="RT1" s="483" t="s">
        <v>1143</v>
      </c>
      <c r="RU1" s="483" t="s">
        <v>1144</v>
      </c>
      <c r="RV1" s="483" t="s">
        <v>1145</v>
      </c>
      <c r="RW1" s="483" t="s">
        <v>1146</v>
      </c>
      <c r="RX1" s="483" t="s">
        <v>1147</v>
      </c>
      <c r="RY1" s="483" t="s">
        <v>1148</v>
      </c>
      <c r="RZ1" s="483" t="s">
        <v>1149</v>
      </c>
      <c r="SA1" s="483" t="s">
        <v>1150</v>
      </c>
      <c r="SB1" s="483" t="s">
        <v>1151</v>
      </c>
      <c r="SC1" s="483" t="s">
        <v>1152</v>
      </c>
      <c r="SD1" s="483" t="s">
        <v>1153</v>
      </c>
      <c r="SE1" s="483" t="s">
        <v>1154</v>
      </c>
      <c r="SF1" s="483" t="s">
        <v>1155</v>
      </c>
      <c r="SG1" s="483" t="s">
        <v>1156</v>
      </c>
      <c r="SH1" s="483" t="s">
        <v>1157</v>
      </c>
      <c r="SI1" s="483" t="s">
        <v>1158</v>
      </c>
      <c r="SJ1" s="483" t="s">
        <v>1159</v>
      </c>
      <c r="SK1" s="483" t="s">
        <v>1160</v>
      </c>
      <c r="SL1" s="483" t="s">
        <v>1161</v>
      </c>
      <c r="SM1" s="483" t="s">
        <v>1162</v>
      </c>
      <c r="SN1" s="483" t="s">
        <v>1163</v>
      </c>
      <c r="SO1" s="483" t="s">
        <v>1164</v>
      </c>
      <c r="SP1" s="483" t="s">
        <v>1165</v>
      </c>
      <c r="SQ1" s="483" t="s">
        <v>1166</v>
      </c>
      <c r="SR1" s="483" t="s">
        <v>1167</v>
      </c>
      <c r="SS1" s="483" t="s">
        <v>1168</v>
      </c>
      <c r="ST1" s="483" t="s">
        <v>1169</v>
      </c>
      <c r="SU1" s="483" t="s">
        <v>1170</v>
      </c>
      <c r="SV1" s="483" t="s">
        <v>1171</v>
      </c>
      <c r="SW1" s="483" t="s">
        <v>1172</v>
      </c>
      <c r="SX1" s="483" t="s">
        <v>1173</v>
      </c>
      <c r="SY1" s="483" t="s">
        <v>1174</v>
      </c>
      <c r="SZ1" s="483" t="s">
        <v>1175</v>
      </c>
      <c r="TA1" s="483" t="s">
        <v>1176</v>
      </c>
      <c r="TB1" s="483" t="s">
        <v>1177</v>
      </c>
      <c r="TC1" s="483" t="s">
        <v>1178</v>
      </c>
      <c r="TD1" s="483" t="s">
        <v>1179</v>
      </c>
      <c r="TE1" s="483" t="s">
        <v>1180</v>
      </c>
      <c r="TF1" s="483" t="s">
        <v>1181</v>
      </c>
      <c r="TG1" s="483" t="s">
        <v>1182</v>
      </c>
      <c r="TH1" s="483" t="s">
        <v>1183</v>
      </c>
      <c r="TI1" s="483" t="s">
        <v>1184</v>
      </c>
      <c r="TJ1" s="483" t="s">
        <v>1185</v>
      </c>
      <c r="TK1" s="483" t="s">
        <v>1186</v>
      </c>
      <c r="TL1" s="483" t="s">
        <v>1187</v>
      </c>
      <c r="TM1" s="483" t="s">
        <v>1188</v>
      </c>
      <c r="TN1" s="483" t="s">
        <v>1189</v>
      </c>
      <c r="TO1" s="483" t="s">
        <v>1190</v>
      </c>
      <c r="TP1" s="483" t="s">
        <v>1191</v>
      </c>
      <c r="TQ1" s="483" t="s">
        <v>1192</v>
      </c>
      <c r="TR1" s="483" t="s">
        <v>1193</v>
      </c>
      <c r="TS1" s="483" t="s">
        <v>1194</v>
      </c>
      <c r="TT1" s="483" t="s">
        <v>1195</v>
      </c>
      <c r="TU1" s="483" t="s">
        <v>1196</v>
      </c>
      <c r="TV1" s="483" t="s">
        <v>1197</v>
      </c>
      <c r="TW1" s="483" t="s">
        <v>1198</v>
      </c>
      <c r="TX1" s="483" t="s">
        <v>1199</v>
      </c>
      <c r="TY1" s="483" t="s">
        <v>1200</v>
      </c>
      <c r="TZ1" s="483" t="s">
        <v>1201</v>
      </c>
      <c r="UA1" s="483" t="s">
        <v>1202</v>
      </c>
      <c r="UB1" s="483" t="s">
        <v>1203</v>
      </c>
      <c r="UC1" s="483" t="s">
        <v>1204</v>
      </c>
      <c r="UD1" s="483" t="s">
        <v>1205</v>
      </c>
      <c r="UE1" s="483" t="s">
        <v>1206</v>
      </c>
      <c r="UF1" s="483" t="s">
        <v>1207</v>
      </c>
      <c r="UG1" s="483" t="s">
        <v>1208</v>
      </c>
      <c r="UH1" s="483" t="s">
        <v>1209</v>
      </c>
      <c r="UI1" s="483" t="s">
        <v>1210</v>
      </c>
      <c r="UJ1" s="483" t="s">
        <v>1211</v>
      </c>
      <c r="UK1" s="483" t="s">
        <v>1212</v>
      </c>
      <c r="UL1" s="483" t="s">
        <v>1213</v>
      </c>
      <c r="UM1" s="483" t="s">
        <v>1214</v>
      </c>
      <c r="UN1" s="483" t="s">
        <v>1215</v>
      </c>
      <c r="UO1" s="483" t="s">
        <v>1216</v>
      </c>
      <c r="UP1" s="483" t="s">
        <v>1217</v>
      </c>
      <c r="UQ1" s="483" t="s">
        <v>1218</v>
      </c>
      <c r="UR1" s="483" t="s">
        <v>1219</v>
      </c>
      <c r="US1" s="483" t="s">
        <v>1220</v>
      </c>
      <c r="UT1" s="483" t="s">
        <v>1221</v>
      </c>
      <c r="UU1" s="483" t="s">
        <v>1222</v>
      </c>
      <c r="UV1" s="483" t="s">
        <v>1223</v>
      </c>
      <c r="UW1" s="483" t="s">
        <v>1224</v>
      </c>
      <c r="UX1" s="483" t="s">
        <v>1225</v>
      </c>
      <c r="UY1" s="483" t="s">
        <v>1226</v>
      </c>
      <c r="UZ1" s="483" t="s">
        <v>1227</v>
      </c>
      <c r="VA1" s="483" t="s">
        <v>1228</v>
      </c>
      <c r="VB1" s="483" t="s">
        <v>1229</v>
      </c>
      <c r="VC1" s="483" t="s">
        <v>1230</v>
      </c>
      <c r="VD1" s="483" t="s">
        <v>1231</v>
      </c>
      <c r="VE1" s="483" t="s">
        <v>1232</v>
      </c>
      <c r="VF1" s="483" t="s">
        <v>1233</v>
      </c>
      <c r="VG1" s="483" t="s">
        <v>1234</v>
      </c>
      <c r="VH1" s="483" t="s">
        <v>1235</v>
      </c>
      <c r="VI1" s="483" t="s">
        <v>1236</v>
      </c>
      <c r="VJ1" s="483" t="s">
        <v>1237</v>
      </c>
      <c r="VK1" s="483" t="s">
        <v>1238</v>
      </c>
      <c r="VL1" s="483" t="s">
        <v>1239</v>
      </c>
      <c r="VM1" s="483" t="s">
        <v>1240</v>
      </c>
      <c r="VN1" s="483" t="s">
        <v>1241</v>
      </c>
      <c r="VO1" s="483" t="s">
        <v>1242</v>
      </c>
      <c r="VP1" s="483" t="s">
        <v>1243</v>
      </c>
      <c r="VQ1" s="483" t="s">
        <v>1244</v>
      </c>
      <c r="VR1" s="483" t="s">
        <v>1245</v>
      </c>
      <c r="VS1" s="483" t="s">
        <v>1246</v>
      </c>
      <c r="VT1" s="483" t="s">
        <v>1247</v>
      </c>
      <c r="VU1" s="483" t="s">
        <v>1248</v>
      </c>
      <c r="VV1" s="483" t="s">
        <v>1249</v>
      </c>
      <c r="VW1" s="483" t="s">
        <v>1250</v>
      </c>
      <c r="VX1" s="483" t="s">
        <v>1251</v>
      </c>
      <c r="VY1" s="483" t="s">
        <v>1252</v>
      </c>
      <c r="VZ1" s="483" t="s">
        <v>1253</v>
      </c>
      <c r="WA1" s="483" t="s">
        <v>1254</v>
      </c>
      <c r="WB1" s="483" t="s">
        <v>1255</v>
      </c>
      <c r="WC1" s="483" t="s">
        <v>1256</v>
      </c>
      <c r="WD1" s="483" t="s">
        <v>1257</v>
      </c>
      <c r="WE1" s="483" t="s">
        <v>1258</v>
      </c>
      <c r="WF1" s="483" t="s">
        <v>1259</v>
      </c>
      <c r="WG1" s="483" t="s">
        <v>1260</v>
      </c>
      <c r="WH1" s="483" t="s">
        <v>1261</v>
      </c>
      <c r="WI1" s="483" t="s">
        <v>1262</v>
      </c>
      <c r="WJ1" s="483" t="s">
        <v>1263</v>
      </c>
      <c r="WK1" s="483" t="s">
        <v>1264</v>
      </c>
      <c r="WL1" s="483" t="s">
        <v>1265</v>
      </c>
      <c r="WM1" s="483" t="s">
        <v>1266</v>
      </c>
      <c r="WN1" s="483" t="s">
        <v>1267</v>
      </c>
      <c r="WO1" s="483" t="s">
        <v>1268</v>
      </c>
      <c r="WP1" s="483" t="s">
        <v>1269</v>
      </c>
      <c r="WQ1" s="483" t="s">
        <v>1270</v>
      </c>
      <c r="WR1" s="483" t="s">
        <v>1271</v>
      </c>
      <c r="WS1" s="483" t="s">
        <v>1272</v>
      </c>
      <c r="WT1" s="483" t="s">
        <v>1273</v>
      </c>
      <c r="WU1" s="483" t="s">
        <v>1274</v>
      </c>
      <c r="WV1" s="483" t="s">
        <v>1275</v>
      </c>
      <c r="WW1" s="483" t="s">
        <v>1276</v>
      </c>
      <c r="WX1" s="483" t="s">
        <v>1277</v>
      </c>
      <c r="WY1" s="483" t="s">
        <v>1278</v>
      </c>
      <c r="WZ1" s="483" t="s">
        <v>1279</v>
      </c>
      <c r="XA1" s="483" t="s">
        <v>1280</v>
      </c>
      <c r="XB1" s="483" t="s">
        <v>1281</v>
      </c>
      <c r="XC1" s="483" t="s">
        <v>1282</v>
      </c>
      <c r="XD1" s="483" t="s">
        <v>1283</v>
      </c>
      <c r="XE1" s="483" t="s">
        <v>1284</v>
      </c>
      <c r="XF1" s="483" t="s">
        <v>1285</v>
      </c>
      <c r="XG1" s="483" t="s">
        <v>1286</v>
      </c>
      <c r="XH1" s="483" t="s">
        <v>1287</v>
      </c>
      <c r="XI1" s="483" t="s">
        <v>1288</v>
      </c>
      <c r="XJ1" s="483" t="s">
        <v>1289</v>
      </c>
      <c r="XK1" s="483" t="s">
        <v>1290</v>
      </c>
      <c r="XL1" s="483" t="s">
        <v>1291</v>
      </c>
      <c r="XM1" s="483" t="s">
        <v>1292</v>
      </c>
      <c r="XN1" s="483" t="s">
        <v>1293</v>
      </c>
      <c r="XO1" s="483" t="s">
        <v>1294</v>
      </c>
      <c r="XP1" s="483" t="s">
        <v>1295</v>
      </c>
      <c r="XQ1" s="483" t="s">
        <v>1296</v>
      </c>
      <c r="XR1" s="483" t="s">
        <v>1297</v>
      </c>
      <c r="XS1" s="483" t="s">
        <v>1298</v>
      </c>
      <c r="XT1" s="483" t="s">
        <v>1299</v>
      </c>
      <c r="XU1" s="483" t="s">
        <v>1300</v>
      </c>
      <c r="XV1" s="483" t="s">
        <v>1301</v>
      </c>
      <c r="XW1" s="483" t="s">
        <v>1302</v>
      </c>
      <c r="XX1" s="483" t="s">
        <v>1303</v>
      </c>
      <c r="XY1" s="483" t="s">
        <v>1304</v>
      </c>
      <c r="XZ1" s="483" t="s">
        <v>1305</v>
      </c>
      <c r="YA1" s="483" t="s">
        <v>1306</v>
      </c>
      <c r="YB1" s="483" t="s">
        <v>1307</v>
      </c>
      <c r="YC1" s="483" t="s">
        <v>1308</v>
      </c>
      <c r="YD1" s="483" t="s">
        <v>1309</v>
      </c>
      <c r="YE1" s="483" t="s">
        <v>1310</v>
      </c>
      <c r="YF1" s="483" t="s">
        <v>1311</v>
      </c>
      <c r="YG1" s="483" t="s">
        <v>1312</v>
      </c>
      <c r="YH1" s="483" t="s">
        <v>1313</v>
      </c>
      <c r="YI1" s="483" t="s">
        <v>1314</v>
      </c>
      <c r="YJ1" s="483" t="s">
        <v>1315</v>
      </c>
      <c r="YK1" s="483" t="s">
        <v>1316</v>
      </c>
      <c r="YL1" s="483" t="s">
        <v>1317</v>
      </c>
      <c r="YM1" s="483" t="s">
        <v>1318</v>
      </c>
      <c r="YN1" s="483" t="s">
        <v>1319</v>
      </c>
      <c r="YO1" s="483" t="s">
        <v>1320</v>
      </c>
      <c r="YP1" s="483" t="s">
        <v>1321</v>
      </c>
      <c r="YQ1" s="483" t="s">
        <v>1322</v>
      </c>
      <c r="YR1" s="483" t="s">
        <v>1323</v>
      </c>
      <c r="YS1" s="483" t="s">
        <v>1324</v>
      </c>
      <c r="YT1" s="483" t="s">
        <v>1325</v>
      </c>
      <c r="YU1" s="483" t="s">
        <v>1326</v>
      </c>
      <c r="YV1" s="483" t="s">
        <v>1327</v>
      </c>
      <c r="YW1" s="483" t="s">
        <v>1328</v>
      </c>
      <c r="YX1" s="483" t="s">
        <v>1329</v>
      </c>
      <c r="YY1" s="483" t="s">
        <v>1330</v>
      </c>
      <c r="YZ1" s="483" t="s">
        <v>1331</v>
      </c>
      <c r="ZA1" s="483" t="s">
        <v>1332</v>
      </c>
      <c r="ZB1" s="483" t="s">
        <v>1333</v>
      </c>
      <c r="ZC1" s="483" t="s">
        <v>1334</v>
      </c>
      <c r="ZD1" s="483" t="s">
        <v>1335</v>
      </c>
      <c r="ZE1" s="483" t="s">
        <v>1336</v>
      </c>
      <c r="ZF1" s="483" t="s">
        <v>1337</v>
      </c>
      <c r="ZG1" s="483" t="s">
        <v>1338</v>
      </c>
      <c r="ZH1" s="483" t="s">
        <v>1339</v>
      </c>
      <c r="ZI1" s="483" t="s">
        <v>1340</v>
      </c>
      <c r="ZJ1" s="483" t="s">
        <v>1341</v>
      </c>
      <c r="ZK1" s="483" t="s">
        <v>1342</v>
      </c>
      <c r="ZL1" s="483" t="s">
        <v>1343</v>
      </c>
      <c r="ZM1" s="483" t="s">
        <v>1344</v>
      </c>
      <c r="ZN1" s="483" t="s">
        <v>1345</v>
      </c>
      <c r="ZO1" s="483" t="s">
        <v>1346</v>
      </c>
      <c r="ZP1" s="483" t="s">
        <v>1347</v>
      </c>
      <c r="ZQ1" s="483" t="s">
        <v>1348</v>
      </c>
      <c r="ZR1" s="483" t="s">
        <v>1349</v>
      </c>
      <c r="ZS1" s="483" t="s">
        <v>1350</v>
      </c>
      <c r="ZT1" s="483" t="s">
        <v>1351</v>
      </c>
      <c r="ZU1" s="483" t="s">
        <v>1352</v>
      </c>
      <c r="ZV1" s="483" t="s">
        <v>1353</v>
      </c>
      <c r="ZW1" s="483" t="s">
        <v>1354</v>
      </c>
      <c r="ZX1" s="483" t="s">
        <v>1355</v>
      </c>
      <c r="ZY1" s="483" t="s">
        <v>1356</v>
      </c>
      <c r="ZZ1" s="483" t="s">
        <v>1357</v>
      </c>
      <c r="AAA1" s="483" t="s">
        <v>1358</v>
      </c>
      <c r="AAB1" s="483" t="s">
        <v>1359</v>
      </c>
      <c r="AAC1" s="483" t="s">
        <v>1360</v>
      </c>
      <c r="AAD1" s="483" t="s">
        <v>1361</v>
      </c>
      <c r="AAE1" s="483" t="s">
        <v>1362</v>
      </c>
      <c r="AAF1" s="483" t="s">
        <v>1363</v>
      </c>
      <c r="AAG1" s="483" t="s">
        <v>1364</v>
      </c>
      <c r="AAH1" s="483" t="s">
        <v>1365</v>
      </c>
      <c r="AAI1" s="483" t="s">
        <v>1366</v>
      </c>
      <c r="AAJ1" s="483" t="s">
        <v>1367</v>
      </c>
      <c r="AAK1" s="483" t="s">
        <v>1368</v>
      </c>
      <c r="AAL1" s="483" t="s">
        <v>1369</v>
      </c>
      <c r="AAM1" s="483" t="s">
        <v>1370</v>
      </c>
      <c r="AAN1" s="483" t="s">
        <v>1371</v>
      </c>
      <c r="AAO1" s="483" t="s">
        <v>1372</v>
      </c>
      <c r="AAP1" s="483" t="s">
        <v>1373</v>
      </c>
      <c r="AAQ1" s="483" t="s">
        <v>1374</v>
      </c>
      <c r="AAR1" s="483" t="s">
        <v>1375</v>
      </c>
      <c r="AAS1" s="483" t="s">
        <v>1376</v>
      </c>
      <c r="AAT1" s="483" t="s">
        <v>1377</v>
      </c>
      <c r="AAU1" s="483" t="s">
        <v>1378</v>
      </c>
      <c r="AAV1" s="483" t="s">
        <v>1379</v>
      </c>
      <c r="AAW1" s="483" t="s">
        <v>1380</v>
      </c>
      <c r="AAX1" s="483" t="s">
        <v>1381</v>
      </c>
      <c r="AAY1" s="483" t="s">
        <v>1382</v>
      </c>
      <c r="AAZ1" s="483" t="s">
        <v>1383</v>
      </c>
      <c r="ABA1" s="483" t="s">
        <v>1384</v>
      </c>
      <c r="ABB1" s="483" t="s">
        <v>1385</v>
      </c>
      <c r="ABC1" s="483" t="s">
        <v>1386</v>
      </c>
      <c r="ABD1" s="483" t="s">
        <v>1387</v>
      </c>
      <c r="ABE1" s="483" t="s">
        <v>1388</v>
      </c>
      <c r="ABF1" s="483" t="s">
        <v>1389</v>
      </c>
      <c r="ABG1" s="483" t="s">
        <v>1390</v>
      </c>
      <c r="ABH1" s="483" t="s">
        <v>1391</v>
      </c>
      <c r="ABI1" s="483" t="s">
        <v>1392</v>
      </c>
      <c r="ABJ1" s="483" t="s">
        <v>1393</v>
      </c>
      <c r="ABK1" s="483" t="s">
        <v>1394</v>
      </c>
      <c r="ABL1" s="483" t="s">
        <v>1395</v>
      </c>
      <c r="ABM1" s="483" t="s">
        <v>1396</v>
      </c>
      <c r="ABN1" s="483" t="s">
        <v>1397</v>
      </c>
      <c r="ABO1" s="483" t="s">
        <v>1398</v>
      </c>
      <c r="ABP1" s="483" t="s">
        <v>1399</v>
      </c>
      <c r="ABQ1" s="483" t="s">
        <v>1400</v>
      </c>
      <c r="ABR1" s="483" t="s">
        <v>1401</v>
      </c>
      <c r="ABS1" s="483" t="s">
        <v>1402</v>
      </c>
      <c r="ABT1" s="483" t="s">
        <v>1403</v>
      </c>
      <c r="ABU1" s="483" t="s">
        <v>1404</v>
      </c>
      <c r="ABV1" s="483" t="s">
        <v>1405</v>
      </c>
      <c r="ABW1" s="483" t="s">
        <v>1406</v>
      </c>
      <c r="ABX1" s="483" t="s">
        <v>1407</v>
      </c>
      <c r="ABY1" s="483" t="s">
        <v>1408</v>
      </c>
      <c r="ABZ1" s="483" t="s">
        <v>1409</v>
      </c>
      <c r="ACA1" s="483" t="s">
        <v>1410</v>
      </c>
      <c r="ACB1" s="483" t="s">
        <v>1411</v>
      </c>
      <c r="ACC1" s="483" t="s">
        <v>1412</v>
      </c>
      <c r="ACD1" s="483" t="s">
        <v>1413</v>
      </c>
      <c r="ACE1" s="483" t="s">
        <v>1414</v>
      </c>
      <c r="ACF1" s="483" t="s">
        <v>1415</v>
      </c>
      <c r="ACG1" s="483" t="s">
        <v>1416</v>
      </c>
      <c r="ACH1" s="483" t="s">
        <v>1417</v>
      </c>
      <c r="ACI1" s="483" t="s">
        <v>1418</v>
      </c>
      <c r="ACJ1" s="483" t="s">
        <v>1419</v>
      </c>
      <c r="ACK1" s="483" t="s">
        <v>1420</v>
      </c>
      <c r="ACL1" s="483" t="s">
        <v>1421</v>
      </c>
      <c r="ACM1" s="483" t="s">
        <v>1422</v>
      </c>
      <c r="ACN1" s="483" t="s">
        <v>1423</v>
      </c>
      <c r="ACO1" s="483" t="s">
        <v>1424</v>
      </c>
      <c r="ACP1" s="483" t="s">
        <v>1425</v>
      </c>
      <c r="ACQ1" s="483" t="s">
        <v>1426</v>
      </c>
      <c r="ACR1" s="483" t="s">
        <v>1427</v>
      </c>
      <c r="ACS1" s="483" t="s">
        <v>1428</v>
      </c>
      <c r="ACT1" s="483" t="s">
        <v>1429</v>
      </c>
      <c r="ACU1" s="483" t="s">
        <v>1430</v>
      </c>
      <c r="ACV1" s="483" t="s">
        <v>1431</v>
      </c>
      <c r="ACW1" s="483" t="s">
        <v>1432</v>
      </c>
      <c r="ACX1" s="483" t="s">
        <v>1433</v>
      </c>
      <c r="ACY1" s="483" t="s">
        <v>1434</v>
      </c>
      <c r="ACZ1" s="483" t="s">
        <v>1435</v>
      </c>
      <c r="ADA1" s="483" t="s">
        <v>1436</v>
      </c>
      <c r="ADB1" s="483" t="s">
        <v>1437</v>
      </c>
      <c r="ADC1" s="483" t="s">
        <v>1438</v>
      </c>
      <c r="ADD1" s="483" t="s">
        <v>1439</v>
      </c>
      <c r="ADE1" s="483" t="s">
        <v>1440</v>
      </c>
      <c r="ADF1" s="483" t="s">
        <v>1441</v>
      </c>
      <c r="ADG1" s="483" t="s">
        <v>1442</v>
      </c>
      <c r="ADH1" s="483" t="s">
        <v>1443</v>
      </c>
      <c r="ADI1" s="483" t="s">
        <v>1444</v>
      </c>
      <c r="ADJ1" s="483" t="s">
        <v>1445</v>
      </c>
      <c r="ADK1" s="483" t="s">
        <v>1446</v>
      </c>
      <c r="ADL1" s="483" t="s">
        <v>1447</v>
      </c>
      <c r="ADM1" s="483" t="s">
        <v>1448</v>
      </c>
      <c r="ADN1" s="483" t="s">
        <v>1449</v>
      </c>
      <c r="ADO1" s="483" t="s">
        <v>1450</v>
      </c>
      <c r="ADP1" s="483" t="s">
        <v>1451</v>
      </c>
      <c r="ADQ1" s="483" t="s">
        <v>1452</v>
      </c>
      <c r="ADR1" s="483" t="s">
        <v>1453</v>
      </c>
      <c r="ADS1" s="483" t="s">
        <v>1454</v>
      </c>
      <c r="ADT1" s="483" t="s">
        <v>1455</v>
      </c>
      <c r="ADU1" s="483" t="s">
        <v>1456</v>
      </c>
      <c r="ADV1" s="483" t="s">
        <v>1457</v>
      </c>
      <c r="ADW1" s="483" t="s">
        <v>1458</v>
      </c>
      <c r="ADX1" s="483" t="s">
        <v>1459</v>
      </c>
      <c r="ADY1" s="483" t="s">
        <v>1460</v>
      </c>
      <c r="ADZ1" s="483" t="s">
        <v>1461</v>
      </c>
      <c r="AEA1" s="483" t="s">
        <v>1462</v>
      </c>
      <c r="AEB1" s="483" t="s">
        <v>1463</v>
      </c>
      <c r="AEC1" s="483" t="s">
        <v>1464</v>
      </c>
      <c r="AED1" s="483" t="s">
        <v>1465</v>
      </c>
      <c r="AEE1" s="483" t="s">
        <v>1466</v>
      </c>
      <c r="AEF1" s="483" t="s">
        <v>1467</v>
      </c>
      <c r="AEG1" s="483" t="s">
        <v>1468</v>
      </c>
      <c r="AEH1" s="483" t="s">
        <v>1469</v>
      </c>
      <c r="AEI1" s="483" t="s">
        <v>1470</v>
      </c>
      <c r="AEJ1" s="483" t="s">
        <v>1471</v>
      </c>
      <c r="AEK1" s="483" t="s">
        <v>1472</v>
      </c>
      <c r="AEL1" s="483" t="s">
        <v>1473</v>
      </c>
      <c r="AEM1" s="483" t="s">
        <v>1474</v>
      </c>
      <c r="AEN1" s="483" t="s">
        <v>1475</v>
      </c>
      <c r="AEO1" s="483" t="s">
        <v>1476</v>
      </c>
      <c r="AEP1" s="483" t="s">
        <v>1477</v>
      </c>
      <c r="AEQ1" s="483" t="s">
        <v>1478</v>
      </c>
      <c r="AER1" s="483" t="s">
        <v>1479</v>
      </c>
      <c r="AES1" s="483" t="s">
        <v>1480</v>
      </c>
      <c r="AET1" s="483" t="s">
        <v>1481</v>
      </c>
      <c r="AEU1" s="483" t="s">
        <v>1482</v>
      </c>
      <c r="AEV1" s="483" t="s">
        <v>1483</v>
      </c>
      <c r="AEW1" s="483" t="s">
        <v>1484</v>
      </c>
      <c r="AEX1" s="483" t="s">
        <v>1485</v>
      </c>
      <c r="AEY1" s="483" t="s">
        <v>1486</v>
      </c>
      <c r="AEZ1" s="483" t="s">
        <v>1487</v>
      </c>
      <c r="AFA1" s="483" t="s">
        <v>1488</v>
      </c>
      <c r="AFB1" s="483" t="s">
        <v>1489</v>
      </c>
      <c r="AFC1" s="483" t="s">
        <v>1490</v>
      </c>
      <c r="AFD1" s="483" t="s">
        <v>1491</v>
      </c>
      <c r="AFE1" s="483" t="s">
        <v>1492</v>
      </c>
      <c r="AFF1" s="483" t="s">
        <v>1493</v>
      </c>
      <c r="AFG1" s="483" t="s">
        <v>1494</v>
      </c>
      <c r="AFH1" s="483" t="s">
        <v>1495</v>
      </c>
      <c r="AFI1" s="483" t="s">
        <v>1496</v>
      </c>
      <c r="AFJ1" s="483" t="s">
        <v>1497</v>
      </c>
      <c r="AFK1" s="483" t="s">
        <v>1498</v>
      </c>
      <c r="AFL1" s="483" t="s">
        <v>1499</v>
      </c>
      <c r="AFM1" s="483" t="s">
        <v>1500</v>
      </c>
      <c r="AFN1" s="483" t="s">
        <v>1501</v>
      </c>
      <c r="AFO1" s="483" t="s">
        <v>1502</v>
      </c>
      <c r="AFP1" s="483" t="s">
        <v>1503</v>
      </c>
      <c r="AFQ1" s="483" t="s">
        <v>1504</v>
      </c>
      <c r="AFR1" s="483" t="s">
        <v>1505</v>
      </c>
      <c r="AFS1" s="483" t="s">
        <v>1506</v>
      </c>
      <c r="AFT1" s="483" t="s">
        <v>1507</v>
      </c>
      <c r="AFU1" s="483" t="s">
        <v>1508</v>
      </c>
      <c r="AFV1" s="483" t="s">
        <v>1509</v>
      </c>
      <c r="AFW1" s="483" t="s">
        <v>1510</v>
      </c>
      <c r="AFX1" s="483" t="s">
        <v>1511</v>
      </c>
      <c r="AFY1" s="483" t="s">
        <v>1512</v>
      </c>
      <c r="AFZ1" s="483" t="s">
        <v>1513</v>
      </c>
      <c r="AGA1" s="483" t="s">
        <v>1514</v>
      </c>
      <c r="AGB1" s="483" t="s">
        <v>1515</v>
      </c>
      <c r="AGC1" s="483" t="s">
        <v>1516</v>
      </c>
      <c r="AGD1" s="483" t="s">
        <v>1517</v>
      </c>
      <c r="AGE1" s="483" t="s">
        <v>1518</v>
      </c>
      <c r="AGF1" s="483" t="s">
        <v>1519</v>
      </c>
      <c r="AGG1" s="483" t="s">
        <v>1520</v>
      </c>
      <c r="AGH1" s="483" t="s">
        <v>1521</v>
      </c>
      <c r="AGI1" s="483" t="s">
        <v>1522</v>
      </c>
      <c r="AGJ1" s="483" t="s">
        <v>1523</v>
      </c>
      <c r="AGK1" s="483" t="s">
        <v>1524</v>
      </c>
      <c r="AGL1" s="483" t="s">
        <v>1525</v>
      </c>
      <c r="AGM1" s="483" t="s">
        <v>1526</v>
      </c>
      <c r="AGN1" s="483" t="s">
        <v>1527</v>
      </c>
      <c r="AGO1" s="483" t="s">
        <v>1528</v>
      </c>
      <c r="AGP1" s="483" t="s">
        <v>1529</v>
      </c>
      <c r="AGQ1" s="483" t="s">
        <v>1530</v>
      </c>
      <c r="AGR1" s="483" t="s">
        <v>1531</v>
      </c>
      <c r="AGS1" s="483" t="s">
        <v>1532</v>
      </c>
      <c r="AGT1" s="483" t="s">
        <v>1533</v>
      </c>
      <c r="AGU1" s="483" t="s">
        <v>1534</v>
      </c>
      <c r="AGV1" s="483" t="s">
        <v>1535</v>
      </c>
      <c r="AGW1" s="483" t="s">
        <v>1536</v>
      </c>
      <c r="AGX1" s="483" t="s">
        <v>1537</v>
      </c>
      <c r="AGY1" s="483" t="s">
        <v>1538</v>
      </c>
      <c r="AGZ1" s="483" t="s">
        <v>1539</v>
      </c>
      <c r="AHA1" s="483" t="s">
        <v>1540</v>
      </c>
      <c r="AHB1" s="483" t="s">
        <v>1541</v>
      </c>
      <c r="AHC1" s="483" t="s">
        <v>1542</v>
      </c>
      <c r="AHD1" s="483" t="s">
        <v>1543</v>
      </c>
      <c r="AHE1" s="483" t="s">
        <v>1544</v>
      </c>
      <c r="AHF1" s="483" t="s">
        <v>1545</v>
      </c>
      <c r="AHG1" s="483" t="s">
        <v>1546</v>
      </c>
      <c r="AHH1" s="483" t="s">
        <v>1547</v>
      </c>
      <c r="AHI1" s="483" t="s">
        <v>1548</v>
      </c>
      <c r="AHJ1" s="483" t="s">
        <v>1549</v>
      </c>
      <c r="AHK1" s="483" t="s">
        <v>1550</v>
      </c>
      <c r="AHL1" s="483" t="s">
        <v>1551</v>
      </c>
      <c r="AHM1" s="483" t="s">
        <v>1552</v>
      </c>
      <c r="AHN1" s="483" t="s">
        <v>1553</v>
      </c>
      <c r="AHO1" s="483" t="s">
        <v>1554</v>
      </c>
      <c r="AHP1" s="483" t="s">
        <v>1555</v>
      </c>
      <c r="AHQ1" s="483" t="s">
        <v>1556</v>
      </c>
      <c r="AHR1" s="483" t="s">
        <v>1557</v>
      </c>
      <c r="AHS1" s="483" t="s">
        <v>1558</v>
      </c>
      <c r="AHT1" s="483" t="s">
        <v>1559</v>
      </c>
      <c r="AHU1" s="483" t="s">
        <v>1560</v>
      </c>
      <c r="AHV1" s="483" t="s">
        <v>1561</v>
      </c>
      <c r="AHW1" s="483" t="s">
        <v>1562</v>
      </c>
      <c r="AHX1" s="483" t="s">
        <v>1563</v>
      </c>
      <c r="AHY1" s="483" t="s">
        <v>1564</v>
      </c>
      <c r="AHZ1" s="483" t="s">
        <v>1565</v>
      </c>
      <c r="AIA1" s="483" t="s">
        <v>1566</v>
      </c>
      <c r="AIB1" s="483" t="s">
        <v>1567</v>
      </c>
      <c r="AIC1" s="483" t="s">
        <v>1568</v>
      </c>
      <c r="AID1" s="483" t="s">
        <v>1569</v>
      </c>
      <c r="AIE1" s="483" t="s">
        <v>1570</v>
      </c>
      <c r="AIF1" s="483" t="s">
        <v>1571</v>
      </c>
      <c r="AIG1" s="483" t="s">
        <v>1572</v>
      </c>
      <c r="AIH1" s="483" t="s">
        <v>1573</v>
      </c>
      <c r="AII1" s="483" t="s">
        <v>1574</v>
      </c>
      <c r="AIJ1" s="483" t="s">
        <v>1575</v>
      </c>
      <c r="AIK1" s="483" t="s">
        <v>1576</v>
      </c>
      <c r="AIL1" s="483" t="s">
        <v>1577</v>
      </c>
      <c r="AIM1" s="483" t="s">
        <v>1578</v>
      </c>
      <c r="AIN1" s="483" t="s">
        <v>1579</v>
      </c>
      <c r="AIO1" s="483" t="s">
        <v>1580</v>
      </c>
      <c r="AIP1" s="483" t="s">
        <v>1581</v>
      </c>
      <c r="AIQ1" s="483" t="s">
        <v>1582</v>
      </c>
      <c r="AIR1" s="483" t="s">
        <v>1583</v>
      </c>
      <c r="AIS1" s="483" t="s">
        <v>1584</v>
      </c>
      <c r="AIT1" s="483" t="s">
        <v>1585</v>
      </c>
      <c r="AIU1" s="483" t="s">
        <v>1586</v>
      </c>
      <c r="AIV1" s="483" t="s">
        <v>1587</v>
      </c>
      <c r="AIW1" s="483" t="s">
        <v>1588</v>
      </c>
      <c r="AIX1" s="483" t="s">
        <v>1589</v>
      </c>
      <c r="AIY1" s="483" t="s">
        <v>1590</v>
      </c>
      <c r="AIZ1" s="483" t="s">
        <v>1591</v>
      </c>
      <c r="AJA1" s="483" t="s">
        <v>1592</v>
      </c>
      <c r="AJB1" s="483" t="s">
        <v>1593</v>
      </c>
      <c r="AJC1" s="483" t="s">
        <v>1594</v>
      </c>
      <c r="AJD1" s="483" t="s">
        <v>1595</v>
      </c>
      <c r="AJE1" s="483" t="s">
        <v>1596</v>
      </c>
      <c r="AJF1" s="483" t="s">
        <v>1597</v>
      </c>
      <c r="AJG1" s="483" t="s">
        <v>1598</v>
      </c>
      <c r="AJH1" s="483" t="s">
        <v>1599</v>
      </c>
      <c r="AJI1" s="483" t="s">
        <v>1600</v>
      </c>
      <c r="AJJ1" s="483" t="s">
        <v>1601</v>
      </c>
      <c r="AJK1" s="483" t="s">
        <v>1602</v>
      </c>
      <c r="AJL1" s="483" t="s">
        <v>1603</v>
      </c>
      <c r="AJM1" s="483" t="s">
        <v>1604</v>
      </c>
      <c r="AJN1" s="483" t="s">
        <v>1605</v>
      </c>
      <c r="AJO1" s="483" t="s">
        <v>1606</v>
      </c>
      <c r="AJP1" s="483" t="s">
        <v>1607</v>
      </c>
      <c r="AJQ1" s="483" t="s">
        <v>1608</v>
      </c>
      <c r="AJR1" s="483" t="s">
        <v>1609</v>
      </c>
      <c r="AJS1" s="483" t="s">
        <v>1610</v>
      </c>
      <c r="AJT1" s="483" t="s">
        <v>1611</v>
      </c>
      <c r="AJU1" s="483" t="s">
        <v>1612</v>
      </c>
      <c r="AJV1" s="483" t="s">
        <v>1613</v>
      </c>
      <c r="AJW1" s="483" t="s">
        <v>1614</v>
      </c>
      <c r="AJX1" s="483" t="s">
        <v>1615</v>
      </c>
      <c r="AJY1" s="483" t="s">
        <v>1616</v>
      </c>
      <c r="AJZ1" s="483" t="s">
        <v>1617</v>
      </c>
      <c r="AKA1" s="483" t="s">
        <v>1618</v>
      </c>
      <c r="AKB1" s="483" t="s">
        <v>1619</v>
      </c>
      <c r="AKC1" s="483" t="s">
        <v>1620</v>
      </c>
      <c r="AKD1" s="483" t="s">
        <v>1621</v>
      </c>
      <c r="AKE1" s="483" t="s">
        <v>1622</v>
      </c>
      <c r="AKF1" s="483" t="s">
        <v>1623</v>
      </c>
      <c r="AKG1" s="483" t="s">
        <v>1624</v>
      </c>
      <c r="AKH1" s="483" t="s">
        <v>1625</v>
      </c>
      <c r="AKI1" s="483" t="s">
        <v>1626</v>
      </c>
      <c r="AKJ1" s="483" t="s">
        <v>1627</v>
      </c>
      <c r="AKK1" s="483" t="s">
        <v>1628</v>
      </c>
      <c r="AKL1" s="483" t="s">
        <v>1629</v>
      </c>
      <c r="AKM1" s="483" t="s">
        <v>1630</v>
      </c>
      <c r="AKN1" s="483" t="s">
        <v>1631</v>
      </c>
      <c r="AKO1" s="483" t="s">
        <v>1632</v>
      </c>
      <c r="AKP1" s="483" t="s">
        <v>1633</v>
      </c>
      <c r="AKQ1" s="483" t="s">
        <v>1634</v>
      </c>
      <c r="AKR1" s="483" t="s">
        <v>1635</v>
      </c>
      <c r="AKS1" s="483" t="s">
        <v>1636</v>
      </c>
      <c r="AKT1" s="483" t="s">
        <v>1637</v>
      </c>
      <c r="AKU1" s="483" t="s">
        <v>1638</v>
      </c>
      <c r="AKV1" s="483" t="s">
        <v>1639</v>
      </c>
      <c r="AKW1" s="483" t="s">
        <v>1640</v>
      </c>
      <c r="AKX1" s="483" t="s">
        <v>1641</v>
      </c>
      <c r="AKY1" s="483" t="s">
        <v>1642</v>
      </c>
      <c r="AKZ1" s="483" t="s">
        <v>1643</v>
      </c>
      <c r="ALA1" s="483" t="s">
        <v>1644</v>
      </c>
      <c r="ALB1" s="483" t="s">
        <v>1645</v>
      </c>
      <c r="ALC1" s="483" t="s">
        <v>1646</v>
      </c>
      <c r="ALD1" s="483" t="s">
        <v>1647</v>
      </c>
      <c r="ALE1" s="483" t="s">
        <v>1648</v>
      </c>
      <c r="ALF1" s="483" t="s">
        <v>1649</v>
      </c>
      <c r="ALG1" s="483" t="s">
        <v>1650</v>
      </c>
      <c r="ALH1" s="483" t="s">
        <v>1651</v>
      </c>
      <c r="ALI1" s="483" t="s">
        <v>1652</v>
      </c>
      <c r="ALJ1" s="483" t="s">
        <v>1653</v>
      </c>
      <c r="ALK1" s="483" t="s">
        <v>1654</v>
      </c>
      <c r="ALL1" s="483" t="s">
        <v>1655</v>
      </c>
      <c r="ALM1" s="483" t="s">
        <v>1656</v>
      </c>
      <c r="ALN1" s="483" t="s">
        <v>1657</v>
      </c>
      <c r="ALO1" s="483" t="s">
        <v>1658</v>
      </c>
      <c r="ALP1" s="483" t="s">
        <v>1659</v>
      </c>
      <c r="ALQ1" s="483" t="s">
        <v>1660</v>
      </c>
      <c r="ALR1" s="483" t="s">
        <v>1661</v>
      </c>
      <c r="ALS1" s="483" t="s">
        <v>1662</v>
      </c>
      <c r="ALT1" s="483" t="s">
        <v>1663</v>
      </c>
      <c r="ALU1" s="483" t="s">
        <v>1664</v>
      </c>
      <c r="ALV1" s="483" t="s">
        <v>1665</v>
      </c>
      <c r="ALW1" s="483" t="s">
        <v>1666</v>
      </c>
      <c r="ALX1" s="483" t="s">
        <v>1667</v>
      </c>
      <c r="ALY1" s="483" t="s">
        <v>1668</v>
      </c>
      <c r="ALZ1" s="483" t="s">
        <v>1669</v>
      </c>
      <c r="AMA1" s="483" t="s">
        <v>1670</v>
      </c>
      <c r="AMB1" s="483" t="s">
        <v>1671</v>
      </c>
      <c r="AMC1" s="483" t="s">
        <v>1672</v>
      </c>
      <c r="AMD1" s="483" t="s">
        <v>1673</v>
      </c>
      <c r="AME1" s="483" t="s">
        <v>1674</v>
      </c>
      <c r="AMF1" s="483" t="s">
        <v>1675</v>
      </c>
      <c r="AMG1" s="483" t="s">
        <v>1676</v>
      </c>
      <c r="AMH1" s="483" t="s">
        <v>1677</v>
      </c>
      <c r="AMI1" s="483" t="s">
        <v>1678</v>
      </c>
      <c r="AMJ1" s="483" t="s">
        <v>1679</v>
      </c>
      <c r="AMK1" s="483" t="s">
        <v>1680</v>
      </c>
      <c r="AML1" s="483" t="s">
        <v>1681</v>
      </c>
      <c r="AMM1" s="483" t="s">
        <v>1682</v>
      </c>
      <c r="AMN1" s="483" t="s">
        <v>1683</v>
      </c>
      <c r="AMO1" s="483" t="s">
        <v>1684</v>
      </c>
      <c r="AMP1" s="483" t="s">
        <v>1685</v>
      </c>
      <c r="AMQ1" s="483" t="s">
        <v>1686</v>
      </c>
      <c r="AMR1" s="483" t="s">
        <v>1687</v>
      </c>
      <c r="AMS1" s="483" t="s">
        <v>1688</v>
      </c>
      <c r="AMT1" s="483" t="s">
        <v>1689</v>
      </c>
      <c r="AMU1" s="483" t="s">
        <v>1690</v>
      </c>
      <c r="AMV1" s="483" t="s">
        <v>1691</v>
      </c>
      <c r="AMW1" s="483" t="s">
        <v>1692</v>
      </c>
      <c r="AMX1" s="483" t="s">
        <v>1693</v>
      </c>
      <c r="AMY1" s="483" t="s">
        <v>1694</v>
      </c>
      <c r="AMZ1" s="483" t="s">
        <v>1695</v>
      </c>
      <c r="ANA1" s="483" t="s">
        <v>1696</v>
      </c>
      <c r="ANB1" s="483" t="s">
        <v>1697</v>
      </c>
      <c r="ANC1" s="483" t="s">
        <v>1698</v>
      </c>
      <c r="AND1" s="483" t="s">
        <v>1699</v>
      </c>
      <c r="ANE1" s="483" t="s">
        <v>1700</v>
      </c>
      <c r="ANF1" s="483" t="s">
        <v>1701</v>
      </c>
      <c r="ANG1" s="483" t="s">
        <v>1702</v>
      </c>
      <c r="ANH1" s="483" t="s">
        <v>1703</v>
      </c>
      <c r="ANI1" s="483" t="s">
        <v>1704</v>
      </c>
      <c r="ANJ1" s="483" t="s">
        <v>1705</v>
      </c>
      <c r="ANK1" s="483" t="s">
        <v>1706</v>
      </c>
      <c r="ANL1" s="483" t="s">
        <v>1707</v>
      </c>
      <c r="ANM1" s="483" t="s">
        <v>1708</v>
      </c>
      <c r="ANN1" s="483" t="s">
        <v>1709</v>
      </c>
      <c r="ANO1" s="483" t="s">
        <v>1710</v>
      </c>
      <c r="ANP1" s="483" t="s">
        <v>1711</v>
      </c>
      <c r="ANQ1" s="483" t="s">
        <v>1712</v>
      </c>
      <c r="ANR1" s="483" t="s">
        <v>1713</v>
      </c>
      <c r="ANS1" s="483" t="s">
        <v>1714</v>
      </c>
      <c r="ANT1" s="483" t="s">
        <v>1715</v>
      </c>
      <c r="ANU1" s="483" t="s">
        <v>1716</v>
      </c>
      <c r="ANV1" s="483" t="s">
        <v>1717</v>
      </c>
      <c r="ANW1" s="483" t="s">
        <v>1718</v>
      </c>
      <c r="ANX1" s="483" t="s">
        <v>1719</v>
      </c>
      <c r="ANY1" s="483" t="s">
        <v>1720</v>
      </c>
      <c r="ANZ1" s="483" t="s">
        <v>1721</v>
      </c>
      <c r="AOA1" s="483" t="s">
        <v>1722</v>
      </c>
      <c r="AOB1" s="483" t="s">
        <v>1723</v>
      </c>
      <c r="AOC1" s="483" t="s">
        <v>1724</v>
      </c>
      <c r="AOD1" s="483" t="s">
        <v>1725</v>
      </c>
      <c r="AOE1" s="483" t="s">
        <v>1726</v>
      </c>
      <c r="AOF1" s="483" t="s">
        <v>1727</v>
      </c>
      <c r="AOG1" s="483" t="s">
        <v>1728</v>
      </c>
      <c r="AOH1" s="483" t="s">
        <v>1729</v>
      </c>
      <c r="AOI1" s="483" t="s">
        <v>1730</v>
      </c>
      <c r="AOJ1" s="483" t="s">
        <v>1731</v>
      </c>
      <c r="AOK1" s="483" t="s">
        <v>1732</v>
      </c>
      <c r="AOL1" s="483" t="s">
        <v>1733</v>
      </c>
      <c r="AOM1" s="483" t="s">
        <v>1734</v>
      </c>
      <c r="AON1" s="483" t="s">
        <v>1735</v>
      </c>
      <c r="AOO1" s="483" t="s">
        <v>1736</v>
      </c>
      <c r="AOP1" s="483" t="s">
        <v>1737</v>
      </c>
      <c r="AOQ1" s="483" t="s">
        <v>1738</v>
      </c>
      <c r="AOR1" s="483" t="s">
        <v>1739</v>
      </c>
      <c r="AOS1" s="483" t="s">
        <v>1740</v>
      </c>
      <c r="AOT1" s="483" t="s">
        <v>1741</v>
      </c>
      <c r="AOU1" s="483" t="s">
        <v>1742</v>
      </c>
      <c r="AOV1" s="483" t="s">
        <v>1743</v>
      </c>
      <c r="AOW1" s="483" t="s">
        <v>1744</v>
      </c>
      <c r="AOX1" s="483" t="s">
        <v>1745</v>
      </c>
      <c r="AOY1" s="483" t="s">
        <v>1746</v>
      </c>
      <c r="AOZ1" s="483" t="s">
        <v>1747</v>
      </c>
      <c r="APA1" s="483" t="s">
        <v>1748</v>
      </c>
      <c r="APB1" s="483" t="s">
        <v>1749</v>
      </c>
      <c r="APC1" s="483" t="s">
        <v>1750</v>
      </c>
      <c r="APD1" s="483" t="s">
        <v>1751</v>
      </c>
      <c r="APE1" s="483" t="s">
        <v>1752</v>
      </c>
      <c r="APF1" s="483" t="s">
        <v>1753</v>
      </c>
      <c r="APG1" s="483" t="s">
        <v>1754</v>
      </c>
      <c r="APH1" s="483" t="s">
        <v>1755</v>
      </c>
      <c r="API1" s="483" t="s">
        <v>1756</v>
      </c>
      <c r="APJ1" s="483" t="s">
        <v>1757</v>
      </c>
      <c r="APK1" s="483" t="s">
        <v>1758</v>
      </c>
      <c r="APL1" s="483" t="s">
        <v>1759</v>
      </c>
      <c r="APM1" s="483" t="s">
        <v>1760</v>
      </c>
      <c r="APN1" s="483" t="s">
        <v>1761</v>
      </c>
      <c r="APO1" s="483" t="s">
        <v>1762</v>
      </c>
      <c r="APP1" s="483" t="s">
        <v>1763</v>
      </c>
      <c r="APQ1" s="483" t="s">
        <v>1764</v>
      </c>
      <c r="APR1" s="483" t="s">
        <v>1765</v>
      </c>
      <c r="APS1" s="483" t="s">
        <v>1766</v>
      </c>
      <c r="APT1" s="483" t="s">
        <v>1767</v>
      </c>
      <c r="APU1" s="483" t="s">
        <v>1768</v>
      </c>
      <c r="APV1" s="483" t="s">
        <v>1769</v>
      </c>
      <c r="APW1" s="483" t="s">
        <v>1770</v>
      </c>
      <c r="APX1" s="483" t="s">
        <v>1771</v>
      </c>
      <c r="APY1" s="483" t="s">
        <v>1772</v>
      </c>
      <c r="APZ1" s="483" t="s">
        <v>1773</v>
      </c>
      <c r="AQA1" s="483" t="s">
        <v>1774</v>
      </c>
      <c r="AQB1" s="483" t="s">
        <v>1775</v>
      </c>
      <c r="AQC1" s="483" t="s">
        <v>1776</v>
      </c>
      <c r="AQD1" s="483" t="s">
        <v>1777</v>
      </c>
      <c r="AQE1" s="483" t="s">
        <v>1778</v>
      </c>
      <c r="AQF1" s="483" t="s">
        <v>1779</v>
      </c>
      <c r="AQG1" s="483" t="s">
        <v>1780</v>
      </c>
      <c r="AQH1" s="483" t="s">
        <v>1781</v>
      </c>
      <c r="AQI1" s="483" t="s">
        <v>1782</v>
      </c>
      <c r="AQJ1" s="483" t="s">
        <v>1783</v>
      </c>
      <c r="AQK1" s="483" t="s">
        <v>1784</v>
      </c>
      <c r="AQL1" s="483" t="s">
        <v>1785</v>
      </c>
      <c r="AQM1" s="483" t="s">
        <v>1786</v>
      </c>
      <c r="AQN1" s="483" t="s">
        <v>1787</v>
      </c>
      <c r="AQO1" s="483" t="s">
        <v>1788</v>
      </c>
      <c r="AQP1" s="483" t="s">
        <v>1789</v>
      </c>
      <c r="AQQ1" s="483" t="s">
        <v>1790</v>
      </c>
      <c r="AQR1" s="483" t="s">
        <v>1791</v>
      </c>
      <c r="AQS1" s="483" t="s">
        <v>1792</v>
      </c>
      <c r="AQT1" s="483" t="s">
        <v>1793</v>
      </c>
      <c r="AQU1" s="483" t="s">
        <v>1794</v>
      </c>
      <c r="AQV1" s="483" t="s">
        <v>1795</v>
      </c>
      <c r="AQW1" s="483" t="s">
        <v>1796</v>
      </c>
      <c r="AQX1" s="483" t="s">
        <v>1797</v>
      </c>
      <c r="AQY1" s="483" t="s">
        <v>1798</v>
      </c>
      <c r="AQZ1" s="483" t="s">
        <v>1799</v>
      </c>
      <c r="ARA1" s="483" t="s">
        <v>1800</v>
      </c>
      <c r="ARB1" s="483" t="s">
        <v>1801</v>
      </c>
      <c r="ARC1" s="483" t="s">
        <v>1802</v>
      </c>
      <c r="ARD1" s="483" t="s">
        <v>1803</v>
      </c>
      <c r="ARE1" s="483" t="s">
        <v>1804</v>
      </c>
      <c r="ARF1" s="483" t="s">
        <v>1805</v>
      </c>
      <c r="ARG1" s="483" t="s">
        <v>1806</v>
      </c>
      <c r="ARH1" s="483" t="s">
        <v>1807</v>
      </c>
      <c r="ARI1" s="483" t="s">
        <v>1808</v>
      </c>
      <c r="ARJ1" s="483" t="s">
        <v>1809</v>
      </c>
      <c r="ARK1" s="483" t="s">
        <v>1810</v>
      </c>
      <c r="ARL1" s="483" t="s">
        <v>1811</v>
      </c>
      <c r="ARM1" s="483" t="s">
        <v>1812</v>
      </c>
      <c r="ARN1" s="483" t="s">
        <v>1813</v>
      </c>
      <c r="ARO1" s="483" t="s">
        <v>1814</v>
      </c>
      <c r="ARP1" s="483" t="s">
        <v>1815</v>
      </c>
      <c r="ARQ1" s="483" t="s">
        <v>1816</v>
      </c>
      <c r="ARR1" s="483" t="s">
        <v>1817</v>
      </c>
      <c r="ARS1" s="483" t="s">
        <v>1818</v>
      </c>
      <c r="ART1" s="483" t="s">
        <v>1819</v>
      </c>
      <c r="ARU1" s="483" t="s">
        <v>1820</v>
      </c>
      <c r="ARV1" s="483" t="s">
        <v>1821</v>
      </c>
      <c r="ARW1" s="483" t="s">
        <v>1822</v>
      </c>
      <c r="ARX1" s="483" t="s">
        <v>1823</v>
      </c>
      <c r="ARY1" s="483" t="s">
        <v>1824</v>
      </c>
      <c r="ARZ1" s="483" t="s">
        <v>1825</v>
      </c>
      <c r="ASA1" s="483" t="s">
        <v>1826</v>
      </c>
      <c r="ASB1" s="483" t="s">
        <v>1827</v>
      </c>
      <c r="ASC1" s="483" t="s">
        <v>1828</v>
      </c>
      <c r="ASD1" s="483" t="s">
        <v>1829</v>
      </c>
      <c r="ASE1" s="483" t="s">
        <v>1830</v>
      </c>
      <c r="ASF1" s="483" t="s">
        <v>1831</v>
      </c>
      <c r="ASG1" s="483" t="s">
        <v>1832</v>
      </c>
      <c r="ASH1" s="483" t="s">
        <v>1833</v>
      </c>
      <c r="ASI1" s="483" t="s">
        <v>1834</v>
      </c>
      <c r="ASJ1" s="483" t="s">
        <v>1835</v>
      </c>
      <c r="ASK1" s="483" t="s">
        <v>1836</v>
      </c>
      <c r="ASL1" s="483" t="s">
        <v>1837</v>
      </c>
      <c r="ASM1" s="483" t="s">
        <v>1838</v>
      </c>
      <c r="ASN1" s="483" t="s">
        <v>1839</v>
      </c>
      <c r="ASO1" s="483" t="s">
        <v>1840</v>
      </c>
      <c r="ASP1" s="483" t="s">
        <v>1841</v>
      </c>
      <c r="ASQ1" s="483" t="s">
        <v>1827</v>
      </c>
      <c r="ASR1" s="483" t="s">
        <v>1842</v>
      </c>
      <c r="ASS1" s="483" t="s">
        <v>1843</v>
      </c>
      <c r="AST1" s="483" t="s">
        <v>1844</v>
      </c>
      <c r="ASU1" s="483" t="s">
        <v>1845</v>
      </c>
      <c r="ASV1" s="483" t="s">
        <v>1846</v>
      </c>
      <c r="ASW1" s="483" t="s">
        <v>1847</v>
      </c>
      <c r="ASX1" s="483" t="s">
        <v>1848</v>
      </c>
      <c r="ASY1" s="483" t="s">
        <v>1849</v>
      </c>
      <c r="ASZ1" s="483" t="s">
        <v>1850</v>
      </c>
      <c r="ATA1" s="483" t="s">
        <v>1851</v>
      </c>
      <c r="ATB1" s="483" t="s">
        <v>1852</v>
      </c>
      <c r="ATC1" s="483" t="s">
        <v>1853</v>
      </c>
      <c r="ATD1" s="483" t="s">
        <v>1854</v>
      </c>
      <c r="ATE1" s="483" t="s">
        <v>1855</v>
      </c>
      <c r="ATF1" s="483" t="s">
        <v>1856</v>
      </c>
      <c r="ATG1" s="483" t="s">
        <v>1857</v>
      </c>
      <c r="ATH1" s="483" t="s">
        <v>1858</v>
      </c>
      <c r="ATI1" s="483" t="s">
        <v>1859</v>
      </c>
      <c r="ATJ1" s="483" t="s">
        <v>1860</v>
      </c>
      <c r="ATK1" s="483" t="s">
        <v>1861</v>
      </c>
      <c r="ATL1" s="483" t="s">
        <v>1862</v>
      </c>
      <c r="ATM1" s="483" t="s">
        <v>1863</v>
      </c>
      <c r="ATN1" s="483" t="s">
        <v>1864</v>
      </c>
      <c r="ATO1" s="483" t="s">
        <v>1865</v>
      </c>
      <c r="ATP1" s="483" t="s">
        <v>1866</v>
      </c>
      <c r="ATQ1" s="483" t="s">
        <v>1867</v>
      </c>
      <c r="ATR1" s="483" t="s">
        <v>1868</v>
      </c>
      <c r="ATS1" s="483" t="s">
        <v>1869</v>
      </c>
      <c r="ATT1" s="483" t="s">
        <v>1870</v>
      </c>
      <c r="ATU1" s="483" t="s">
        <v>1871</v>
      </c>
      <c r="ATV1" s="483" t="s">
        <v>1872</v>
      </c>
      <c r="ATW1" s="483" t="s">
        <v>1873</v>
      </c>
      <c r="ATX1" s="483" t="s">
        <v>1874</v>
      </c>
      <c r="ATY1" s="483" t="s">
        <v>1875</v>
      </c>
      <c r="ATZ1" s="483" t="s">
        <v>1876</v>
      </c>
      <c r="AUA1" s="483" t="s">
        <v>1877</v>
      </c>
      <c r="AUB1" s="483" t="s">
        <v>1878</v>
      </c>
      <c r="AUC1" s="483" t="s">
        <v>1879</v>
      </c>
      <c r="AUD1" s="483" t="s">
        <v>1880</v>
      </c>
      <c r="AUE1" s="483" t="s">
        <v>1881</v>
      </c>
      <c r="AUF1" s="483" t="s">
        <v>1882</v>
      </c>
      <c r="AUG1" s="483" t="s">
        <v>1883</v>
      </c>
      <c r="AUH1" s="483" t="s">
        <v>1884</v>
      </c>
      <c r="AUI1" s="483" t="s">
        <v>1885</v>
      </c>
      <c r="AUJ1" s="483" t="s">
        <v>1886</v>
      </c>
      <c r="AUK1" s="483" t="s">
        <v>1887</v>
      </c>
      <c r="AUL1" s="483" t="s">
        <v>1888</v>
      </c>
      <c r="AUM1" s="483" t="s">
        <v>1889</v>
      </c>
      <c r="AUN1" s="483" t="s">
        <v>1890</v>
      </c>
      <c r="AUO1" s="483" t="s">
        <v>1891</v>
      </c>
      <c r="AUP1" s="483" t="s">
        <v>1892</v>
      </c>
      <c r="AUQ1" s="483" t="s">
        <v>1893</v>
      </c>
      <c r="AUR1" s="483" t="s">
        <v>1894</v>
      </c>
      <c r="AUS1" s="483" t="s">
        <v>1895</v>
      </c>
      <c r="AUT1" s="483" t="s">
        <v>1896</v>
      </c>
      <c r="AUU1" s="483" t="s">
        <v>1897</v>
      </c>
      <c r="AUV1" s="483" t="s">
        <v>1898</v>
      </c>
      <c r="AUW1" s="483" t="s">
        <v>1899</v>
      </c>
      <c r="AUX1" s="483" t="s">
        <v>1900</v>
      </c>
      <c r="AUY1" s="483" t="s">
        <v>1901</v>
      </c>
      <c r="AUZ1" s="483" t="s">
        <v>1902</v>
      </c>
      <c r="AVA1" s="483" t="s">
        <v>1903</v>
      </c>
      <c r="AVB1" s="483" t="s">
        <v>1904</v>
      </c>
      <c r="AVC1" s="483" t="s">
        <v>1905</v>
      </c>
      <c r="AVD1" s="483" t="s">
        <v>1906</v>
      </c>
      <c r="AVE1" s="483" t="s">
        <v>1907</v>
      </c>
      <c r="AVF1" s="483" t="s">
        <v>1908</v>
      </c>
      <c r="AVG1" s="483" t="s">
        <v>1909</v>
      </c>
      <c r="AVH1" s="483" t="s">
        <v>1910</v>
      </c>
      <c r="AVI1" s="483" t="s">
        <v>1911</v>
      </c>
      <c r="AVJ1" s="483" t="s">
        <v>1912</v>
      </c>
      <c r="AVK1" s="483" t="s">
        <v>1913</v>
      </c>
      <c r="AVL1" s="483" t="s">
        <v>1914</v>
      </c>
      <c r="AVM1" s="483" t="s">
        <v>1915</v>
      </c>
      <c r="AVN1" s="483" t="s">
        <v>1916</v>
      </c>
      <c r="AVO1" s="483" t="s">
        <v>1917</v>
      </c>
      <c r="AVP1" s="483" t="s">
        <v>1918</v>
      </c>
      <c r="AVQ1" s="483" t="s">
        <v>1919</v>
      </c>
      <c r="AVR1" s="483" t="s">
        <v>1920</v>
      </c>
      <c r="AVS1" s="483" t="s">
        <v>1921</v>
      </c>
      <c r="AVT1" s="483" t="s">
        <v>1922</v>
      </c>
      <c r="AVU1" s="483" t="s">
        <v>1923</v>
      </c>
      <c r="AVV1" s="483" t="s">
        <v>1924</v>
      </c>
      <c r="AVW1" s="483" t="s">
        <v>1925</v>
      </c>
      <c r="AVX1" s="483" t="s">
        <v>1926</v>
      </c>
      <c r="AVY1" s="483" t="s">
        <v>1927</v>
      </c>
      <c r="AVZ1" s="483" t="s">
        <v>1928</v>
      </c>
      <c r="AWA1" s="483" t="s">
        <v>1929</v>
      </c>
      <c r="AWB1" s="483" t="s">
        <v>1930</v>
      </c>
      <c r="AWC1" s="483" t="s">
        <v>1931</v>
      </c>
      <c r="AWD1" s="483" t="s">
        <v>1932</v>
      </c>
      <c r="AWE1" s="483" t="s">
        <v>1933</v>
      </c>
      <c r="AWF1" s="483" t="s">
        <v>1934</v>
      </c>
      <c r="AWG1" s="483" t="s">
        <v>1935</v>
      </c>
      <c r="AWH1" s="483" t="s">
        <v>1936</v>
      </c>
      <c r="AWI1" s="483" t="s">
        <v>1937</v>
      </c>
      <c r="AWJ1" s="483" t="s">
        <v>1938</v>
      </c>
      <c r="AWK1" s="483" t="s">
        <v>1939</v>
      </c>
      <c r="AWL1" s="483" t="s">
        <v>1940</v>
      </c>
      <c r="AWM1" s="483" t="s">
        <v>1941</v>
      </c>
      <c r="AWN1" s="483" t="s">
        <v>1942</v>
      </c>
      <c r="AWO1" s="483" t="s">
        <v>1943</v>
      </c>
      <c r="AWP1" s="483" t="s">
        <v>1944</v>
      </c>
      <c r="AWQ1" s="483" t="s">
        <v>1945</v>
      </c>
      <c r="AWR1" s="483" t="s">
        <v>1946</v>
      </c>
      <c r="AWS1" s="483" t="s">
        <v>1947</v>
      </c>
      <c r="AWT1" s="483" t="s">
        <v>1948</v>
      </c>
      <c r="AWU1" s="483" t="s">
        <v>1949</v>
      </c>
      <c r="AWV1" s="483" t="s">
        <v>1950</v>
      </c>
      <c r="AWW1" s="483" t="s">
        <v>1951</v>
      </c>
      <c r="AWX1" s="483" t="s">
        <v>1952</v>
      </c>
      <c r="AWY1" s="483" t="s">
        <v>1953</v>
      </c>
      <c r="AWZ1" s="483" t="s">
        <v>1954</v>
      </c>
      <c r="AXA1" s="483" t="s">
        <v>1955</v>
      </c>
      <c r="AXB1" s="483" t="s">
        <v>1956</v>
      </c>
      <c r="AXC1" s="483" t="s">
        <v>1957</v>
      </c>
      <c r="AXD1" s="483" t="s">
        <v>1958</v>
      </c>
      <c r="AXE1" s="483" t="s">
        <v>1959</v>
      </c>
      <c r="AXF1" s="483" t="s">
        <v>1960</v>
      </c>
      <c r="AXG1" s="483" t="s">
        <v>1961</v>
      </c>
      <c r="AXH1" s="483" t="s">
        <v>1962</v>
      </c>
      <c r="AXI1" s="483" t="s">
        <v>1963</v>
      </c>
      <c r="AXJ1" s="483" t="s">
        <v>1964</v>
      </c>
      <c r="AXK1" s="483" t="s">
        <v>1965</v>
      </c>
      <c r="AXL1" s="483" t="s">
        <v>1966</v>
      </c>
      <c r="AXM1" s="483" t="s">
        <v>1967</v>
      </c>
      <c r="AXN1" s="483" t="s">
        <v>1968</v>
      </c>
      <c r="AXO1" s="483" t="s">
        <v>1969</v>
      </c>
      <c r="AXP1" s="483" t="s">
        <v>1970</v>
      </c>
      <c r="AXQ1" s="483" t="s">
        <v>1971</v>
      </c>
      <c r="AXR1" s="483" t="s">
        <v>1972</v>
      </c>
      <c r="AXS1" s="483" t="s">
        <v>1973</v>
      </c>
      <c r="AXT1" s="483" t="s">
        <v>1974</v>
      </c>
      <c r="AXU1" s="483" t="s">
        <v>1975</v>
      </c>
      <c r="AXV1" s="483" t="s">
        <v>1976</v>
      </c>
      <c r="AXW1" s="483" t="s">
        <v>1977</v>
      </c>
      <c r="AXX1" s="483" t="s">
        <v>1978</v>
      </c>
      <c r="AXY1" s="483" t="s">
        <v>1979</v>
      </c>
      <c r="AXZ1" s="483" t="s">
        <v>1980</v>
      </c>
      <c r="AYA1" s="483" t="s">
        <v>1981</v>
      </c>
      <c r="AYB1" s="483" t="s">
        <v>1982</v>
      </c>
      <c r="AYC1" s="483" t="s">
        <v>1983</v>
      </c>
      <c r="AYD1" s="483" t="s">
        <v>1984</v>
      </c>
      <c r="AYE1" s="483" t="s">
        <v>1985</v>
      </c>
      <c r="AYF1" s="483" t="s">
        <v>1986</v>
      </c>
      <c r="AYG1" s="483" t="s">
        <v>1987</v>
      </c>
      <c r="AYH1" s="483" t="s">
        <v>1988</v>
      </c>
      <c r="AYI1" s="483" t="s">
        <v>1989</v>
      </c>
      <c r="AYJ1" s="483" t="s">
        <v>1990</v>
      </c>
      <c r="AYK1" s="483" t="s">
        <v>1991</v>
      </c>
      <c r="AYL1" s="483" t="s">
        <v>1992</v>
      </c>
      <c r="AYM1" s="483" t="s">
        <v>1993</v>
      </c>
      <c r="AYN1" s="483" t="s">
        <v>1994</v>
      </c>
      <c r="AYO1" s="483" t="s">
        <v>1995</v>
      </c>
      <c r="AYP1" s="483" t="s">
        <v>1996</v>
      </c>
      <c r="AYQ1" s="483" t="s">
        <v>1997</v>
      </c>
      <c r="AYR1" s="483" t="s">
        <v>1998</v>
      </c>
      <c r="AYS1" s="483" t="s">
        <v>1999</v>
      </c>
      <c r="AYT1" s="483" t="s">
        <v>2000</v>
      </c>
      <c r="AYU1" s="483" t="s">
        <v>2001</v>
      </c>
      <c r="AYV1" s="483" t="s">
        <v>2002</v>
      </c>
      <c r="AYW1" s="483" t="s">
        <v>2003</v>
      </c>
      <c r="AYX1" s="483" t="s">
        <v>2004</v>
      </c>
      <c r="AYY1" s="483" t="s">
        <v>2005</v>
      </c>
      <c r="AYZ1" s="483" t="s">
        <v>2006</v>
      </c>
      <c r="AZA1" s="483" t="s">
        <v>2007</v>
      </c>
      <c r="AZB1" s="483" t="s">
        <v>2008</v>
      </c>
      <c r="AZC1" s="483" t="s">
        <v>2009</v>
      </c>
      <c r="AZD1" s="483" t="s">
        <v>2010</v>
      </c>
      <c r="AZE1" s="483" t="s">
        <v>2011</v>
      </c>
      <c r="AZF1" s="483" t="s">
        <v>2012</v>
      </c>
      <c r="AZG1" s="483" t="s">
        <v>2013</v>
      </c>
      <c r="AZH1" s="483" t="s">
        <v>2014</v>
      </c>
      <c r="AZI1" s="483" t="s">
        <v>2015</v>
      </c>
      <c r="AZJ1" s="483" t="s">
        <v>2016</v>
      </c>
      <c r="AZK1" s="483" t="s">
        <v>2017</v>
      </c>
      <c r="AZL1" s="483" t="s">
        <v>2018</v>
      </c>
      <c r="AZM1" s="483" t="s">
        <v>2019</v>
      </c>
      <c r="AZN1" s="483" t="s">
        <v>2020</v>
      </c>
      <c r="AZO1" s="483" t="s">
        <v>2021</v>
      </c>
      <c r="AZP1" s="483" t="s">
        <v>2022</v>
      </c>
      <c r="AZQ1" s="483" t="s">
        <v>2023</v>
      </c>
      <c r="AZR1" s="483" t="s">
        <v>2024</v>
      </c>
      <c r="AZS1" s="483" t="s">
        <v>2025</v>
      </c>
      <c r="AZT1" s="483" t="s">
        <v>2026</v>
      </c>
      <c r="AZU1" s="483" t="s">
        <v>2027</v>
      </c>
      <c r="AZV1" s="483" t="s">
        <v>2028</v>
      </c>
      <c r="AZW1" s="483" t="s">
        <v>2029</v>
      </c>
      <c r="AZX1" s="483" t="s">
        <v>2030</v>
      </c>
      <c r="AZY1" s="483" t="s">
        <v>2031</v>
      </c>
      <c r="AZZ1" s="483" t="s">
        <v>2032</v>
      </c>
      <c r="BAA1" s="483" t="s">
        <v>2033</v>
      </c>
      <c r="BAB1" s="483" t="s">
        <v>2034</v>
      </c>
      <c r="BAC1" s="483" t="s">
        <v>2035</v>
      </c>
      <c r="BAD1" s="483" t="s">
        <v>2036</v>
      </c>
      <c r="BAE1" s="483" t="s">
        <v>2037</v>
      </c>
      <c r="BAF1" s="483" t="s">
        <v>2038</v>
      </c>
      <c r="BAG1" s="483" t="s">
        <v>2039</v>
      </c>
      <c r="BAH1" s="483" t="s">
        <v>2040</v>
      </c>
      <c r="BAI1" s="483" t="s">
        <v>2041</v>
      </c>
      <c r="BAJ1" s="483" t="s">
        <v>2042</v>
      </c>
      <c r="BAK1" s="483" t="s">
        <v>2043</v>
      </c>
      <c r="BAL1" s="483" t="s">
        <v>2044</v>
      </c>
      <c r="BAM1" s="483" t="s">
        <v>2045</v>
      </c>
      <c r="BAN1" s="483" t="s">
        <v>2046</v>
      </c>
      <c r="BAO1" s="483" t="s">
        <v>2047</v>
      </c>
      <c r="BAP1" s="483" t="s">
        <v>2048</v>
      </c>
      <c r="BAQ1" s="483" t="s">
        <v>2049</v>
      </c>
      <c r="BAR1" s="483" t="s">
        <v>2050</v>
      </c>
      <c r="BAS1" s="483" t="s">
        <v>2051</v>
      </c>
      <c r="BAT1" s="483" t="s">
        <v>2052</v>
      </c>
      <c r="BAU1" s="483" t="s">
        <v>2053</v>
      </c>
      <c r="BAV1" s="483" t="s">
        <v>2054</v>
      </c>
      <c r="BAW1" s="483" t="s">
        <v>2055</v>
      </c>
      <c r="BAX1" s="483" t="s">
        <v>2056</v>
      </c>
      <c r="BAY1" s="483" t="s">
        <v>2057</v>
      </c>
      <c r="BAZ1" s="483" t="s">
        <v>2058</v>
      </c>
      <c r="BBA1" s="483" t="s">
        <v>2059</v>
      </c>
      <c r="BBB1" s="483" t="s">
        <v>2060</v>
      </c>
      <c r="BBC1" s="483" t="s">
        <v>2061</v>
      </c>
      <c r="BBD1" s="483" t="s">
        <v>2062</v>
      </c>
      <c r="BBE1" s="483" t="s">
        <v>2063</v>
      </c>
      <c r="BBF1" s="483" t="s">
        <v>2064</v>
      </c>
      <c r="BBG1" s="483" t="s">
        <v>2065</v>
      </c>
      <c r="BBH1" s="483" t="s">
        <v>2066</v>
      </c>
      <c r="BBI1" s="483" t="s">
        <v>2067</v>
      </c>
      <c r="BBJ1" s="483" t="s">
        <v>2068</v>
      </c>
      <c r="BBK1" s="483" t="s">
        <v>2069</v>
      </c>
      <c r="BBL1" s="483" t="s">
        <v>2070</v>
      </c>
      <c r="BBM1" s="483" t="s">
        <v>2071</v>
      </c>
      <c r="BBN1" s="483" t="s">
        <v>2072</v>
      </c>
      <c r="BBO1" s="483" t="s">
        <v>2073</v>
      </c>
      <c r="BBP1" s="483" t="s">
        <v>2074</v>
      </c>
      <c r="BBQ1" s="483" t="s">
        <v>2075</v>
      </c>
      <c r="BBR1" s="483" t="s">
        <v>2076</v>
      </c>
      <c r="BBS1" s="483" t="s">
        <v>2077</v>
      </c>
      <c r="BBT1" s="483" t="s">
        <v>2078</v>
      </c>
      <c r="BBU1" s="483" t="s">
        <v>2079</v>
      </c>
      <c r="BBV1" s="483" t="s">
        <v>2080</v>
      </c>
      <c r="BBW1" s="483" t="s">
        <v>2081</v>
      </c>
      <c r="BBX1" s="483" t="s">
        <v>2082</v>
      </c>
      <c r="BBY1" s="483" t="s">
        <v>2083</v>
      </c>
      <c r="BBZ1" s="483" t="s">
        <v>2084</v>
      </c>
      <c r="BCA1" s="483" t="s">
        <v>2085</v>
      </c>
      <c r="BCB1" s="483" t="s">
        <v>2086</v>
      </c>
      <c r="BCC1" s="483" t="s">
        <v>2087</v>
      </c>
      <c r="BCD1" s="483" t="s">
        <v>2088</v>
      </c>
      <c r="BCE1" s="483" t="s">
        <v>2089</v>
      </c>
      <c r="BCF1" s="483" t="s">
        <v>2090</v>
      </c>
      <c r="BCG1" s="483" t="s">
        <v>2091</v>
      </c>
      <c r="BCH1" s="483" t="s">
        <v>2092</v>
      </c>
      <c r="BCI1" s="483" t="s">
        <v>2093</v>
      </c>
      <c r="BCJ1" s="483" t="s">
        <v>2094</v>
      </c>
      <c r="BCK1" s="483" t="s">
        <v>2095</v>
      </c>
      <c r="BCL1" s="483" t="s">
        <v>2096</v>
      </c>
      <c r="BCM1" s="483" t="s">
        <v>2097</v>
      </c>
      <c r="BCN1" s="483" t="s">
        <v>2098</v>
      </c>
      <c r="BCO1" s="483" t="s">
        <v>2099</v>
      </c>
      <c r="BCP1" s="483" t="s">
        <v>2100</v>
      </c>
      <c r="BCQ1" s="483" t="s">
        <v>2101</v>
      </c>
      <c r="BCR1" s="483" t="s">
        <v>2102</v>
      </c>
      <c r="BCS1" s="483" t="s">
        <v>2103</v>
      </c>
      <c r="BCT1" s="483" t="s">
        <v>2104</v>
      </c>
      <c r="BCU1" s="483" t="s">
        <v>2105</v>
      </c>
      <c r="BCV1" s="483" t="s">
        <v>2106</v>
      </c>
      <c r="BCW1" s="483" t="s">
        <v>2107</v>
      </c>
      <c r="BCX1" s="483" t="s">
        <v>2108</v>
      </c>
      <c r="BCY1" s="483" t="s">
        <v>2109</v>
      </c>
      <c r="BCZ1" s="483" t="s">
        <v>2110</v>
      </c>
      <c r="BDA1" s="483" t="s">
        <v>2111</v>
      </c>
      <c r="BDB1" s="483" t="s">
        <v>2112</v>
      </c>
      <c r="BDC1" s="483" t="s">
        <v>2113</v>
      </c>
      <c r="BDD1" s="483" t="s">
        <v>2114</v>
      </c>
      <c r="BDE1" s="483" t="s">
        <v>2115</v>
      </c>
      <c r="BDF1" s="483" t="s">
        <v>2116</v>
      </c>
      <c r="BDG1" s="483" t="s">
        <v>2117</v>
      </c>
      <c r="BDH1" s="483" t="s">
        <v>2118</v>
      </c>
      <c r="BDI1" s="483" t="s">
        <v>2119</v>
      </c>
      <c r="BDJ1" s="483" t="s">
        <v>2120</v>
      </c>
      <c r="BDK1" s="483" t="s">
        <v>2121</v>
      </c>
      <c r="BDL1" s="483" t="s">
        <v>2122</v>
      </c>
      <c r="BDM1" s="483" t="s">
        <v>2123</v>
      </c>
      <c r="BDN1" s="483" t="s">
        <v>2124</v>
      </c>
      <c r="BDO1" s="483" t="s">
        <v>2125</v>
      </c>
      <c r="BDP1" s="483" t="s">
        <v>2126</v>
      </c>
      <c r="BDQ1" s="483" t="s">
        <v>2127</v>
      </c>
      <c r="BDR1" s="483" t="s">
        <v>2128</v>
      </c>
      <c r="BDS1" s="483" t="s">
        <v>2129</v>
      </c>
      <c r="BDT1" s="483" t="s">
        <v>2130</v>
      </c>
      <c r="BDU1" s="483" t="s">
        <v>2131</v>
      </c>
      <c r="BDV1" s="483" t="s">
        <v>2132</v>
      </c>
      <c r="BDW1" s="483" t="s">
        <v>2133</v>
      </c>
      <c r="BDX1" s="483" t="s">
        <v>2134</v>
      </c>
      <c r="BDY1" s="483" t="s">
        <v>2135</v>
      </c>
      <c r="BDZ1" s="483" t="s">
        <v>2136</v>
      </c>
      <c r="BEA1" s="483" t="s">
        <v>2137</v>
      </c>
      <c r="BEB1" s="483" t="s">
        <v>2138</v>
      </c>
      <c r="BEC1" s="483" t="s">
        <v>2139</v>
      </c>
      <c r="BED1" s="483" t="s">
        <v>2140</v>
      </c>
      <c r="BEE1" s="483" t="s">
        <v>2141</v>
      </c>
      <c r="BEF1" s="483" t="s">
        <v>2142</v>
      </c>
      <c r="BEG1" s="483" t="s">
        <v>2143</v>
      </c>
      <c r="BEH1" s="483" t="s">
        <v>2144</v>
      </c>
      <c r="BEI1" s="483" t="s">
        <v>2145</v>
      </c>
      <c r="BEJ1" s="483" t="s">
        <v>2146</v>
      </c>
      <c r="BEK1" s="483" t="s">
        <v>2147</v>
      </c>
      <c r="BEL1" s="483" t="s">
        <v>2148</v>
      </c>
      <c r="BEM1" s="483" t="s">
        <v>2149</v>
      </c>
      <c r="BEN1" s="483" t="s">
        <v>2150</v>
      </c>
      <c r="BEO1" s="483" t="s">
        <v>2151</v>
      </c>
      <c r="BEP1" s="483" t="s">
        <v>2152</v>
      </c>
      <c r="BEQ1" s="483" t="s">
        <v>2153</v>
      </c>
      <c r="BER1" s="483" t="s">
        <v>2154</v>
      </c>
      <c r="BES1" s="483" t="s">
        <v>2155</v>
      </c>
      <c r="BET1" s="483" t="s">
        <v>2156</v>
      </c>
      <c r="BEU1" s="483" t="s">
        <v>2157</v>
      </c>
      <c r="BEV1" s="483" t="s">
        <v>2158</v>
      </c>
      <c r="BEW1" s="483" t="s">
        <v>2159</v>
      </c>
      <c r="BEX1" s="483" t="s">
        <v>2160</v>
      </c>
      <c r="BEY1" s="483" t="s">
        <v>2161</v>
      </c>
      <c r="BEZ1" s="483" t="s">
        <v>2162</v>
      </c>
      <c r="BFA1" s="483" t="s">
        <v>2163</v>
      </c>
      <c r="BFB1" s="483" t="s">
        <v>2164</v>
      </c>
      <c r="BFC1" s="483" t="s">
        <v>2165</v>
      </c>
      <c r="BFD1" s="483" t="s">
        <v>2166</v>
      </c>
      <c r="BFE1" s="483" t="s">
        <v>2167</v>
      </c>
      <c r="BFF1" s="483" t="s">
        <v>2168</v>
      </c>
      <c r="BFG1" s="483" t="s">
        <v>2169</v>
      </c>
      <c r="BFH1" s="483" t="s">
        <v>2170</v>
      </c>
      <c r="BFI1" s="483" t="s">
        <v>2171</v>
      </c>
      <c r="BFJ1" s="483" t="s">
        <v>2172</v>
      </c>
      <c r="BFK1" s="483" t="s">
        <v>2173</v>
      </c>
      <c r="BFL1" s="483" t="s">
        <v>2174</v>
      </c>
      <c r="BFM1" s="483" t="s">
        <v>2175</v>
      </c>
      <c r="BFN1" s="483" t="s">
        <v>2176</v>
      </c>
      <c r="BFO1" s="483" t="s">
        <v>2177</v>
      </c>
      <c r="BFP1" s="483" t="s">
        <v>2178</v>
      </c>
      <c r="BFQ1" s="483" t="s">
        <v>2179</v>
      </c>
      <c r="BFR1" s="483" t="s">
        <v>2180</v>
      </c>
      <c r="BFS1" s="483" t="s">
        <v>2181</v>
      </c>
      <c r="BFT1" s="483" t="s">
        <v>2182</v>
      </c>
      <c r="BFU1" s="483" t="s">
        <v>2183</v>
      </c>
      <c r="BFV1" s="483" t="s">
        <v>2184</v>
      </c>
      <c r="BFW1" s="483" t="s">
        <v>2185</v>
      </c>
      <c r="BFX1" s="483" t="s">
        <v>2186</v>
      </c>
      <c r="BFY1" s="483" t="s">
        <v>2187</v>
      </c>
      <c r="BFZ1" s="483" t="s">
        <v>2188</v>
      </c>
      <c r="BGA1" s="483" t="s">
        <v>2189</v>
      </c>
      <c r="BGB1" s="483" t="s">
        <v>2190</v>
      </c>
      <c r="BGC1" s="484" t="s">
        <v>2191</v>
      </c>
      <c r="BGD1" s="484" t="s">
        <v>2192</v>
      </c>
      <c r="BGE1" s="484" t="s">
        <v>2193</v>
      </c>
      <c r="BGF1" s="484" t="s">
        <v>2194</v>
      </c>
      <c r="BGG1" s="484" t="s">
        <v>2195</v>
      </c>
      <c r="BGH1" s="484" t="s">
        <v>2196</v>
      </c>
      <c r="BGI1" s="484" t="s">
        <v>2197</v>
      </c>
      <c r="BGJ1" s="484" t="s">
        <v>2198</v>
      </c>
      <c r="BGK1" s="484" t="s">
        <v>2199</v>
      </c>
      <c r="BGL1" s="484" t="s">
        <v>2200</v>
      </c>
      <c r="BGM1" s="484" t="s">
        <v>2201</v>
      </c>
      <c r="BGN1" s="484" t="s">
        <v>2202</v>
      </c>
      <c r="BGO1" s="484" t="s">
        <v>2203</v>
      </c>
      <c r="BGP1" s="484" t="s">
        <v>2204</v>
      </c>
      <c r="BGQ1" s="484" t="s">
        <v>2205</v>
      </c>
      <c r="BGR1" s="484" t="s">
        <v>2206</v>
      </c>
      <c r="BGS1" s="484" t="s">
        <v>2207</v>
      </c>
      <c r="BGT1" s="484" t="s">
        <v>2208</v>
      </c>
      <c r="BGU1" s="484" t="s">
        <v>2209</v>
      </c>
      <c r="BGV1" s="484" t="s">
        <v>2210</v>
      </c>
      <c r="BGW1" s="484" t="s">
        <v>2211</v>
      </c>
      <c r="BGX1" s="484" t="s">
        <v>2212</v>
      </c>
      <c r="BGY1" s="484" t="s">
        <v>2213</v>
      </c>
      <c r="BGZ1" s="484" t="s">
        <v>2214</v>
      </c>
      <c r="BHA1" s="484" t="s">
        <v>2215</v>
      </c>
      <c r="BHB1" s="484" t="s">
        <v>2216</v>
      </c>
      <c r="BHC1" s="484" t="s">
        <v>2217</v>
      </c>
      <c r="BHD1" s="484" t="s">
        <v>2218</v>
      </c>
      <c r="BHE1" s="484" t="s">
        <v>2219</v>
      </c>
      <c r="BHF1" s="484" t="s">
        <v>2220</v>
      </c>
      <c r="BHG1" s="484" t="s">
        <v>2221</v>
      </c>
      <c r="BHH1" s="484" t="s">
        <v>2222</v>
      </c>
      <c r="BHI1" s="484" t="s">
        <v>2223</v>
      </c>
      <c r="BHJ1" s="484" t="s">
        <v>2224</v>
      </c>
      <c r="BHK1" s="484" t="s">
        <v>2225</v>
      </c>
      <c r="BHL1" s="484" t="s">
        <v>2226</v>
      </c>
      <c r="BHM1" s="484" t="s">
        <v>2227</v>
      </c>
      <c r="BHN1" s="484" t="s">
        <v>2228</v>
      </c>
      <c r="BHO1" s="484" t="s">
        <v>2229</v>
      </c>
      <c r="BHP1" s="484" t="s">
        <v>2230</v>
      </c>
      <c r="BHQ1" s="484" t="s">
        <v>2231</v>
      </c>
      <c r="BHR1" s="484" t="s">
        <v>2232</v>
      </c>
      <c r="BHS1" s="484" t="s">
        <v>2233</v>
      </c>
      <c r="BHT1" s="484" t="s">
        <v>2234</v>
      </c>
      <c r="BHU1" s="484" t="s">
        <v>2235</v>
      </c>
      <c r="BHV1" s="484" t="s">
        <v>2236</v>
      </c>
      <c r="BHW1" s="484" t="s">
        <v>2237</v>
      </c>
      <c r="BHX1" s="484" t="s">
        <v>2238</v>
      </c>
      <c r="BHY1" s="484" t="s">
        <v>2239</v>
      </c>
      <c r="BHZ1" s="484" t="s">
        <v>2240</v>
      </c>
      <c r="BIA1" s="484" t="s">
        <v>2241</v>
      </c>
      <c r="BIB1" s="484" t="s">
        <v>2242</v>
      </c>
      <c r="BIC1" s="484" t="s">
        <v>2243</v>
      </c>
      <c r="BID1" s="484" t="s">
        <v>2244</v>
      </c>
      <c r="BIE1" s="484" t="s">
        <v>2245</v>
      </c>
      <c r="BIF1" s="484" t="s">
        <v>2246</v>
      </c>
      <c r="BIG1" s="484" t="s">
        <v>2247</v>
      </c>
      <c r="BIH1" s="484" t="s">
        <v>2248</v>
      </c>
      <c r="BII1" s="484" t="s">
        <v>2249</v>
      </c>
      <c r="BIJ1" s="484" t="s">
        <v>2250</v>
      </c>
      <c r="BIK1" s="484" t="s">
        <v>2251</v>
      </c>
      <c r="BIL1" s="484" t="s">
        <v>2252</v>
      </c>
      <c r="BIM1" s="484" t="s">
        <v>2253</v>
      </c>
      <c r="BIN1" s="484" t="s">
        <v>2254</v>
      </c>
      <c r="BIO1" s="484" t="s">
        <v>2255</v>
      </c>
      <c r="BIP1" s="484" t="s">
        <v>2256</v>
      </c>
      <c r="BIQ1" s="484" t="s">
        <v>2257</v>
      </c>
      <c r="BIR1" s="484" t="s">
        <v>2258</v>
      </c>
      <c r="BIS1" s="484" t="s">
        <v>2259</v>
      </c>
      <c r="BIT1" s="484" t="s">
        <v>2260</v>
      </c>
      <c r="BIU1" s="484" t="s">
        <v>2261</v>
      </c>
      <c r="BIV1" s="484" t="s">
        <v>2262</v>
      </c>
      <c r="BIW1" s="483" t="s">
        <v>2263</v>
      </c>
      <c r="BIX1" s="483" t="s">
        <v>2264</v>
      </c>
      <c r="BIY1" s="483" t="s">
        <v>2265</v>
      </c>
      <c r="BIZ1" s="483" t="s">
        <v>2266</v>
      </c>
      <c r="BJA1" s="484" t="s">
        <v>2267</v>
      </c>
      <c r="BJB1" s="484" t="s">
        <v>2268</v>
      </c>
      <c r="BJC1" s="484" t="s">
        <v>2269</v>
      </c>
      <c r="BJD1" s="484" t="s">
        <v>2270</v>
      </c>
      <c r="BJE1" s="484" t="s">
        <v>2271</v>
      </c>
      <c r="BJF1" s="484" t="s">
        <v>2272</v>
      </c>
      <c r="BJG1" s="484" t="s">
        <v>2273</v>
      </c>
      <c r="BJH1" s="484" t="s">
        <v>2274</v>
      </c>
      <c r="BJI1" s="484" t="s">
        <v>2275</v>
      </c>
      <c r="BJJ1" s="484" t="s">
        <v>2276</v>
      </c>
      <c r="BJK1" s="484" t="s">
        <v>2277</v>
      </c>
      <c r="BJL1" s="484" t="s">
        <v>2278</v>
      </c>
      <c r="BJM1" s="484" t="s">
        <v>2279</v>
      </c>
      <c r="BJN1" s="484" t="s">
        <v>2280</v>
      </c>
      <c r="BJO1" s="484" t="s">
        <v>2281</v>
      </c>
      <c r="BJP1" s="484" t="s">
        <v>2282</v>
      </c>
      <c r="BJQ1" s="484" t="s">
        <v>2283</v>
      </c>
      <c r="BJR1" s="484" t="s">
        <v>2284</v>
      </c>
      <c r="BJS1" s="484" t="s">
        <v>2285</v>
      </c>
      <c r="BJT1" s="484" t="s">
        <v>2286</v>
      </c>
      <c r="BJU1" s="484" t="s">
        <v>2287</v>
      </c>
      <c r="BJV1" s="484" t="s">
        <v>2288</v>
      </c>
      <c r="BJW1" s="484" t="s">
        <v>2289</v>
      </c>
      <c r="BJX1" s="484" t="s">
        <v>2290</v>
      </c>
      <c r="BJY1" s="484" t="s">
        <v>2291</v>
      </c>
      <c r="BJZ1" s="484" t="s">
        <v>2292</v>
      </c>
      <c r="BKA1" s="484" t="s">
        <v>2293</v>
      </c>
      <c r="BKB1" s="484" t="s">
        <v>2294</v>
      </c>
      <c r="BKC1" s="484" t="s">
        <v>2295</v>
      </c>
      <c r="BKD1" s="484" t="s">
        <v>2296</v>
      </c>
      <c r="BKE1" s="484" t="s">
        <v>2297</v>
      </c>
      <c r="BKF1" s="484" t="s">
        <v>2298</v>
      </c>
      <c r="BKG1" s="484" t="s">
        <v>2299</v>
      </c>
      <c r="BKH1" s="484" t="s">
        <v>2300</v>
      </c>
      <c r="BKI1" s="484" t="s">
        <v>2301</v>
      </c>
      <c r="BKJ1" s="484" t="s">
        <v>2302</v>
      </c>
      <c r="BKK1" s="484" t="s">
        <v>2303</v>
      </c>
      <c r="BKL1" s="484" t="s">
        <v>2304</v>
      </c>
      <c r="BKM1" s="484" t="s">
        <v>2305</v>
      </c>
      <c r="BKN1" s="484" t="s">
        <v>2306</v>
      </c>
      <c r="BKO1" s="484" t="s">
        <v>2307</v>
      </c>
      <c r="BKP1" s="484" t="s">
        <v>2308</v>
      </c>
      <c r="BKQ1" s="484" t="s">
        <v>2309</v>
      </c>
      <c r="BKR1" s="484" t="s">
        <v>2310</v>
      </c>
      <c r="BKS1" s="484" t="s">
        <v>2311</v>
      </c>
      <c r="BKT1" s="484" t="s">
        <v>2312</v>
      </c>
      <c r="BKU1" s="484" t="s">
        <v>2313</v>
      </c>
      <c r="BKV1" s="484" t="s">
        <v>2314</v>
      </c>
      <c r="BKW1" s="484" t="s">
        <v>2315</v>
      </c>
      <c r="BKX1" s="484" t="s">
        <v>2316</v>
      </c>
      <c r="BKY1" s="484" t="s">
        <v>2317</v>
      </c>
      <c r="BKZ1" s="484" t="s">
        <v>2318</v>
      </c>
      <c r="BLA1" s="484" t="s">
        <v>2319</v>
      </c>
      <c r="BLB1" s="484" t="s">
        <v>2320</v>
      </c>
      <c r="BLC1" s="484" t="s">
        <v>2321</v>
      </c>
      <c r="BLD1" s="484" t="s">
        <v>2322</v>
      </c>
      <c r="BLE1" s="484" t="s">
        <v>2323</v>
      </c>
      <c r="BLF1" s="484" t="s">
        <v>2324</v>
      </c>
      <c r="BLG1" s="484" t="s">
        <v>2325</v>
      </c>
      <c r="BLH1" s="484" t="s">
        <v>2326</v>
      </c>
      <c r="BLI1" s="484" t="s">
        <v>2327</v>
      </c>
      <c r="BLJ1" s="484" t="s">
        <v>2328</v>
      </c>
      <c r="BLK1" s="484" t="s">
        <v>2329</v>
      </c>
      <c r="BLL1" s="484" t="s">
        <v>2330</v>
      </c>
      <c r="BLM1" s="484" t="s">
        <v>2331</v>
      </c>
      <c r="BLN1" s="484" t="s">
        <v>2332</v>
      </c>
      <c r="BLO1" s="484" t="s">
        <v>2333</v>
      </c>
      <c r="BLP1" s="484" t="s">
        <v>2334</v>
      </c>
      <c r="BLQ1" s="484" t="s">
        <v>2335</v>
      </c>
      <c r="BLR1" s="484" t="s">
        <v>2336</v>
      </c>
      <c r="BLS1" s="484" t="s">
        <v>2337</v>
      </c>
      <c r="BLT1" s="484" t="s">
        <v>2338</v>
      </c>
      <c r="BLU1" s="483" t="s">
        <v>2339</v>
      </c>
      <c r="BLV1" s="483" t="s">
        <v>2340</v>
      </c>
      <c r="BLW1" s="483" t="s">
        <v>2341</v>
      </c>
      <c r="BLX1" s="483" t="s">
        <v>2342</v>
      </c>
      <c r="BLY1" s="484" t="s">
        <v>2343</v>
      </c>
      <c r="BLZ1" s="484" t="s">
        <v>2344</v>
      </c>
      <c r="BMA1" s="484" t="s">
        <v>2345</v>
      </c>
      <c r="BMB1" s="484" t="s">
        <v>2346</v>
      </c>
      <c r="BMC1" s="484" t="s">
        <v>2347</v>
      </c>
      <c r="BMD1" s="484" t="s">
        <v>2348</v>
      </c>
      <c r="BME1" s="484" t="s">
        <v>2349</v>
      </c>
      <c r="BMF1" s="484" t="s">
        <v>2350</v>
      </c>
      <c r="BMG1" s="484" t="s">
        <v>2351</v>
      </c>
      <c r="BMH1" s="484" t="s">
        <v>2352</v>
      </c>
      <c r="BMI1" s="484" t="s">
        <v>2353</v>
      </c>
      <c r="BMJ1" s="484" t="s">
        <v>2354</v>
      </c>
      <c r="BMK1" s="484" t="s">
        <v>2355</v>
      </c>
      <c r="BML1" s="484" t="s">
        <v>2356</v>
      </c>
      <c r="BMM1" s="484" t="s">
        <v>2357</v>
      </c>
      <c r="BMN1" s="484" t="s">
        <v>2358</v>
      </c>
      <c r="BMO1" s="484" t="s">
        <v>2359</v>
      </c>
      <c r="BMP1" s="484" t="s">
        <v>2360</v>
      </c>
      <c r="BMQ1" s="484" t="s">
        <v>2361</v>
      </c>
      <c r="BMR1" s="484" t="s">
        <v>2362</v>
      </c>
      <c r="BMS1" s="484" t="s">
        <v>2363</v>
      </c>
      <c r="BMT1" s="484" t="s">
        <v>2364</v>
      </c>
      <c r="BMU1" s="484" t="s">
        <v>2365</v>
      </c>
      <c r="BMV1" s="484" t="s">
        <v>2366</v>
      </c>
      <c r="BMW1" s="484" t="s">
        <v>2367</v>
      </c>
      <c r="BMX1" s="484" t="s">
        <v>2368</v>
      </c>
      <c r="BMY1" s="484" t="s">
        <v>2369</v>
      </c>
      <c r="BMZ1" s="484" t="s">
        <v>2370</v>
      </c>
      <c r="BNA1" s="484" t="s">
        <v>2371</v>
      </c>
      <c r="BNB1" s="484" t="s">
        <v>2372</v>
      </c>
      <c r="BNC1" s="484" t="s">
        <v>2373</v>
      </c>
      <c r="BND1" s="484" t="s">
        <v>2374</v>
      </c>
      <c r="BNE1" s="484" t="s">
        <v>2375</v>
      </c>
      <c r="BNF1" s="484" t="s">
        <v>2376</v>
      </c>
      <c r="BNG1" s="484" t="s">
        <v>2377</v>
      </c>
      <c r="BNH1" s="484" t="s">
        <v>2378</v>
      </c>
      <c r="BNI1" s="484" t="s">
        <v>2379</v>
      </c>
      <c r="BNJ1" s="484" t="s">
        <v>2380</v>
      </c>
      <c r="BNK1" s="484" t="s">
        <v>2381</v>
      </c>
      <c r="BNL1" s="484" t="s">
        <v>2382</v>
      </c>
      <c r="BNM1" s="484" t="s">
        <v>2383</v>
      </c>
      <c r="BNN1" s="484" t="s">
        <v>2384</v>
      </c>
      <c r="BNO1" s="484" t="s">
        <v>2385</v>
      </c>
      <c r="BNP1" s="484" t="s">
        <v>2386</v>
      </c>
      <c r="BNQ1" s="484" t="s">
        <v>2387</v>
      </c>
      <c r="BNR1" s="484" t="s">
        <v>2388</v>
      </c>
      <c r="BNS1" s="484" t="s">
        <v>2389</v>
      </c>
      <c r="BNT1" s="484" t="s">
        <v>2390</v>
      </c>
      <c r="BNU1" s="484" t="s">
        <v>2391</v>
      </c>
      <c r="BNV1" s="484" t="s">
        <v>2392</v>
      </c>
      <c r="BNW1" s="484" t="s">
        <v>2393</v>
      </c>
      <c r="BNX1" s="484" t="s">
        <v>2394</v>
      </c>
      <c r="BNY1" s="484" t="s">
        <v>2395</v>
      </c>
      <c r="BNZ1" s="484" t="s">
        <v>2396</v>
      </c>
      <c r="BOA1" s="484" t="s">
        <v>2397</v>
      </c>
      <c r="BOB1" s="484" t="s">
        <v>2398</v>
      </c>
      <c r="BOC1" s="484" t="s">
        <v>2399</v>
      </c>
      <c r="BOD1" s="484" t="s">
        <v>2400</v>
      </c>
      <c r="BOE1" s="484" t="s">
        <v>2401</v>
      </c>
      <c r="BOF1" s="484" t="s">
        <v>2402</v>
      </c>
      <c r="BOG1" s="484" t="s">
        <v>2403</v>
      </c>
      <c r="BOH1" s="484" t="s">
        <v>2404</v>
      </c>
      <c r="BOI1" s="484" t="s">
        <v>2405</v>
      </c>
      <c r="BOJ1" s="484" t="s">
        <v>2406</v>
      </c>
      <c r="BOK1" s="484" t="s">
        <v>2407</v>
      </c>
      <c r="BOL1" s="484" t="s">
        <v>2408</v>
      </c>
      <c r="BOM1" s="484" t="s">
        <v>2409</v>
      </c>
      <c r="BON1" s="484" t="s">
        <v>2410</v>
      </c>
      <c r="BOO1" s="484" t="s">
        <v>2411</v>
      </c>
      <c r="BOP1" s="484" t="s">
        <v>2412</v>
      </c>
      <c r="BOQ1" s="484" t="s">
        <v>2413</v>
      </c>
      <c r="BOR1" s="484" t="s">
        <v>2414</v>
      </c>
      <c r="BOS1" s="483" t="s">
        <v>2415</v>
      </c>
      <c r="BOT1" s="483" t="s">
        <v>2416</v>
      </c>
      <c r="BOU1" s="483" t="s">
        <v>2417</v>
      </c>
      <c r="BOV1" s="483" t="s">
        <v>2418</v>
      </c>
      <c r="BOW1" s="484" t="s">
        <v>2419</v>
      </c>
      <c r="BOX1" s="484" t="s">
        <v>2420</v>
      </c>
      <c r="BOY1" s="484" t="s">
        <v>2421</v>
      </c>
      <c r="BOZ1" s="484" t="s">
        <v>2422</v>
      </c>
      <c r="BPA1" s="484" t="s">
        <v>2423</v>
      </c>
      <c r="BPB1" s="484" t="s">
        <v>2424</v>
      </c>
      <c r="BPC1" s="484" t="s">
        <v>2425</v>
      </c>
      <c r="BPD1" s="484" t="s">
        <v>2426</v>
      </c>
      <c r="BPE1" s="484" t="s">
        <v>2427</v>
      </c>
      <c r="BPF1" s="484" t="s">
        <v>2428</v>
      </c>
      <c r="BPG1" s="484" t="s">
        <v>2429</v>
      </c>
      <c r="BPH1" s="484" t="s">
        <v>2430</v>
      </c>
      <c r="BPI1" s="484" t="s">
        <v>2431</v>
      </c>
      <c r="BPJ1" s="484" t="s">
        <v>2432</v>
      </c>
      <c r="BPK1" s="484" t="s">
        <v>2433</v>
      </c>
      <c r="BPL1" s="484" t="s">
        <v>2434</v>
      </c>
      <c r="BPM1" s="484" t="s">
        <v>2435</v>
      </c>
      <c r="BPN1" s="484" t="s">
        <v>2436</v>
      </c>
      <c r="BPO1" s="484" t="s">
        <v>2437</v>
      </c>
      <c r="BPP1" s="484" t="s">
        <v>2438</v>
      </c>
      <c r="BPQ1" s="484" t="s">
        <v>2439</v>
      </c>
      <c r="BPR1" s="484" t="s">
        <v>2440</v>
      </c>
      <c r="BPS1" s="484" t="s">
        <v>2441</v>
      </c>
      <c r="BPT1" s="484" t="s">
        <v>2442</v>
      </c>
      <c r="BPU1" s="484" t="s">
        <v>2443</v>
      </c>
      <c r="BPV1" s="484" t="s">
        <v>2444</v>
      </c>
      <c r="BPW1" s="484" t="s">
        <v>2445</v>
      </c>
      <c r="BPX1" s="484" t="s">
        <v>2446</v>
      </c>
      <c r="BPY1" s="484" t="s">
        <v>2447</v>
      </c>
      <c r="BPZ1" s="484" t="s">
        <v>2448</v>
      </c>
      <c r="BQA1" s="484" t="s">
        <v>2449</v>
      </c>
      <c r="BQB1" s="484" t="s">
        <v>2450</v>
      </c>
      <c r="BQC1" s="484" t="s">
        <v>2451</v>
      </c>
      <c r="BQD1" s="484" t="s">
        <v>2452</v>
      </c>
      <c r="BQE1" s="484" t="s">
        <v>2453</v>
      </c>
      <c r="BQF1" s="484" t="s">
        <v>2454</v>
      </c>
      <c r="BQG1" s="484" t="s">
        <v>2455</v>
      </c>
      <c r="BQH1" s="484" t="s">
        <v>2456</v>
      </c>
      <c r="BQI1" s="484" t="s">
        <v>2457</v>
      </c>
      <c r="BQJ1" s="484" t="s">
        <v>2458</v>
      </c>
      <c r="BQK1" s="484" t="s">
        <v>2459</v>
      </c>
      <c r="BQL1" s="484" t="s">
        <v>2460</v>
      </c>
      <c r="BQM1" s="484" t="s">
        <v>2461</v>
      </c>
      <c r="BQN1" s="484" t="s">
        <v>2462</v>
      </c>
      <c r="BQO1" s="484" t="s">
        <v>2463</v>
      </c>
      <c r="BQP1" s="484" t="s">
        <v>2464</v>
      </c>
      <c r="BQQ1" s="484" t="s">
        <v>2465</v>
      </c>
      <c r="BQR1" s="484" t="s">
        <v>2466</v>
      </c>
      <c r="BQS1" s="484" t="s">
        <v>2467</v>
      </c>
      <c r="BQT1" s="484" t="s">
        <v>2468</v>
      </c>
      <c r="BQU1" s="484" t="s">
        <v>2469</v>
      </c>
      <c r="BQV1" s="484" t="s">
        <v>2470</v>
      </c>
      <c r="BQW1" s="484" t="s">
        <v>2471</v>
      </c>
      <c r="BQX1" s="484" t="s">
        <v>2472</v>
      </c>
      <c r="BQY1" s="484" t="s">
        <v>2473</v>
      </c>
      <c r="BQZ1" s="484" t="s">
        <v>2474</v>
      </c>
      <c r="BRA1" s="484" t="s">
        <v>2475</v>
      </c>
      <c r="BRB1" s="484" t="s">
        <v>2476</v>
      </c>
      <c r="BRC1" s="484" t="s">
        <v>2477</v>
      </c>
      <c r="BRD1" s="484" t="s">
        <v>2478</v>
      </c>
      <c r="BRE1" s="484" t="s">
        <v>2479</v>
      </c>
      <c r="BRF1" s="484" t="s">
        <v>2480</v>
      </c>
      <c r="BRG1" s="484" t="s">
        <v>2481</v>
      </c>
      <c r="BRH1" s="484" t="s">
        <v>2482</v>
      </c>
      <c r="BRI1" s="484" t="s">
        <v>2483</v>
      </c>
      <c r="BRJ1" s="484" t="s">
        <v>2484</v>
      </c>
      <c r="BRK1" s="484" t="s">
        <v>2485</v>
      </c>
      <c r="BRL1" s="484" t="s">
        <v>2486</v>
      </c>
      <c r="BRM1" s="484" t="s">
        <v>2487</v>
      </c>
      <c r="BRN1" s="484" t="s">
        <v>2488</v>
      </c>
      <c r="BRO1" s="484" t="s">
        <v>2489</v>
      </c>
      <c r="BRP1" s="484" t="s">
        <v>2490</v>
      </c>
      <c r="BRQ1" s="483" t="s">
        <v>2491</v>
      </c>
      <c r="BRR1" s="483" t="s">
        <v>2492</v>
      </c>
      <c r="BRS1" s="483" t="s">
        <v>2493</v>
      </c>
      <c r="BRT1" s="483" t="s">
        <v>2494</v>
      </c>
      <c r="BRU1" s="484" t="s">
        <v>2495</v>
      </c>
      <c r="BRV1" s="484" t="s">
        <v>2496</v>
      </c>
      <c r="BRW1" s="484" t="s">
        <v>2497</v>
      </c>
      <c r="BRX1" s="484" t="s">
        <v>2498</v>
      </c>
      <c r="BRY1" s="484" t="s">
        <v>2499</v>
      </c>
      <c r="BRZ1" s="484" t="s">
        <v>2500</v>
      </c>
      <c r="BSA1" s="484" t="s">
        <v>2501</v>
      </c>
      <c r="BSB1" s="484" t="s">
        <v>2502</v>
      </c>
      <c r="BSC1" s="484" t="s">
        <v>2503</v>
      </c>
      <c r="BSD1" s="484" t="s">
        <v>2504</v>
      </c>
      <c r="BSE1" s="484" t="s">
        <v>2505</v>
      </c>
      <c r="BSF1" s="484" t="s">
        <v>2506</v>
      </c>
      <c r="BSG1" s="484" t="s">
        <v>2507</v>
      </c>
      <c r="BSH1" s="484" t="s">
        <v>2508</v>
      </c>
      <c r="BSI1" s="484" t="s">
        <v>2509</v>
      </c>
      <c r="BSJ1" s="484" t="s">
        <v>2510</v>
      </c>
      <c r="BSK1" s="484" t="s">
        <v>2511</v>
      </c>
      <c r="BSL1" s="484" t="s">
        <v>2512</v>
      </c>
      <c r="BSM1" s="484" t="s">
        <v>2513</v>
      </c>
      <c r="BSN1" s="484" t="s">
        <v>2514</v>
      </c>
      <c r="BSO1" s="484" t="s">
        <v>2515</v>
      </c>
      <c r="BSP1" s="484" t="s">
        <v>2516</v>
      </c>
      <c r="BSQ1" s="484" t="s">
        <v>2517</v>
      </c>
      <c r="BSR1" s="484" t="s">
        <v>2518</v>
      </c>
      <c r="BSS1" s="484" t="s">
        <v>2519</v>
      </c>
      <c r="BST1" s="484" t="s">
        <v>2520</v>
      </c>
      <c r="BSU1" s="484" t="s">
        <v>2521</v>
      </c>
      <c r="BSV1" s="484" t="s">
        <v>2522</v>
      </c>
      <c r="BSW1" s="484" t="s">
        <v>2523</v>
      </c>
      <c r="BSX1" s="484" t="s">
        <v>2524</v>
      </c>
      <c r="BSY1" s="484" t="s">
        <v>2525</v>
      </c>
      <c r="BSZ1" s="484" t="s">
        <v>2526</v>
      </c>
      <c r="BTA1" s="484" t="s">
        <v>2527</v>
      </c>
      <c r="BTB1" s="484" t="s">
        <v>2528</v>
      </c>
      <c r="BTC1" s="484" t="s">
        <v>2529</v>
      </c>
      <c r="BTD1" s="484" t="s">
        <v>2530</v>
      </c>
      <c r="BTE1" s="484" t="s">
        <v>2531</v>
      </c>
      <c r="BTF1" s="484" t="s">
        <v>2532</v>
      </c>
      <c r="BTG1" s="484" t="s">
        <v>2533</v>
      </c>
      <c r="BTH1" s="484" t="s">
        <v>2534</v>
      </c>
      <c r="BTI1" s="484" t="s">
        <v>2535</v>
      </c>
      <c r="BTJ1" s="484" t="s">
        <v>2536</v>
      </c>
      <c r="BTK1" s="484" t="s">
        <v>2537</v>
      </c>
      <c r="BTL1" s="484" t="s">
        <v>2538</v>
      </c>
      <c r="BTM1" s="484" t="s">
        <v>2539</v>
      </c>
      <c r="BTN1" s="484" t="s">
        <v>2540</v>
      </c>
      <c r="BTO1" s="484" t="s">
        <v>2541</v>
      </c>
      <c r="BTP1" s="484" t="s">
        <v>2542</v>
      </c>
      <c r="BTQ1" s="484" t="s">
        <v>2543</v>
      </c>
      <c r="BTR1" s="484" t="s">
        <v>2544</v>
      </c>
      <c r="BTS1" s="484" t="s">
        <v>2545</v>
      </c>
      <c r="BTT1" s="484" t="s">
        <v>2546</v>
      </c>
      <c r="BTU1" s="484" t="s">
        <v>2547</v>
      </c>
      <c r="BTV1" s="484" t="s">
        <v>2548</v>
      </c>
      <c r="BTW1" s="484" t="s">
        <v>2549</v>
      </c>
      <c r="BTX1" s="484" t="s">
        <v>2550</v>
      </c>
      <c r="BTY1" s="484" t="s">
        <v>2551</v>
      </c>
      <c r="BTZ1" s="484" t="s">
        <v>2552</v>
      </c>
      <c r="BUA1" s="484" t="s">
        <v>2553</v>
      </c>
      <c r="BUB1" s="484" t="s">
        <v>2554</v>
      </c>
      <c r="BUC1" s="484" t="s">
        <v>2555</v>
      </c>
      <c r="BUD1" s="484" t="s">
        <v>2556</v>
      </c>
      <c r="BUE1" s="484" t="s">
        <v>2557</v>
      </c>
      <c r="BUF1" s="484" t="s">
        <v>2558</v>
      </c>
      <c r="BUG1" s="484" t="s">
        <v>2559</v>
      </c>
      <c r="BUH1" s="484" t="s">
        <v>2560</v>
      </c>
      <c r="BUI1" s="484" t="s">
        <v>2561</v>
      </c>
      <c r="BUJ1" s="484" t="s">
        <v>2562</v>
      </c>
      <c r="BUK1" s="484" t="s">
        <v>2563</v>
      </c>
      <c r="BUL1" s="484" t="s">
        <v>2564</v>
      </c>
      <c r="BUM1" s="484" t="s">
        <v>2565</v>
      </c>
      <c r="BUN1" s="484" t="s">
        <v>2566</v>
      </c>
      <c r="BUO1" s="483" t="s">
        <v>2567</v>
      </c>
      <c r="BUP1" s="483" t="s">
        <v>2568</v>
      </c>
      <c r="BUQ1" s="483" t="s">
        <v>2569</v>
      </c>
      <c r="BUR1" s="483" t="s">
        <v>2570</v>
      </c>
      <c r="BUS1" s="484" t="s">
        <v>2571</v>
      </c>
      <c r="BUT1" s="484" t="s">
        <v>2572</v>
      </c>
      <c r="BUU1" s="484" t="s">
        <v>2573</v>
      </c>
      <c r="BUV1" s="484" t="s">
        <v>2574</v>
      </c>
      <c r="BUW1" s="484" t="s">
        <v>2575</v>
      </c>
      <c r="BUX1" s="484" t="s">
        <v>2576</v>
      </c>
      <c r="BUY1" s="484" t="s">
        <v>2577</v>
      </c>
      <c r="BUZ1" s="484" t="s">
        <v>2578</v>
      </c>
      <c r="BVA1" s="484" t="s">
        <v>2579</v>
      </c>
      <c r="BVB1" s="484" t="s">
        <v>2580</v>
      </c>
      <c r="BVC1" s="484" t="s">
        <v>2581</v>
      </c>
      <c r="BVD1" s="484" t="s">
        <v>2582</v>
      </c>
      <c r="BVE1" s="484" t="s">
        <v>2583</v>
      </c>
      <c r="BVF1" s="484" t="s">
        <v>2584</v>
      </c>
      <c r="BVG1" s="484" t="s">
        <v>2585</v>
      </c>
      <c r="BVH1" s="484" t="s">
        <v>2586</v>
      </c>
      <c r="BVI1" s="484" t="s">
        <v>2587</v>
      </c>
      <c r="BVJ1" s="484" t="s">
        <v>2588</v>
      </c>
      <c r="BVK1" s="484" t="s">
        <v>2589</v>
      </c>
      <c r="BVL1" s="484" t="s">
        <v>2590</v>
      </c>
      <c r="BVM1" s="484" t="s">
        <v>2591</v>
      </c>
      <c r="BVN1" s="484" t="s">
        <v>2592</v>
      </c>
      <c r="BVO1" s="484" t="s">
        <v>2593</v>
      </c>
      <c r="BVP1" s="484" t="s">
        <v>2594</v>
      </c>
      <c r="BVQ1" s="484" t="s">
        <v>2595</v>
      </c>
      <c r="BVR1" s="484" t="s">
        <v>2596</v>
      </c>
      <c r="BVS1" s="484" t="s">
        <v>2597</v>
      </c>
      <c r="BVT1" s="484" t="s">
        <v>2598</v>
      </c>
      <c r="BVU1" s="484" t="s">
        <v>2599</v>
      </c>
      <c r="BVV1" s="484" t="s">
        <v>2600</v>
      </c>
      <c r="BVW1" s="484" t="s">
        <v>2601</v>
      </c>
      <c r="BVX1" s="484" t="s">
        <v>2602</v>
      </c>
      <c r="BVY1" s="484" t="s">
        <v>2603</v>
      </c>
      <c r="BVZ1" s="484" t="s">
        <v>2604</v>
      </c>
      <c r="BWA1" s="484" t="s">
        <v>2605</v>
      </c>
      <c r="BWB1" s="484" t="s">
        <v>2606</v>
      </c>
      <c r="BWC1" s="484" t="s">
        <v>2607</v>
      </c>
      <c r="BWD1" s="484" t="s">
        <v>2608</v>
      </c>
      <c r="BWE1" s="484" t="s">
        <v>2609</v>
      </c>
      <c r="BWF1" s="484" t="s">
        <v>2610</v>
      </c>
      <c r="BWG1" s="484" t="s">
        <v>2611</v>
      </c>
      <c r="BWH1" s="484" t="s">
        <v>2612</v>
      </c>
      <c r="BWI1" s="484" t="s">
        <v>2613</v>
      </c>
      <c r="BWJ1" s="484" t="s">
        <v>2614</v>
      </c>
      <c r="BWK1" s="484" t="s">
        <v>2615</v>
      </c>
      <c r="BWL1" s="484" t="s">
        <v>2616</v>
      </c>
      <c r="BWM1" s="484" t="s">
        <v>2617</v>
      </c>
      <c r="BWN1" s="484" t="s">
        <v>2618</v>
      </c>
      <c r="BWO1" s="484" t="s">
        <v>2619</v>
      </c>
      <c r="BWP1" s="484" t="s">
        <v>2620</v>
      </c>
      <c r="BWQ1" s="484" t="s">
        <v>2621</v>
      </c>
      <c r="BWR1" s="484" t="s">
        <v>2622</v>
      </c>
      <c r="BWS1" s="484" t="s">
        <v>2623</v>
      </c>
      <c r="BWT1" s="484" t="s">
        <v>2624</v>
      </c>
      <c r="BWU1" s="484" t="s">
        <v>2625</v>
      </c>
      <c r="BWV1" s="484" t="s">
        <v>2626</v>
      </c>
      <c r="BWW1" s="484" t="s">
        <v>2627</v>
      </c>
      <c r="BWX1" s="484" t="s">
        <v>2628</v>
      </c>
      <c r="BWY1" s="484" t="s">
        <v>2629</v>
      </c>
      <c r="BWZ1" s="484" t="s">
        <v>2630</v>
      </c>
      <c r="BXA1" s="484" t="s">
        <v>2631</v>
      </c>
      <c r="BXB1" s="484" t="s">
        <v>2632</v>
      </c>
      <c r="BXC1" s="484" t="s">
        <v>2633</v>
      </c>
      <c r="BXD1" s="484" t="s">
        <v>2634</v>
      </c>
      <c r="BXE1" s="484" t="s">
        <v>2635</v>
      </c>
      <c r="BXF1" s="484" t="s">
        <v>2636</v>
      </c>
      <c r="BXG1" s="484" t="s">
        <v>2637</v>
      </c>
      <c r="BXH1" s="484" t="s">
        <v>2638</v>
      </c>
      <c r="BXI1" s="484" t="s">
        <v>2639</v>
      </c>
      <c r="BXJ1" s="484" t="s">
        <v>2640</v>
      </c>
      <c r="BXK1" s="484" t="s">
        <v>2641</v>
      </c>
      <c r="BXL1" s="484" t="s">
        <v>2642</v>
      </c>
      <c r="BXM1" s="483" t="s">
        <v>2643</v>
      </c>
      <c r="BXN1" s="483" t="s">
        <v>2644</v>
      </c>
      <c r="BXO1" s="483" t="s">
        <v>2645</v>
      </c>
      <c r="BXP1" s="483" t="s">
        <v>2646</v>
      </c>
      <c r="BXQ1" s="484" t="s">
        <v>2647</v>
      </c>
      <c r="BXR1" s="484" t="s">
        <v>2648</v>
      </c>
      <c r="BXS1" s="484" t="s">
        <v>2649</v>
      </c>
      <c r="BXT1" s="484" t="s">
        <v>2650</v>
      </c>
      <c r="BXU1" s="484" t="s">
        <v>2651</v>
      </c>
      <c r="BXV1" s="484" t="s">
        <v>2652</v>
      </c>
      <c r="BXW1" s="484" t="s">
        <v>2653</v>
      </c>
      <c r="BXX1" s="484" t="s">
        <v>2654</v>
      </c>
      <c r="BXY1" s="484" t="s">
        <v>2655</v>
      </c>
      <c r="BXZ1" s="484" t="s">
        <v>2656</v>
      </c>
      <c r="BYA1" s="484" t="s">
        <v>2657</v>
      </c>
      <c r="BYB1" s="484" t="s">
        <v>2658</v>
      </c>
      <c r="BYC1" s="484" t="s">
        <v>2659</v>
      </c>
      <c r="BYD1" s="484" t="s">
        <v>2660</v>
      </c>
      <c r="BYE1" s="484" t="s">
        <v>2661</v>
      </c>
      <c r="BYF1" s="484" t="s">
        <v>2662</v>
      </c>
      <c r="BYG1" s="484" t="s">
        <v>2663</v>
      </c>
      <c r="BYH1" s="484" t="s">
        <v>2664</v>
      </c>
      <c r="BYI1" s="484" t="s">
        <v>2665</v>
      </c>
      <c r="BYJ1" s="484" t="s">
        <v>2666</v>
      </c>
      <c r="BYK1" s="484" t="s">
        <v>2667</v>
      </c>
      <c r="BYL1" s="484" t="s">
        <v>2668</v>
      </c>
      <c r="BYM1" s="484" t="s">
        <v>2669</v>
      </c>
      <c r="BYN1" s="484" t="s">
        <v>2670</v>
      </c>
      <c r="BYO1" s="484" t="s">
        <v>2671</v>
      </c>
      <c r="BYP1" s="484" t="s">
        <v>2672</v>
      </c>
      <c r="BYQ1" s="484" t="s">
        <v>2673</v>
      </c>
      <c r="BYR1" s="484" t="s">
        <v>2674</v>
      </c>
      <c r="BYS1" s="484" t="s">
        <v>2675</v>
      </c>
      <c r="BYT1" s="484" t="s">
        <v>2676</v>
      </c>
      <c r="BYU1" s="484" t="s">
        <v>2677</v>
      </c>
      <c r="BYV1" s="484" t="s">
        <v>2678</v>
      </c>
      <c r="BYW1" s="484" t="s">
        <v>2679</v>
      </c>
      <c r="BYX1" s="484" t="s">
        <v>2680</v>
      </c>
      <c r="BYY1" s="484" t="s">
        <v>2681</v>
      </c>
      <c r="BYZ1" s="484" t="s">
        <v>2682</v>
      </c>
      <c r="BZA1" s="484" t="s">
        <v>2683</v>
      </c>
      <c r="BZB1" s="484" t="s">
        <v>2684</v>
      </c>
      <c r="BZC1" s="484" t="s">
        <v>2685</v>
      </c>
      <c r="BZD1" s="484" t="s">
        <v>2686</v>
      </c>
      <c r="BZE1" s="484" t="s">
        <v>2687</v>
      </c>
      <c r="BZF1" s="484" t="s">
        <v>2688</v>
      </c>
      <c r="BZG1" s="484" t="s">
        <v>2689</v>
      </c>
      <c r="BZH1" s="484" t="s">
        <v>2690</v>
      </c>
      <c r="BZI1" s="484" t="s">
        <v>2691</v>
      </c>
      <c r="BZJ1" s="484" t="s">
        <v>2692</v>
      </c>
      <c r="BZK1" s="484" t="s">
        <v>2693</v>
      </c>
      <c r="BZL1" s="484" t="s">
        <v>2694</v>
      </c>
      <c r="BZM1" s="484" t="s">
        <v>2695</v>
      </c>
      <c r="BZN1" s="484" t="s">
        <v>2696</v>
      </c>
      <c r="BZO1" s="484" t="s">
        <v>2697</v>
      </c>
      <c r="BZP1" s="484" t="s">
        <v>2698</v>
      </c>
      <c r="BZQ1" s="484" t="s">
        <v>2699</v>
      </c>
      <c r="BZR1" s="484" t="s">
        <v>2700</v>
      </c>
      <c r="BZS1" s="484" t="s">
        <v>2701</v>
      </c>
      <c r="BZT1" s="484" t="s">
        <v>2702</v>
      </c>
      <c r="BZU1" s="484" t="s">
        <v>2703</v>
      </c>
      <c r="BZV1" s="484" t="s">
        <v>2704</v>
      </c>
      <c r="BZW1" s="484" t="s">
        <v>2705</v>
      </c>
      <c r="BZX1" s="484" t="s">
        <v>2706</v>
      </c>
      <c r="BZY1" s="484" t="s">
        <v>2707</v>
      </c>
      <c r="BZZ1" s="484" t="s">
        <v>2708</v>
      </c>
      <c r="CAA1" s="484" t="s">
        <v>2709</v>
      </c>
      <c r="CAB1" s="484" t="s">
        <v>2710</v>
      </c>
      <c r="CAC1" s="484" t="s">
        <v>2711</v>
      </c>
      <c r="CAD1" s="484" t="s">
        <v>2712</v>
      </c>
      <c r="CAE1" s="484" t="s">
        <v>2713</v>
      </c>
      <c r="CAF1" s="484" t="s">
        <v>2714</v>
      </c>
      <c r="CAG1" s="484" t="s">
        <v>2715</v>
      </c>
      <c r="CAH1" s="484" t="s">
        <v>2716</v>
      </c>
      <c r="CAI1" s="484" t="s">
        <v>2717</v>
      </c>
      <c r="CAJ1" s="484" t="s">
        <v>2490</v>
      </c>
      <c r="CAK1" s="483" t="s">
        <v>2718</v>
      </c>
      <c r="CAL1" s="483" t="s">
        <v>2719</v>
      </c>
      <c r="CAM1" s="483" t="s">
        <v>2720</v>
      </c>
      <c r="CAN1" s="483" t="s">
        <v>2721</v>
      </c>
      <c r="CAO1" s="484" t="s">
        <v>2722</v>
      </c>
      <c r="CAP1" s="484" t="s">
        <v>2723</v>
      </c>
      <c r="CAQ1" s="484" t="s">
        <v>2724</v>
      </c>
      <c r="CAR1" s="484" t="s">
        <v>2725</v>
      </c>
      <c r="CAS1" s="484" t="s">
        <v>2726</v>
      </c>
      <c r="CAT1" s="484" t="s">
        <v>2727</v>
      </c>
      <c r="CAU1" s="484" t="s">
        <v>2728</v>
      </c>
      <c r="CAV1" s="484" t="s">
        <v>2729</v>
      </c>
      <c r="CAW1" s="484" t="s">
        <v>2730</v>
      </c>
      <c r="CAX1" s="484" t="s">
        <v>2731</v>
      </c>
      <c r="CAY1" s="484" t="s">
        <v>2732</v>
      </c>
      <c r="CAZ1" s="484" t="s">
        <v>2733</v>
      </c>
      <c r="CBA1" s="484" t="s">
        <v>2734</v>
      </c>
      <c r="CBB1" s="484" t="s">
        <v>2735</v>
      </c>
      <c r="CBC1" s="484" t="s">
        <v>2736</v>
      </c>
      <c r="CBD1" s="484" t="s">
        <v>2737</v>
      </c>
      <c r="CBE1" s="484" t="s">
        <v>2738</v>
      </c>
      <c r="CBF1" s="484" t="s">
        <v>2739</v>
      </c>
      <c r="CBG1" s="484" t="s">
        <v>2740</v>
      </c>
      <c r="CBH1" s="484" t="s">
        <v>2741</v>
      </c>
      <c r="CBI1" s="484" t="s">
        <v>2742</v>
      </c>
      <c r="CBJ1" s="484" t="s">
        <v>2743</v>
      </c>
      <c r="CBK1" s="484" t="s">
        <v>2744</v>
      </c>
      <c r="CBL1" s="484" t="s">
        <v>2745</v>
      </c>
      <c r="CBM1" s="484" t="s">
        <v>2746</v>
      </c>
      <c r="CBN1" s="484" t="s">
        <v>2747</v>
      </c>
      <c r="CBO1" s="484" t="s">
        <v>2748</v>
      </c>
      <c r="CBP1" s="484" t="s">
        <v>2749</v>
      </c>
      <c r="CBQ1" s="484" t="s">
        <v>2750</v>
      </c>
      <c r="CBR1" s="484" t="s">
        <v>2751</v>
      </c>
      <c r="CBS1" s="484" t="s">
        <v>2752</v>
      </c>
      <c r="CBT1" s="484" t="s">
        <v>2753</v>
      </c>
      <c r="CBU1" s="484" t="s">
        <v>2754</v>
      </c>
      <c r="CBV1" s="484" t="s">
        <v>2755</v>
      </c>
      <c r="CBW1" s="484" t="s">
        <v>2756</v>
      </c>
      <c r="CBX1" s="484" t="s">
        <v>2757</v>
      </c>
      <c r="CBY1" s="484" t="s">
        <v>2758</v>
      </c>
      <c r="CBZ1" s="484" t="s">
        <v>2759</v>
      </c>
      <c r="CCA1" s="484" t="s">
        <v>2760</v>
      </c>
      <c r="CCB1" s="484" t="s">
        <v>2761</v>
      </c>
      <c r="CCC1" s="484" t="s">
        <v>2762</v>
      </c>
      <c r="CCD1" s="484" t="s">
        <v>2763</v>
      </c>
      <c r="CCE1" s="484" t="s">
        <v>2764</v>
      </c>
      <c r="CCF1" s="484" t="s">
        <v>2765</v>
      </c>
      <c r="CCG1" s="484" t="s">
        <v>2766</v>
      </c>
      <c r="CCH1" s="484" t="s">
        <v>2767</v>
      </c>
      <c r="CCI1" s="484" t="s">
        <v>2768</v>
      </c>
      <c r="CCJ1" s="484" t="s">
        <v>2769</v>
      </c>
      <c r="CCK1" s="484" t="s">
        <v>2770</v>
      </c>
      <c r="CCL1" s="484" t="s">
        <v>2771</v>
      </c>
      <c r="CCM1" s="484" t="s">
        <v>2772</v>
      </c>
      <c r="CCN1" s="484" t="s">
        <v>2773</v>
      </c>
      <c r="CCO1" s="484" t="s">
        <v>2774</v>
      </c>
      <c r="CCP1" s="484" t="s">
        <v>2775</v>
      </c>
      <c r="CCQ1" s="484" t="s">
        <v>2776</v>
      </c>
      <c r="CCR1" s="484" t="s">
        <v>2777</v>
      </c>
      <c r="CCS1" s="484" t="s">
        <v>2778</v>
      </c>
      <c r="CCT1" s="484" t="s">
        <v>2779</v>
      </c>
      <c r="CCU1" s="484" t="s">
        <v>2780</v>
      </c>
      <c r="CCV1" s="484" t="s">
        <v>2781</v>
      </c>
      <c r="CCW1" s="484" t="s">
        <v>2782</v>
      </c>
      <c r="CCX1" s="484" t="s">
        <v>2783</v>
      </c>
      <c r="CCY1" s="484" t="s">
        <v>2784</v>
      </c>
      <c r="CCZ1" s="484" t="s">
        <v>2785</v>
      </c>
      <c r="CDA1" s="484" t="s">
        <v>2786</v>
      </c>
      <c r="CDB1" s="484" t="s">
        <v>2787</v>
      </c>
      <c r="CDC1" s="484" t="s">
        <v>2788</v>
      </c>
      <c r="CDD1" s="484" t="s">
        <v>2789</v>
      </c>
      <c r="CDE1" s="484" t="s">
        <v>2790</v>
      </c>
      <c r="CDF1" s="484" t="s">
        <v>2791</v>
      </c>
      <c r="CDG1" s="484" t="s">
        <v>2792</v>
      </c>
      <c r="CDH1" s="484" t="s">
        <v>2793</v>
      </c>
      <c r="CDI1" s="483" t="s">
        <v>2794</v>
      </c>
      <c r="CDJ1" s="483" t="s">
        <v>2795</v>
      </c>
      <c r="CDK1" s="483" t="s">
        <v>2796</v>
      </c>
      <c r="CDL1" s="483" t="s">
        <v>2797</v>
      </c>
      <c r="CDM1" s="484" t="s">
        <v>2798</v>
      </c>
      <c r="CDN1" s="484" t="s">
        <v>2799</v>
      </c>
      <c r="CDO1" s="484" t="s">
        <v>2800</v>
      </c>
      <c r="CDP1" s="484" t="s">
        <v>2801</v>
      </c>
      <c r="CDQ1" s="484" t="s">
        <v>2802</v>
      </c>
      <c r="CDR1" s="484" t="s">
        <v>2803</v>
      </c>
      <c r="CDS1" s="484" t="s">
        <v>2804</v>
      </c>
      <c r="CDT1" s="484" t="s">
        <v>2805</v>
      </c>
      <c r="CDU1" s="484" t="s">
        <v>2806</v>
      </c>
      <c r="CDV1" s="484" t="s">
        <v>2807</v>
      </c>
      <c r="CDW1" s="484" t="s">
        <v>2808</v>
      </c>
      <c r="CDX1" s="484" t="s">
        <v>2809</v>
      </c>
      <c r="CDY1" s="484" t="s">
        <v>2810</v>
      </c>
      <c r="CDZ1" s="484" t="s">
        <v>2811</v>
      </c>
      <c r="CEA1" s="484" t="s">
        <v>2812</v>
      </c>
      <c r="CEB1" s="484" t="s">
        <v>2813</v>
      </c>
      <c r="CEC1" s="484" t="s">
        <v>2814</v>
      </c>
      <c r="CED1" s="484" t="s">
        <v>2815</v>
      </c>
      <c r="CEE1" s="484" t="s">
        <v>2816</v>
      </c>
      <c r="CEF1" s="484" t="s">
        <v>2817</v>
      </c>
      <c r="CEG1" s="484" t="s">
        <v>2818</v>
      </c>
      <c r="CEH1" s="484" t="s">
        <v>2819</v>
      </c>
      <c r="CEI1" s="484" t="s">
        <v>2820</v>
      </c>
      <c r="CEJ1" s="484" t="s">
        <v>2821</v>
      </c>
      <c r="CEK1" s="484" t="s">
        <v>2822</v>
      </c>
      <c r="CEL1" s="484" t="s">
        <v>2823</v>
      </c>
      <c r="CEM1" s="484" t="s">
        <v>2824</v>
      </c>
      <c r="CEN1" s="484" t="s">
        <v>2825</v>
      </c>
      <c r="CEO1" s="484" t="s">
        <v>2826</v>
      </c>
      <c r="CEP1" s="484" t="s">
        <v>2827</v>
      </c>
      <c r="CEQ1" s="484" t="s">
        <v>2828</v>
      </c>
      <c r="CER1" s="484" t="s">
        <v>2829</v>
      </c>
      <c r="CES1" s="484" t="s">
        <v>2830</v>
      </c>
      <c r="CET1" s="484" t="s">
        <v>2831</v>
      </c>
      <c r="CEU1" s="484" t="s">
        <v>2832</v>
      </c>
      <c r="CEV1" s="484" t="s">
        <v>2833</v>
      </c>
      <c r="CEW1" s="484" t="s">
        <v>2834</v>
      </c>
      <c r="CEX1" s="484" t="s">
        <v>2835</v>
      </c>
      <c r="CEY1" s="484" t="s">
        <v>2836</v>
      </c>
      <c r="CEZ1" s="484" t="s">
        <v>2837</v>
      </c>
      <c r="CFA1" s="484" t="s">
        <v>2838</v>
      </c>
      <c r="CFB1" s="484" t="s">
        <v>2839</v>
      </c>
      <c r="CFC1" s="484" t="s">
        <v>2840</v>
      </c>
      <c r="CFD1" s="484" t="s">
        <v>2841</v>
      </c>
      <c r="CFE1" s="484" t="s">
        <v>2842</v>
      </c>
      <c r="CFF1" s="484" t="s">
        <v>2843</v>
      </c>
      <c r="CFG1" s="484" t="s">
        <v>2844</v>
      </c>
      <c r="CFH1" s="484" t="s">
        <v>2845</v>
      </c>
      <c r="CFI1" s="484" t="s">
        <v>2846</v>
      </c>
      <c r="CFJ1" s="484" t="s">
        <v>2847</v>
      </c>
      <c r="CFK1" s="484" t="s">
        <v>2848</v>
      </c>
      <c r="CFL1" s="484" t="s">
        <v>2849</v>
      </c>
      <c r="CFM1" s="484" t="s">
        <v>2850</v>
      </c>
      <c r="CFN1" s="484" t="s">
        <v>2851</v>
      </c>
      <c r="CFO1" s="484" t="s">
        <v>2852</v>
      </c>
      <c r="CFP1" s="484" t="s">
        <v>2853</v>
      </c>
      <c r="CFQ1" s="484" t="s">
        <v>2854</v>
      </c>
      <c r="CFR1" s="484" t="s">
        <v>2855</v>
      </c>
      <c r="CFS1" s="484" t="s">
        <v>2856</v>
      </c>
      <c r="CFT1" s="484" t="s">
        <v>2857</v>
      </c>
      <c r="CFU1" s="484" t="s">
        <v>2858</v>
      </c>
      <c r="CFV1" s="484" t="s">
        <v>2859</v>
      </c>
      <c r="CFW1" s="484" t="s">
        <v>2860</v>
      </c>
      <c r="CFX1" s="484" t="s">
        <v>2861</v>
      </c>
      <c r="CFY1" s="484" t="s">
        <v>2862</v>
      </c>
      <c r="CFZ1" s="484" t="s">
        <v>2863</v>
      </c>
      <c r="CGA1" s="484" t="s">
        <v>2864</v>
      </c>
      <c r="CGB1" s="484" t="s">
        <v>2865</v>
      </c>
      <c r="CGC1" s="484" t="s">
        <v>2866</v>
      </c>
      <c r="CGD1" s="484" t="s">
        <v>2867</v>
      </c>
      <c r="CGE1" s="484" t="s">
        <v>2868</v>
      </c>
      <c r="CGF1" s="484" t="s">
        <v>2869</v>
      </c>
      <c r="CGG1" s="483" t="s">
        <v>2870</v>
      </c>
      <c r="CGH1" s="483" t="s">
        <v>2871</v>
      </c>
      <c r="CGI1" s="483" t="s">
        <v>2872</v>
      </c>
      <c r="CGJ1" s="483" t="s">
        <v>2873</v>
      </c>
      <c r="CGK1" s="484" t="s">
        <v>2874</v>
      </c>
      <c r="CGL1" s="484" t="s">
        <v>2875</v>
      </c>
      <c r="CGM1" s="484" t="s">
        <v>2876</v>
      </c>
      <c r="CGN1" s="484" t="s">
        <v>2877</v>
      </c>
      <c r="CGO1" s="484" t="s">
        <v>2878</v>
      </c>
      <c r="CGP1" s="484" t="s">
        <v>2879</v>
      </c>
      <c r="CGQ1" s="484" t="s">
        <v>2880</v>
      </c>
      <c r="CGR1" s="484" t="s">
        <v>2881</v>
      </c>
      <c r="CGS1" s="484" t="s">
        <v>2882</v>
      </c>
      <c r="CGT1" s="484" t="s">
        <v>2883</v>
      </c>
      <c r="CGU1" s="484" t="s">
        <v>2884</v>
      </c>
      <c r="CGV1" s="484" t="s">
        <v>2885</v>
      </c>
      <c r="CGW1" s="484" t="s">
        <v>2886</v>
      </c>
      <c r="CGX1" s="484" t="s">
        <v>2887</v>
      </c>
      <c r="CGY1" s="484" t="s">
        <v>2888</v>
      </c>
      <c r="CGZ1" s="484" t="s">
        <v>2889</v>
      </c>
      <c r="CHA1" s="484" t="s">
        <v>2890</v>
      </c>
      <c r="CHB1" s="484" t="s">
        <v>2891</v>
      </c>
      <c r="CHC1" s="484" t="s">
        <v>2892</v>
      </c>
      <c r="CHD1" s="484" t="s">
        <v>2893</v>
      </c>
      <c r="CHE1" s="484" t="s">
        <v>2894</v>
      </c>
      <c r="CHF1" s="484" t="s">
        <v>2895</v>
      </c>
      <c r="CHG1" s="484" t="s">
        <v>2896</v>
      </c>
      <c r="CHH1" s="484" t="s">
        <v>2897</v>
      </c>
      <c r="CHI1" s="484" t="s">
        <v>2898</v>
      </c>
      <c r="CHJ1" s="484" t="s">
        <v>2899</v>
      </c>
      <c r="CHK1" s="484" t="s">
        <v>2900</v>
      </c>
      <c r="CHL1" s="484" t="s">
        <v>2901</v>
      </c>
      <c r="CHM1" s="484" t="s">
        <v>2902</v>
      </c>
      <c r="CHN1" s="484" t="s">
        <v>2903</v>
      </c>
      <c r="CHO1" s="484" t="s">
        <v>2904</v>
      </c>
      <c r="CHP1" s="484" t="s">
        <v>2905</v>
      </c>
      <c r="CHQ1" s="484" t="s">
        <v>2906</v>
      </c>
      <c r="CHR1" s="484" t="s">
        <v>2907</v>
      </c>
      <c r="CHS1" s="484" t="s">
        <v>2908</v>
      </c>
      <c r="CHT1" s="484" t="s">
        <v>2909</v>
      </c>
      <c r="CHU1" s="484" t="s">
        <v>2910</v>
      </c>
      <c r="CHV1" s="484" t="s">
        <v>2911</v>
      </c>
      <c r="CHW1" s="484" t="s">
        <v>2912</v>
      </c>
      <c r="CHX1" s="484" t="s">
        <v>2913</v>
      </c>
      <c r="CHY1" s="484" t="s">
        <v>2914</v>
      </c>
      <c r="CHZ1" s="484" t="s">
        <v>2915</v>
      </c>
      <c r="CIA1" s="484" t="s">
        <v>2916</v>
      </c>
      <c r="CIB1" s="484" t="s">
        <v>2917</v>
      </c>
      <c r="CIC1" s="484" t="s">
        <v>2918</v>
      </c>
      <c r="CID1" s="484" t="s">
        <v>2919</v>
      </c>
      <c r="CIE1" s="484" t="s">
        <v>2920</v>
      </c>
      <c r="CIF1" s="484" t="s">
        <v>2921</v>
      </c>
      <c r="CIG1" s="484" t="s">
        <v>2922</v>
      </c>
      <c r="CIH1" s="484" t="s">
        <v>2923</v>
      </c>
      <c r="CII1" s="484" t="s">
        <v>2924</v>
      </c>
      <c r="CIJ1" s="484" t="s">
        <v>2925</v>
      </c>
      <c r="CIK1" s="484" t="s">
        <v>2926</v>
      </c>
      <c r="CIL1" s="484" t="s">
        <v>2927</v>
      </c>
      <c r="CIM1" s="484" t="s">
        <v>2928</v>
      </c>
      <c r="CIN1" s="484" t="s">
        <v>2929</v>
      </c>
      <c r="CIO1" s="484" t="s">
        <v>2930</v>
      </c>
      <c r="CIP1" s="484" t="s">
        <v>2931</v>
      </c>
      <c r="CIQ1" s="484" t="s">
        <v>2932</v>
      </c>
      <c r="CIR1" s="484" t="s">
        <v>2933</v>
      </c>
      <c r="CIS1" s="484" t="s">
        <v>2934</v>
      </c>
      <c r="CIT1" s="484" t="s">
        <v>2935</v>
      </c>
      <c r="CIU1" s="484" t="s">
        <v>2936</v>
      </c>
      <c r="CIV1" s="484" t="s">
        <v>2937</v>
      </c>
      <c r="CIW1" s="484" t="s">
        <v>2938</v>
      </c>
      <c r="CIX1" s="484" t="s">
        <v>2939</v>
      </c>
      <c r="CIY1" s="484" t="s">
        <v>2940</v>
      </c>
      <c r="CIZ1" s="484" t="s">
        <v>2941</v>
      </c>
      <c r="CJA1" s="484" t="s">
        <v>2942</v>
      </c>
      <c r="CJB1" s="484" t="s">
        <v>2943</v>
      </c>
      <c r="CJC1" s="484" t="s">
        <v>2944</v>
      </c>
      <c r="CJD1" s="484" t="s">
        <v>2945</v>
      </c>
      <c r="CJE1" s="483" t="s">
        <v>2946</v>
      </c>
      <c r="CJF1" s="483" t="s">
        <v>2947</v>
      </c>
      <c r="CJG1" s="483" t="s">
        <v>2948</v>
      </c>
      <c r="CJH1" s="483" t="s">
        <v>2949</v>
      </c>
      <c r="CJI1" s="484" t="s">
        <v>2950</v>
      </c>
      <c r="CJJ1" s="484" t="s">
        <v>2951</v>
      </c>
      <c r="CJK1" s="484" t="s">
        <v>2952</v>
      </c>
      <c r="CJL1" s="484" t="s">
        <v>2953</v>
      </c>
      <c r="CJM1" s="484" t="s">
        <v>2954</v>
      </c>
      <c r="CJN1" s="484" t="s">
        <v>2955</v>
      </c>
      <c r="CJO1" s="484" t="s">
        <v>2956</v>
      </c>
      <c r="CJP1" s="484" t="s">
        <v>2957</v>
      </c>
      <c r="CJQ1" s="484" t="s">
        <v>2958</v>
      </c>
      <c r="CJR1" s="484" t="s">
        <v>2959</v>
      </c>
      <c r="CJS1" s="484" t="s">
        <v>2960</v>
      </c>
      <c r="CJT1" s="484" t="s">
        <v>2961</v>
      </c>
      <c r="CJU1" s="484" t="s">
        <v>2962</v>
      </c>
      <c r="CJV1" s="484" t="s">
        <v>2963</v>
      </c>
      <c r="CJW1" s="484" t="s">
        <v>2964</v>
      </c>
      <c r="CJX1" s="484" t="s">
        <v>2965</v>
      </c>
      <c r="CJY1" s="484" t="s">
        <v>2966</v>
      </c>
      <c r="CJZ1" s="484" t="s">
        <v>2967</v>
      </c>
      <c r="CKA1" s="484" t="s">
        <v>2968</v>
      </c>
      <c r="CKB1" s="484" t="s">
        <v>2969</v>
      </c>
      <c r="CKC1" s="484" t="s">
        <v>2970</v>
      </c>
      <c r="CKD1" s="484" t="s">
        <v>2971</v>
      </c>
      <c r="CKE1" s="484" t="s">
        <v>2972</v>
      </c>
      <c r="CKF1" s="484" t="s">
        <v>2973</v>
      </c>
      <c r="CKG1" s="484" t="s">
        <v>2974</v>
      </c>
      <c r="CKH1" s="484" t="s">
        <v>2975</v>
      </c>
      <c r="CKI1" s="484" t="s">
        <v>2976</v>
      </c>
      <c r="CKJ1" s="484" t="s">
        <v>2977</v>
      </c>
      <c r="CKK1" s="484" t="s">
        <v>2978</v>
      </c>
      <c r="CKL1" s="484" t="s">
        <v>2979</v>
      </c>
      <c r="CKM1" s="484" t="s">
        <v>2980</v>
      </c>
      <c r="CKN1" s="484" t="s">
        <v>2981</v>
      </c>
      <c r="CKO1" s="484" t="s">
        <v>2982</v>
      </c>
      <c r="CKP1" s="484" t="s">
        <v>2983</v>
      </c>
      <c r="CKQ1" s="484" t="s">
        <v>2984</v>
      </c>
      <c r="CKR1" s="484" t="s">
        <v>2985</v>
      </c>
      <c r="CKS1" s="484" t="s">
        <v>2986</v>
      </c>
      <c r="CKT1" s="484" t="s">
        <v>2987</v>
      </c>
      <c r="CKU1" s="484" t="s">
        <v>2988</v>
      </c>
      <c r="CKV1" s="484" t="s">
        <v>2989</v>
      </c>
      <c r="CKW1" s="484" t="s">
        <v>2990</v>
      </c>
      <c r="CKX1" s="484" t="s">
        <v>2991</v>
      </c>
      <c r="CKY1" s="484" t="s">
        <v>2992</v>
      </c>
      <c r="CKZ1" s="484" t="s">
        <v>2993</v>
      </c>
      <c r="CLA1" s="484" t="s">
        <v>2994</v>
      </c>
      <c r="CLB1" s="484" t="s">
        <v>2995</v>
      </c>
      <c r="CLC1" s="484" t="s">
        <v>2996</v>
      </c>
      <c r="CLD1" s="484" t="s">
        <v>2997</v>
      </c>
      <c r="CLE1" s="484" t="s">
        <v>2998</v>
      </c>
      <c r="CLF1" s="484" t="s">
        <v>2999</v>
      </c>
      <c r="CLG1" s="484" t="s">
        <v>3000</v>
      </c>
      <c r="CLH1" s="484" t="s">
        <v>3001</v>
      </c>
      <c r="CLI1" s="484" t="s">
        <v>3002</v>
      </c>
      <c r="CLJ1" s="484" t="s">
        <v>3003</v>
      </c>
      <c r="CLK1" s="484" t="s">
        <v>3004</v>
      </c>
      <c r="CLL1" s="484" t="s">
        <v>3005</v>
      </c>
      <c r="CLM1" s="484" t="s">
        <v>3006</v>
      </c>
      <c r="CLN1" s="484" t="s">
        <v>3007</v>
      </c>
      <c r="CLO1" s="484" t="s">
        <v>3008</v>
      </c>
      <c r="CLP1" s="484" t="s">
        <v>3009</v>
      </c>
      <c r="CLQ1" s="484" t="s">
        <v>3010</v>
      </c>
      <c r="CLR1" s="484" t="s">
        <v>3011</v>
      </c>
      <c r="CLS1" s="484" t="s">
        <v>3012</v>
      </c>
      <c r="CLT1" s="484" t="s">
        <v>3013</v>
      </c>
      <c r="CLU1" s="484" t="s">
        <v>3014</v>
      </c>
      <c r="CLV1" s="484" t="s">
        <v>3015</v>
      </c>
      <c r="CLW1" s="484" t="s">
        <v>3016</v>
      </c>
      <c r="CLX1" s="484" t="s">
        <v>3017</v>
      </c>
      <c r="CLY1" s="484" t="s">
        <v>3018</v>
      </c>
      <c r="CLZ1" s="484" t="s">
        <v>3019</v>
      </c>
      <c r="CMA1" s="484" t="s">
        <v>3020</v>
      </c>
      <c r="CMB1" s="484" t="s">
        <v>3021</v>
      </c>
      <c r="CMC1" s="483" t="s">
        <v>3022</v>
      </c>
      <c r="CMD1" s="483" t="s">
        <v>3023</v>
      </c>
      <c r="CME1" s="483" t="s">
        <v>3024</v>
      </c>
      <c r="CMF1" s="483" t="s">
        <v>3025</v>
      </c>
      <c r="CMG1" s="484" t="s">
        <v>3026</v>
      </c>
      <c r="CMH1" s="484" t="s">
        <v>3027</v>
      </c>
      <c r="CMI1" s="484" t="s">
        <v>3028</v>
      </c>
      <c r="CMJ1" s="484" t="s">
        <v>3029</v>
      </c>
      <c r="CMK1" s="484" t="s">
        <v>3030</v>
      </c>
      <c r="CML1" s="484" t="s">
        <v>3031</v>
      </c>
      <c r="CMM1" s="484" t="s">
        <v>3032</v>
      </c>
      <c r="CMN1" s="484" t="s">
        <v>3033</v>
      </c>
      <c r="CMO1" s="484" t="s">
        <v>3034</v>
      </c>
      <c r="CMP1" s="484" t="s">
        <v>3035</v>
      </c>
      <c r="CMQ1" s="484" t="s">
        <v>3036</v>
      </c>
      <c r="CMR1" s="484" t="s">
        <v>3037</v>
      </c>
      <c r="CMS1" s="484" t="s">
        <v>3038</v>
      </c>
      <c r="CMT1" s="484" t="s">
        <v>3039</v>
      </c>
      <c r="CMU1" s="484" t="s">
        <v>3040</v>
      </c>
      <c r="CMV1" s="484" t="s">
        <v>3041</v>
      </c>
      <c r="CMW1" s="484" t="s">
        <v>3042</v>
      </c>
      <c r="CMX1" s="484" t="s">
        <v>3043</v>
      </c>
      <c r="CMY1" s="484" t="s">
        <v>3044</v>
      </c>
      <c r="CMZ1" s="484" t="s">
        <v>3045</v>
      </c>
      <c r="CNA1" s="484" t="s">
        <v>3046</v>
      </c>
      <c r="CNB1" s="484" t="s">
        <v>3047</v>
      </c>
      <c r="CNC1" s="484" t="s">
        <v>3048</v>
      </c>
      <c r="CND1" s="484" t="s">
        <v>3049</v>
      </c>
      <c r="CNE1" s="484" t="s">
        <v>3050</v>
      </c>
      <c r="CNF1" s="484" t="s">
        <v>3051</v>
      </c>
      <c r="CNG1" s="484" t="s">
        <v>3052</v>
      </c>
      <c r="CNH1" s="484" t="s">
        <v>3053</v>
      </c>
      <c r="CNI1" s="484" t="s">
        <v>3054</v>
      </c>
      <c r="CNJ1" s="484" t="s">
        <v>3055</v>
      </c>
      <c r="CNK1" s="484" t="s">
        <v>3056</v>
      </c>
      <c r="CNL1" s="484" t="s">
        <v>3057</v>
      </c>
      <c r="CNM1" s="484" t="s">
        <v>3058</v>
      </c>
      <c r="CNN1" s="484" t="s">
        <v>3059</v>
      </c>
      <c r="CNO1" s="484" t="s">
        <v>3060</v>
      </c>
      <c r="CNP1" s="484" t="s">
        <v>3061</v>
      </c>
      <c r="CNQ1" s="484" t="s">
        <v>3062</v>
      </c>
      <c r="CNR1" s="484" t="s">
        <v>3063</v>
      </c>
      <c r="CNS1" s="484" t="s">
        <v>3064</v>
      </c>
      <c r="CNT1" s="484" t="s">
        <v>3065</v>
      </c>
      <c r="CNU1" s="484" t="s">
        <v>3066</v>
      </c>
      <c r="CNV1" s="484" t="s">
        <v>3067</v>
      </c>
      <c r="CNW1" s="484" t="s">
        <v>3068</v>
      </c>
      <c r="CNX1" s="484" t="s">
        <v>3069</v>
      </c>
      <c r="CNY1" s="484" t="s">
        <v>3070</v>
      </c>
      <c r="CNZ1" s="484" t="s">
        <v>3071</v>
      </c>
      <c r="COA1" s="484" t="s">
        <v>3072</v>
      </c>
      <c r="COB1" s="484" t="s">
        <v>3073</v>
      </c>
      <c r="COC1" s="484" t="s">
        <v>3074</v>
      </c>
      <c r="COD1" s="484" t="s">
        <v>3075</v>
      </c>
      <c r="COE1" s="484" t="s">
        <v>3076</v>
      </c>
      <c r="COF1" s="484" t="s">
        <v>3077</v>
      </c>
      <c r="COG1" s="484" t="s">
        <v>3078</v>
      </c>
      <c r="COH1" s="484" t="s">
        <v>3079</v>
      </c>
      <c r="COI1" s="484" t="s">
        <v>3080</v>
      </c>
      <c r="COJ1" s="484" t="s">
        <v>3081</v>
      </c>
      <c r="COK1" s="484" t="s">
        <v>3082</v>
      </c>
      <c r="COL1" s="484" t="s">
        <v>3083</v>
      </c>
      <c r="COM1" s="484" t="s">
        <v>3084</v>
      </c>
      <c r="CON1" s="484" t="s">
        <v>3085</v>
      </c>
      <c r="COO1" s="484" t="s">
        <v>3086</v>
      </c>
      <c r="COP1" s="484" t="s">
        <v>3087</v>
      </c>
      <c r="COQ1" s="484" t="s">
        <v>3088</v>
      </c>
      <c r="COR1" s="484" t="s">
        <v>3089</v>
      </c>
      <c r="COS1" s="484" t="s">
        <v>3090</v>
      </c>
      <c r="COT1" s="484" t="s">
        <v>3091</v>
      </c>
      <c r="COU1" s="484" t="s">
        <v>3092</v>
      </c>
      <c r="COV1" s="484" t="s">
        <v>3093</v>
      </c>
      <c r="COW1" s="484" t="s">
        <v>3094</v>
      </c>
      <c r="COX1" s="484" t="s">
        <v>3095</v>
      </c>
      <c r="COY1" s="484" t="s">
        <v>3096</v>
      </c>
      <c r="COZ1" s="484" t="s">
        <v>3097</v>
      </c>
      <c r="CPA1" s="483" t="s">
        <v>3098</v>
      </c>
      <c r="CPB1" s="483" t="s">
        <v>3099</v>
      </c>
      <c r="CPC1" s="483" t="s">
        <v>3100</v>
      </c>
      <c r="CPD1" s="483" t="s">
        <v>3101</v>
      </c>
      <c r="CPE1" s="484" t="s">
        <v>3102</v>
      </c>
      <c r="CPF1" s="484" t="s">
        <v>3103</v>
      </c>
      <c r="CPG1" s="484" t="s">
        <v>3104</v>
      </c>
      <c r="CPH1" s="484" t="s">
        <v>3105</v>
      </c>
      <c r="CPI1" s="484" t="s">
        <v>3106</v>
      </c>
      <c r="CPJ1" s="484" t="s">
        <v>3107</v>
      </c>
      <c r="CPK1" s="484" t="s">
        <v>3108</v>
      </c>
      <c r="CPL1" s="484" t="s">
        <v>3109</v>
      </c>
      <c r="CPM1" s="484" t="s">
        <v>3110</v>
      </c>
      <c r="CPN1" s="484" t="s">
        <v>3111</v>
      </c>
      <c r="CPO1" s="484" t="s">
        <v>3112</v>
      </c>
      <c r="CPP1" s="484" t="s">
        <v>3113</v>
      </c>
      <c r="CPQ1" s="484" t="s">
        <v>3114</v>
      </c>
      <c r="CPR1" s="484" t="s">
        <v>3115</v>
      </c>
      <c r="CPS1" s="484" t="s">
        <v>3116</v>
      </c>
      <c r="CPT1" s="484" t="s">
        <v>3117</v>
      </c>
      <c r="CPU1" s="484" t="s">
        <v>3118</v>
      </c>
      <c r="CPV1" s="484" t="s">
        <v>3119</v>
      </c>
      <c r="CPW1" s="484" t="s">
        <v>3120</v>
      </c>
      <c r="CPX1" s="484" t="s">
        <v>3121</v>
      </c>
      <c r="CPY1" s="484" t="s">
        <v>3122</v>
      </c>
      <c r="CPZ1" s="484" t="s">
        <v>3123</v>
      </c>
      <c r="CQA1" s="484" t="s">
        <v>3124</v>
      </c>
      <c r="CQB1" s="484" t="s">
        <v>3125</v>
      </c>
      <c r="CQC1" s="484" t="s">
        <v>3126</v>
      </c>
      <c r="CQD1" s="484" t="s">
        <v>3127</v>
      </c>
      <c r="CQE1" s="484" t="s">
        <v>3128</v>
      </c>
      <c r="CQF1" s="484" t="s">
        <v>3129</v>
      </c>
      <c r="CQG1" s="484" t="s">
        <v>3130</v>
      </c>
      <c r="CQH1" s="484" t="s">
        <v>3131</v>
      </c>
      <c r="CQI1" s="484" t="s">
        <v>3132</v>
      </c>
      <c r="CQJ1" s="484" t="s">
        <v>3133</v>
      </c>
      <c r="CQK1" s="484" t="s">
        <v>3134</v>
      </c>
      <c r="CQL1" s="484" t="s">
        <v>3135</v>
      </c>
      <c r="CQM1" s="484" t="s">
        <v>3136</v>
      </c>
      <c r="CQN1" s="484" t="s">
        <v>3137</v>
      </c>
      <c r="CQO1" s="484" t="s">
        <v>3138</v>
      </c>
      <c r="CQP1" s="484" t="s">
        <v>3139</v>
      </c>
      <c r="CQQ1" s="484" t="s">
        <v>3140</v>
      </c>
      <c r="CQR1" s="484" t="s">
        <v>3141</v>
      </c>
      <c r="CQS1" s="484" t="s">
        <v>3142</v>
      </c>
      <c r="CQT1" s="484" t="s">
        <v>3143</v>
      </c>
      <c r="CQU1" s="484" t="s">
        <v>3144</v>
      </c>
      <c r="CQV1" s="484" t="s">
        <v>3145</v>
      </c>
      <c r="CQW1" s="484" t="s">
        <v>3146</v>
      </c>
      <c r="CQX1" s="484" t="s">
        <v>3147</v>
      </c>
      <c r="CQY1" s="484" t="s">
        <v>3148</v>
      </c>
      <c r="CQZ1" s="484" t="s">
        <v>3149</v>
      </c>
      <c r="CRA1" s="484" t="s">
        <v>3150</v>
      </c>
      <c r="CRB1" s="484" t="s">
        <v>3151</v>
      </c>
      <c r="CRC1" s="484" t="s">
        <v>3152</v>
      </c>
      <c r="CRD1" s="484" t="s">
        <v>3153</v>
      </c>
      <c r="CRE1" s="484" t="s">
        <v>3154</v>
      </c>
      <c r="CRF1" s="484" t="s">
        <v>3155</v>
      </c>
      <c r="CRG1" s="484" t="s">
        <v>3156</v>
      </c>
      <c r="CRH1" s="484" t="s">
        <v>3157</v>
      </c>
      <c r="CRI1" s="484" t="s">
        <v>3158</v>
      </c>
      <c r="CRJ1" s="484" t="s">
        <v>3159</v>
      </c>
      <c r="CRK1" s="484" t="s">
        <v>3160</v>
      </c>
      <c r="CRL1" s="484" t="s">
        <v>3161</v>
      </c>
      <c r="CRM1" s="484" t="s">
        <v>3162</v>
      </c>
      <c r="CRN1" s="484" t="s">
        <v>3163</v>
      </c>
      <c r="CRO1" s="484" t="s">
        <v>3164</v>
      </c>
      <c r="CRP1" s="484" t="s">
        <v>3165</v>
      </c>
      <c r="CRQ1" s="484" t="s">
        <v>3166</v>
      </c>
      <c r="CRR1" s="484" t="s">
        <v>3167</v>
      </c>
      <c r="CRS1" s="484" t="s">
        <v>3168</v>
      </c>
      <c r="CRT1" s="484" t="s">
        <v>3169</v>
      </c>
      <c r="CRU1" s="484" t="s">
        <v>3170</v>
      </c>
      <c r="CRV1" s="484" t="s">
        <v>3171</v>
      </c>
      <c r="CRW1" s="484" t="s">
        <v>3172</v>
      </c>
      <c r="CRX1" s="484" t="s">
        <v>3173</v>
      </c>
      <c r="CRY1" s="483" t="s">
        <v>3174</v>
      </c>
      <c r="CRZ1" s="483" t="s">
        <v>3175</v>
      </c>
      <c r="CSA1" s="483" t="s">
        <v>3176</v>
      </c>
      <c r="CSB1" s="483" t="s">
        <v>3177</v>
      </c>
      <c r="CSC1" s="484" t="s">
        <v>3178</v>
      </c>
      <c r="CSD1" s="484" t="s">
        <v>3179</v>
      </c>
      <c r="CSE1" s="484" t="s">
        <v>3180</v>
      </c>
      <c r="CSF1" s="484" t="s">
        <v>3181</v>
      </c>
      <c r="CSG1" s="484" t="s">
        <v>3182</v>
      </c>
      <c r="CSH1" s="484" t="s">
        <v>3183</v>
      </c>
      <c r="CSI1" s="484" t="s">
        <v>3184</v>
      </c>
      <c r="CSJ1" s="484" t="s">
        <v>3185</v>
      </c>
      <c r="CSK1" s="484" t="s">
        <v>3186</v>
      </c>
      <c r="CSL1" s="484" t="s">
        <v>3187</v>
      </c>
      <c r="CSM1" s="484" t="s">
        <v>3188</v>
      </c>
      <c r="CSN1" s="484" t="s">
        <v>3189</v>
      </c>
      <c r="CSO1" s="484" t="s">
        <v>3190</v>
      </c>
      <c r="CSP1" s="484" t="s">
        <v>3191</v>
      </c>
      <c r="CSQ1" s="484" t="s">
        <v>3192</v>
      </c>
      <c r="CSR1" s="484" t="s">
        <v>3193</v>
      </c>
      <c r="CSS1" s="484" t="s">
        <v>3194</v>
      </c>
      <c r="CST1" s="484" t="s">
        <v>3195</v>
      </c>
      <c r="CSU1" s="484" t="s">
        <v>3196</v>
      </c>
      <c r="CSV1" s="484" t="s">
        <v>3197</v>
      </c>
      <c r="CSW1" s="484" t="s">
        <v>3198</v>
      </c>
      <c r="CSX1" s="484" t="s">
        <v>3199</v>
      </c>
      <c r="CSY1" s="484" t="s">
        <v>3200</v>
      </c>
      <c r="CSZ1" s="484" t="s">
        <v>3201</v>
      </c>
      <c r="CTA1" s="484" t="s">
        <v>3202</v>
      </c>
      <c r="CTB1" s="484" t="s">
        <v>3203</v>
      </c>
      <c r="CTC1" s="484" t="s">
        <v>3204</v>
      </c>
      <c r="CTD1" s="484" t="s">
        <v>3205</v>
      </c>
      <c r="CTE1" s="484" t="s">
        <v>3206</v>
      </c>
      <c r="CTF1" s="484" t="s">
        <v>3207</v>
      </c>
      <c r="CTG1" s="484" t="s">
        <v>3208</v>
      </c>
      <c r="CTH1" s="484" t="s">
        <v>3209</v>
      </c>
      <c r="CTI1" s="484" t="s">
        <v>3210</v>
      </c>
      <c r="CTJ1" s="484" t="s">
        <v>3211</v>
      </c>
      <c r="CTK1" s="484" t="s">
        <v>3212</v>
      </c>
      <c r="CTL1" s="484" t="s">
        <v>3213</v>
      </c>
      <c r="CTM1" s="484" t="s">
        <v>3214</v>
      </c>
      <c r="CTN1" s="484" t="s">
        <v>3215</v>
      </c>
      <c r="CTO1" s="484" t="s">
        <v>3216</v>
      </c>
      <c r="CTP1" s="484" t="s">
        <v>3217</v>
      </c>
      <c r="CTQ1" s="484" t="s">
        <v>3218</v>
      </c>
      <c r="CTR1" s="484" t="s">
        <v>3219</v>
      </c>
      <c r="CTS1" s="484" t="s">
        <v>3220</v>
      </c>
      <c r="CTT1" s="484" t="s">
        <v>3221</v>
      </c>
      <c r="CTU1" s="484" t="s">
        <v>3222</v>
      </c>
      <c r="CTV1" s="484" t="s">
        <v>3223</v>
      </c>
      <c r="CTW1" s="484" t="s">
        <v>3224</v>
      </c>
      <c r="CTX1" s="484" t="s">
        <v>3225</v>
      </c>
      <c r="CTY1" s="484" t="s">
        <v>3226</v>
      </c>
      <c r="CTZ1" s="484" t="s">
        <v>3227</v>
      </c>
      <c r="CUA1" s="484" t="s">
        <v>3228</v>
      </c>
      <c r="CUB1" s="484" t="s">
        <v>3229</v>
      </c>
      <c r="CUC1" s="484" t="s">
        <v>3230</v>
      </c>
      <c r="CUD1" s="484" t="s">
        <v>3231</v>
      </c>
      <c r="CUE1" s="484" t="s">
        <v>3232</v>
      </c>
      <c r="CUF1" s="484" t="s">
        <v>3233</v>
      </c>
      <c r="CUG1" s="484" t="s">
        <v>3234</v>
      </c>
      <c r="CUH1" s="484" t="s">
        <v>3235</v>
      </c>
      <c r="CUI1" s="484" t="s">
        <v>3236</v>
      </c>
      <c r="CUJ1" s="484" t="s">
        <v>3237</v>
      </c>
      <c r="CUK1" s="484" t="s">
        <v>3238</v>
      </c>
      <c r="CUL1" s="484" t="s">
        <v>3239</v>
      </c>
      <c r="CUM1" s="484" t="s">
        <v>3240</v>
      </c>
      <c r="CUN1" s="484" t="s">
        <v>3241</v>
      </c>
      <c r="CUO1" s="484" t="s">
        <v>3242</v>
      </c>
      <c r="CUP1" s="484" t="s">
        <v>3243</v>
      </c>
      <c r="CUQ1" s="484" t="s">
        <v>3244</v>
      </c>
      <c r="CUR1" s="484" t="s">
        <v>3245</v>
      </c>
      <c r="CUS1" s="484" t="s">
        <v>3246</v>
      </c>
      <c r="CUT1" s="484" t="s">
        <v>3247</v>
      </c>
      <c r="CUU1" s="484" t="s">
        <v>3248</v>
      </c>
      <c r="CUV1" s="484" t="s">
        <v>3249</v>
      </c>
      <c r="CUW1" s="483" t="s">
        <v>3250</v>
      </c>
      <c r="CUX1" s="483" t="s">
        <v>3251</v>
      </c>
      <c r="CUY1" s="483" t="s">
        <v>3252</v>
      </c>
      <c r="CUZ1" s="483" t="s">
        <v>3253</v>
      </c>
      <c r="CVA1" s="484" t="s">
        <v>3254</v>
      </c>
      <c r="CVB1" s="484" t="s">
        <v>3255</v>
      </c>
      <c r="CVC1" s="484" t="s">
        <v>3256</v>
      </c>
      <c r="CVD1" s="484" t="s">
        <v>3257</v>
      </c>
      <c r="CVE1" s="484" t="s">
        <v>3258</v>
      </c>
      <c r="CVF1" s="484" t="s">
        <v>3259</v>
      </c>
      <c r="CVG1" s="484" t="s">
        <v>3260</v>
      </c>
      <c r="CVH1" s="484" t="s">
        <v>3261</v>
      </c>
      <c r="CVI1" s="484" t="s">
        <v>3262</v>
      </c>
      <c r="CVJ1" s="484" t="s">
        <v>3263</v>
      </c>
      <c r="CVK1" s="484" t="s">
        <v>3264</v>
      </c>
      <c r="CVL1" s="484" t="s">
        <v>3265</v>
      </c>
      <c r="CVM1" s="484" t="s">
        <v>3266</v>
      </c>
      <c r="CVN1" s="484" t="s">
        <v>3267</v>
      </c>
      <c r="CVO1" s="484" t="s">
        <v>3268</v>
      </c>
      <c r="CVP1" s="484" t="s">
        <v>3269</v>
      </c>
      <c r="CVQ1" s="484" t="s">
        <v>3270</v>
      </c>
      <c r="CVR1" s="484" t="s">
        <v>3271</v>
      </c>
      <c r="CVS1" s="484" t="s">
        <v>3272</v>
      </c>
      <c r="CVT1" s="484" t="s">
        <v>3273</v>
      </c>
      <c r="CVU1" s="484" t="s">
        <v>3274</v>
      </c>
      <c r="CVV1" s="484" t="s">
        <v>3275</v>
      </c>
      <c r="CVW1" s="484" t="s">
        <v>3276</v>
      </c>
      <c r="CVX1" s="484" t="s">
        <v>3277</v>
      </c>
      <c r="CVY1" s="484" t="s">
        <v>3278</v>
      </c>
      <c r="CVZ1" s="484" t="s">
        <v>3279</v>
      </c>
      <c r="CWA1" s="484" t="s">
        <v>3280</v>
      </c>
      <c r="CWB1" s="484" t="s">
        <v>3281</v>
      </c>
      <c r="CWC1" s="484" t="s">
        <v>3282</v>
      </c>
      <c r="CWD1" s="484" t="s">
        <v>3283</v>
      </c>
      <c r="CWE1" s="484" t="s">
        <v>3284</v>
      </c>
      <c r="CWF1" s="484" t="s">
        <v>3285</v>
      </c>
      <c r="CWG1" s="484" t="s">
        <v>3286</v>
      </c>
      <c r="CWH1" s="484" t="s">
        <v>3287</v>
      </c>
      <c r="CWI1" s="484" t="s">
        <v>3288</v>
      </c>
      <c r="CWJ1" s="484" t="s">
        <v>3289</v>
      </c>
      <c r="CWK1" s="484" t="s">
        <v>3290</v>
      </c>
      <c r="CWL1" s="484" t="s">
        <v>3291</v>
      </c>
      <c r="CWM1" s="484" t="s">
        <v>3292</v>
      </c>
      <c r="CWN1" s="484" t="s">
        <v>3293</v>
      </c>
      <c r="CWO1" s="484" t="s">
        <v>3294</v>
      </c>
      <c r="CWP1" s="484" t="s">
        <v>3295</v>
      </c>
      <c r="CWQ1" s="484" t="s">
        <v>3296</v>
      </c>
      <c r="CWR1" s="484" t="s">
        <v>3297</v>
      </c>
      <c r="CWS1" s="484" t="s">
        <v>3298</v>
      </c>
      <c r="CWT1" s="484" t="s">
        <v>3299</v>
      </c>
      <c r="CWU1" s="484" t="s">
        <v>3300</v>
      </c>
      <c r="CWV1" s="484" t="s">
        <v>3301</v>
      </c>
      <c r="CWW1" s="484" t="s">
        <v>3302</v>
      </c>
      <c r="CWX1" s="484" t="s">
        <v>3303</v>
      </c>
      <c r="CWY1" s="484" t="s">
        <v>3304</v>
      </c>
      <c r="CWZ1" s="484" t="s">
        <v>3305</v>
      </c>
      <c r="CXA1" s="484" t="s">
        <v>3306</v>
      </c>
      <c r="CXB1" s="484" t="s">
        <v>3307</v>
      </c>
      <c r="CXC1" s="484" t="s">
        <v>3308</v>
      </c>
      <c r="CXD1" s="484" t="s">
        <v>3309</v>
      </c>
      <c r="CXE1" s="484" t="s">
        <v>3310</v>
      </c>
      <c r="CXF1" s="484" t="s">
        <v>3311</v>
      </c>
      <c r="CXG1" s="484" t="s">
        <v>3312</v>
      </c>
      <c r="CXH1" s="484" t="s">
        <v>3313</v>
      </c>
      <c r="CXI1" s="484" t="s">
        <v>3314</v>
      </c>
      <c r="CXJ1" s="484" t="s">
        <v>3315</v>
      </c>
      <c r="CXK1" s="484" t="s">
        <v>3316</v>
      </c>
      <c r="CXL1" s="484" t="s">
        <v>3317</v>
      </c>
      <c r="CXM1" s="484" t="s">
        <v>3318</v>
      </c>
      <c r="CXN1" s="484" t="s">
        <v>3319</v>
      </c>
      <c r="CXO1" s="484" t="s">
        <v>3320</v>
      </c>
      <c r="CXP1" s="484" t="s">
        <v>3321</v>
      </c>
      <c r="CXQ1" s="484" t="s">
        <v>3322</v>
      </c>
      <c r="CXR1" s="484" t="s">
        <v>3323</v>
      </c>
      <c r="CXS1" s="484" t="s">
        <v>3324</v>
      </c>
      <c r="CXT1" s="484" t="s">
        <v>3325</v>
      </c>
      <c r="CXU1" s="483" t="s">
        <v>3326</v>
      </c>
      <c r="CXV1" s="483" t="s">
        <v>3327</v>
      </c>
      <c r="CXW1" s="483" t="s">
        <v>3328</v>
      </c>
      <c r="CXX1" s="483" t="s">
        <v>3329</v>
      </c>
      <c r="CXY1" s="483" t="s">
        <v>3330</v>
      </c>
      <c r="CXZ1" s="483" t="s">
        <v>3331</v>
      </c>
      <c r="CYA1" s="483" t="s">
        <v>3332</v>
      </c>
      <c r="CYB1" s="483" t="s">
        <v>3333</v>
      </c>
      <c r="CYC1" s="483" t="s">
        <v>3334</v>
      </c>
      <c r="CYD1" s="483" t="s">
        <v>3335</v>
      </c>
      <c r="CYE1" s="483" t="s">
        <v>3336</v>
      </c>
      <c r="CYF1" s="483" t="s">
        <v>3337</v>
      </c>
      <c r="CYG1" s="483" t="s">
        <v>3338</v>
      </c>
      <c r="CYH1" s="483" t="s">
        <v>3339</v>
      </c>
      <c r="CYI1" s="483" t="s">
        <v>3340</v>
      </c>
      <c r="CYJ1" s="483" t="s">
        <v>3341</v>
      </c>
      <c r="CYK1" s="483" t="s">
        <v>3342</v>
      </c>
      <c r="CYL1" s="483" t="s">
        <v>3343</v>
      </c>
      <c r="CYM1" s="483" t="s">
        <v>3344</v>
      </c>
      <c r="CYN1" s="483" t="s">
        <v>3345</v>
      </c>
      <c r="CYO1" s="483" t="s">
        <v>3346</v>
      </c>
      <c r="CYP1" s="483" t="s">
        <v>3347</v>
      </c>
      <c r="CYQ1" s="483" t="s">
        <v>3348</v>
      </c>
      <c r="CYR1" s="483" t="s">
        <v>3349</v>
      </c>
      <c r="CYS1" s="483" t="s">
        <v>3350</v>
      </c>
      <c r="CYT1" s="483" t="s">
        <v>3351</v>
      </c>
      <c r="CYU1" s="483" t="s">
        <v>3352</v>
      </c>
      <c r="CYV1" s="483" t="s">
        <v>3353</v>
      </c>
      <c r="CYW1" s="483" t="s">
        <v>3354</v>
      </c>
      <c r="CYX1" s="483" t="s">
        <v>3355</v>
      </c>
      <c r="CYY1" s="483" t="s">
        <v>3356</v>
      </c>
      <c r="CYZ1" s="483" t="s">
        <v>3357</v>
      </c>
      <c r="CZA1" s="483" t="s">
        <v>3358</v>
      </c>
      <c r="CZB1" s="483" t="s">
        <v>3359</v>
      </c>
      <c r="CZC1" s="483" t="s">
        <v>3360</v>
      </c>
      <c r="CZD1" s="483" t="s">
        <v>3361</v>
      </c>
      <c r="CZE1" s="483" t="s">
        <v>3362</v>
      </c>
      <c r="CZF1" s="483" t="s">
        <v>3363</v>
      </c>
      <c r="CZG1" s="483" t="s">
        <v>3364</v>
      </c>
      <c r="CZH1" s="483" t="s">
        <v>3365</v>
      </c>
      <c r="CZI1" s="483" t="s">
        <v>3366</v>
      </c>
      <c r="CZJ1" s="483" t="s">
        <v>3367</v>
      </c>
      <c r="CZK1" s="483" t="s">
        <v>3368</v>
      </c>
      <c r="CZL1" s="483" t="s">
        <v>3369</v>
      </c>
      <c r="CZM1" s="483" t="s">
        <v>3370</v>
      </c>
      <c r="CZN1" s="483" t="s">
        <v>3371</v>
      </c>
      <c r="CZO1" s="483" t="s">
        <v>3372</v>
      </c>
      <c r="CZP1" s="483" t="s">
        <v>3373</v>
      </c>
      <c r="CZQ1" s="483" t="s">
        <v>3374</v>
      </c>
      <c r="CZR1" s="483" t="s">
        <v>3375</v>
      </c>
      <c r="CZS1" s="483" t="s">
        <v>3376</v>
      </c>
      <c r="CZT1" s="483" t="s">
        <v>3377</v>
      </c>
      <c r="CZU1" s="483" t="s">
        <v>3378</v>
      </c>
      <c r="CZV1" s="483" t="s">
        <v>3379</v>
      </c>
      <c r="CZW1" s="483" t="s">
        <v>3380</v>
      </c>
      <c r="CZX1" s="483" t="s">
        <v>3381</v>
      </c>
      <c r="CZY1" s="483" t="s">
        <v>3382</v>
      </c>
      <c r="CZZ1" s="483" t="s">
        <v>3383</v>
      </c>
      <c r="DAA1" s="483" t="s">
        <v>3384</v>
      </c>
      <c r="DAB1" s="483" t="s">
        <v>3385</v>
      </c>
      <c r="DAC1" s="483" t="s">
        <v>3386</v>
      </c>
      <c r="DAD1" s="483" t="s">
        <v>3387</v>
      </c>
      <c r="DAE1" s="483" t="s">
        <v>3388</v>
      </c>
      <c r="DAF1" s="483" t="s">
        <v>3389</v>
      </c>
      <c r="DAG1" s="483" t="s">
        <v>3390</v>
      </c>
      <c r="DAH1" s="483" t="s">
        <v>3391</v>
      </c>
      <c r="DAI1" s="483" t="s">
        <v>3392</v>
      </c>
      <c r="DAJ1" s="483" t="s">
        <v>3393</v>
      </c>
      <c r="DAK1" s="483" t="s">
        <v>3394</v>
      </c>
      <c r="DAL1" s="483" t="s">
        <v>3395</v>
      </c>
      <c r="DAM1" s="483" t="s">
        <v>3396</v>
      </c>
      <c r="DAN1" s="483" t="s">
        <v>3397</v>
      </c>
      <c r="DAO1" s="483" t="s">
        <v>3398</v>
      </c>
      <c r="DAP1" s="483" t="s">
        <v>3399</v>
      </c>
      <c r="DAQ1" s="483" t="s">
        <v>3400</v>
      </c>
      <c r="DAR1" s="483" t="s">
        <v>3401</v>
      </c>
      <c r="DAS1" s="483" t="s">
        <v>3402</v>
      </c>
      <c r="DAT1" s="483" t="s">
        <v>3403</v>
      </c>
      <c r="DAU1" s="483" t="s">
        <v>3404</v>
      </c>
      <c r="DAV1" s="483" t="s">
        <v>3405</v>
      </c>
      <c r="DAW1" s="483" t="s">
        <v>3406</v>
      </c>
      <c r="DAX1" s="483" t="s">
        <v>3407</v>
      </c>
      <c r="DAY1" s="483" t="s">
        <v>3408</v>
      </c>
      <c r="DAZ1" s="483" t="s">
        <v>3409</v>
      </c>
      <c r="DBA1" s="483" t="s">
        <v>3410</v>
      </c>
      <c r="DBB1" s="483" t="s">
        <v>3411</v>
      </c>
      <c r="DBC1" s="483" t="s">
        <v>3412</v>
      </c>
      <c r="DBD1" s="483" t="s">
        <v>3413</v>
      </c>
      <c r="DBE1" s="483" t="s">
        <v>3414</v>
      </c>
      <c r="DBF1" s="483" t="s">
        <v>3415</v>
      </c>
    </row>
    <row r="2" spans="1:2762" s="33" customFormat="1" ht="128" x14ac:dyDescent="0.2">
      <c r="A2" s="468" t="s">
        <v>3416</v>
      </c>
      <c r="B2" s="469" t="str">
        <f>'1 - Start Here'!$B$6</f>
        <v>1 April 2024 to 30 September 2024</v>
      </c>
      <c r="C2" s="470" t="str">
        <f>'2 - Project Admin'!$E$7</f>
        <v>Future_High_Street_Fund</v>
      </c>
      <c r="D2" s="470" t="str">
        <f>'2 - Project Admin'!$E$8</f>
        <v>Blackfriars - Northern City Centre</v>
      </c>
      <c r="E2" s="470" t="str">
        <f>'2 - Project Admin'!$E$9</f>
        <v>Worcester City Council</v>
      </c>
      <c r="F2" s="471" t="str">
        <f>'2 - Project Admin'!E10</f>
        <v>Obi-Wan Kenobi</v>
      </c>
      <c r="G2" s="471" t="str">
        <f>'2 - Project Admin'!E11</f>
        <v>rs@test.com</v>
      </c>
      <c r="H2" s="472" t="str">
        <f>'2 - Project Admin'!E12</f>
        <v>+44111111111111</v>
      </c>
      <c r="I2" s="471" t="str">
        <f>'2 - Project Admin'!E13</f>
        <v>Luke Skywalker</v>
      </c>
      <c r="J2" s="470" t="str">
        <f>'2 - Project Admin'!E14</f>
        <v>gs@test.com</v>
      </c>
      <c r="K2" s="473" t="str">
        <f>'2 - Project Admin'!E15</f>
        <v>+442222222222222</v>
      </c>
      <c r="L2" s="470" t="str">
        <f>'2 - Project Admin'!E16</f>
        <v>Princess Leia</v>
      </c>
      <c r="M2" s="470" t="str">
        <f>'2 - Project Admin'!E17</f>
        <v>hs@test.com</v>
      </c>
      <c r="N2" s="473" t="str">
        <f>'2 - Project Admin'!E18</f>
        <v>+443333333333</v>
      </c>
      <c r="O2" s="470" t="str">
        <f>'2 - Project Admin'!E19</f>
        <v>Han Solo</v>
      </c>
      <c r="P2" s="470" t="str">
        <f>'2 - Project Admin'!E20</f>
        <v>dd@test.com</v>
      </c>
      <c r="Q2" s="473" t="str">
        <f>'2 - Project Admin'!E21</f>
        <v>+444444444444</v>
      </c>
      <c r="R2" s="474"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5" t="str">
        <f>'3 - Programme Progress'!D12</f>
        <v>Leave blank - Please provide upcoming milestones in Section B below.</v>
      </c>
      <c r="AI2" s="33" t="str">
        <f>'3 - Programme Progress'!D13</f>
        <v>asdasdasdas. Asda</v>
      </c>
      <c r="AJ2" s="476">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7" t="str">
        <f>'4a - Funding Profiles'!$E$15</f>
        <v>Yes</v>
      </c>
      <c r="AV2" s="477" t="str">
        <f>'4a - Funding Profiles'!$E$15</f>
        <v>Yes</v>
      </c>
      <c r="AW2" s="477" t="str">
        <f>'4a - Funding Profiles'!$E$15</f>
        <v>Yes</v>
      </c>
      <c r="AX2" s="477" t="str">
        <f>'4a - Funding Profiles'!$M$15</f>
        <v/>
      </c>
      <c r="AY2" s="477">
        <f>'4a - Funding Profiles'!$E$16</f>
        <v>1</v>
      </c>
      <c r="AZ2" s="477">
        <f>'4a - Funding Profiles'!$F$16</f>
        <v>1</v>
      </c>
      <c r="BA2" s="477">
        <f>'4a - Funding Profiles'!$I$16</f>
        <v>1</v>
      </c>
      <c r="BB2" s="477">
        <f>'4a - Funding Profiles'!$M$16</f>
        <v>0</v>
      </c>
      <c r="BC2" s="477" t="str">
        <f>'4a - Funding Profiles'!$E$17</f>
        <v>Yes</v>
      </c>
      <c r="BD2" s="477" t="str">
        <f>'4a - Funding Profiles'!$F$17</f>
        <v>Yes</v>
      </c>
      <c r="BE2" s="477" t="str">
        <f>'4a - Funding Profiles'!$I$17</f>
        <v>Yes</v>
      </c>
      <c r="BF2" s="477">
        <f>'4a - Funding Profiles'!$M$17</f>
        <v>0</v>
      </c>
      <c r="BG2" s="477">
        <f>'4a - Funding Profiles'!$E$18</f>
        <v>44927</v>
      </c>
      <c r="BH2" s="477" t="str">
        <f>'4a - Funding Profiles'!$F$18</f>
        <v>abc</v>
      </c>
      <c r="BI2" s="477" t="str">
        <f>'4a - Funding Profiles'!$I$18</f>
        <v>abc</v>
      </c>
      <c r="BJ2" s="477">
        <f>'4a - Funding Profiles'!$M$18</f>
        <v>0</v>
      </c>
      <c r="BK2" s="477"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5</v>
      </c>
      <c r="IG2" s="33">
        <f>'4a - Funding Profiles'!H26</f>
        <v>3</v>
      </c>
      <c r="IH2" s="33">
        <f>'4a - Funding Profiles'!I26</f>
        <v>8</v>
      </c>
      <c r="II2" s="33">
        <f>'4a - Funding Profiles'!J26</f>
        <v>2</v>
      </c>
      <c r="IJ2" s="33">
        <f>'4a - Funding Profiles'!K26</f>
        <v>1</v>
      </c>
      <c r="IK2" s="33">
        <f>'4a - Funding Profiles'!L26</f>
        <v>3</v>
      </c>
      <c r="IL2" s="33">
        <f>'4a - Funding Profiles'!M26</f>
        <v>3</v>
      </c>
      <c r="IM2" s="33">
        <f>'4a - Funding Profiles'!N26</f>
        <v>6</v>
      </c>
      <c r="IN2" s="33">
        <f>'4a - Funding Profiles'!O26</f>
        <v>9</v>
      </c>
      <c r="IO2" s="33">
        <f>'4a - Funding Profiles'!P26</f>
        <v>4</v>
      </c>
      <c r="IP2" s="33">
        <f>'4a - Funding Profiles'!Q26</f>
        <v>2</v>
      </c>
      <c r="IQ2" s="33">
        <f>'4a - Funding Profiles'!R26</f>
        <v>6</v>
      </c>
      <c r="IR2" s="33">
        <f>'4a - Funding Profiles'!S26</f>
        <v>3</v>
      </c>
      <c r="IS2" s="33">
        <f>'4a - Funding Profiles'!T26</f>
        <v>5</v>
      </c>
      <c r="IT2" s="33">
        <f>'4a - Funding Profiles'!U26</f>
        <v>8</v>
      </c>
      <c r="IU2" s="33">
        <f>'4a - Funding Profiles'!V26</f>
        <v>3</v>
      </c>
      <c r="IV2" s="33">
        <f>'4a - Funding Profiles'!W26</f>
        <v>6</v>
      </c>
      <c r="IW2" s="33">
        <f>'4a - Funding Profiles'!X26</f>
        <v>9</v>
      </c>
      <c r="IX2" s="33">
        <f>'4a - Funding Profiles'!Y26</f>
        <v>0</v>
      </c>
      <c r="IY2" s="33">
        <f>'4a - Funding Profiles'!Z26</f>
        <v>43</v>
      </c>
      <c r="IZ2" s="33">
        <f>'4a - Funding Profiles'!F27</f>
        <v>0</v>
      </c>
      <c r="JA2" s="33">
        <f>'4a - Funding Profiles'!G27</f>
        <v>2</v>
      </c>
      <c r="JB2" s="33">
        <f>'4a - Funding Profiles'!H27</f>
        <v>4</v>
      </c>
      <c r="JC2" s="33">
        <f>'4a - Funding Profiles'!I27</f>
        <v>6</v>
      </c>
      <c r="JD2" s="33">
        <f>'4a - Funding Profiles'!J27</f>
        <v>4</v>
      </c>
      <c r="JE2" s="33">
        <f>'4a - Funding Profiles'!K27</f>
        <v>6</v>
      </c>
      <c r="JF2" s="33">
        <f>'4a - Funding Profiles'!L27</f>
        <v>10</v>
      </c>
      <c r="JG2" s="33">
        <f>'4a - Funding Profiles'!M27</f>
        <v>2</v>
      </c>
      <c r="JH2" s="33">
        <f>'4a - Funding Profiles'!N27</f>
        <v>7</v>
      </c>
      <c r="JI2" s="33">
        <f>'4a - Funding Profiles'!O27</f>
        <v>9</v>
      </c>
      <c r="JJ2" s="33">
        <f>'4a - Funding Profiles'!P27</f>
        <v>3</v>
      </c>
      <c r="JK2" s="33">
        <f>'4a - Funding Profiles'!Q27</f>
        <v>5</v>
      </c>
      <c r="JL2" s="33">
        <f>'4a - Funding Profiles'!R27</f>
        <v>8</v>
      </c>
      <c r="JM2" s="33">
        <f>'4a - Funding Profiles'!S27</f>
        <v>6</v>
      </c>
      <c r="JN2" s="33">
        <f>'4a - Funding Profiles'!T27</f>
        <v>6</v>
      </c>
      <c r="JO2" s="33">
        <f>'4a - Funding Profiles'!U27</f>
        <v>12</v>
      </c>
      <c r="JP2" s="33">
        <f>'4a - Funding Profiles'!V27</f>
        <v>5</v>
      </c>
      <c r="JQ2" s="33">
        <f>'4a - Funding Profiles'!W27</f>
        <v>5</v>
      </c>
      <c r="JR2" s="33">
        <f>'4a - Funding Profiles'!X27</f>
        <v>10</v>
      </c>
      <c r="JS2" s="33">
        <f>'4a - Funding Profiles'!Y27</f>
        <v>0</v>
      </c>
      <c r="JT2" s="33">
        <f>'4a - Funding Profiles'!Z27</f>
        <v>55</v>
      </c>
      <c r="JU2" s="33">
        <f>'4a - Funding Profiles'!F28</f>
        <v>0</v>
      </c>
      <c r="JV2" s="33">
        <f>'4a - Funding Profiles'!G28</f>
        <v>7</v>
      </c>
      <c r="JW2" s="33">
        <f>'4a - Funding Profiles'!H28</f>
        <v>7</v>
      </c>
      <c r="JX2" s="33">
        <f>'4a - Funding Profiles'!I28</f>
        <v>14</v>
      </c>
      <c r="JY2" s="33">
        <f>'4a - Funding Profiles'!J28</f>
        <v>6</v>
      </c>
      <c r="JZ2" s="33">
        <f>'4a - Funding Profiles'!K28</f>
        <v>7</v>
      </c>
      <c r="KA2" s="33">
        <f>'4a - Funding Profiles'!L28</f>
        <v>13</v>
      </c>
      <c r="KB2" s="33">
        <f>'4a - Funding Profiles'!M28</f>
        <v>5</v>
      </c>
      <c r="KC2" s="33">
        <f>'4a - Funding Profiles'!N28</f>
        <v>13</v>
      </c>
      <c r="KD2" s="33">
        <f>'4a - Funding Profiles'!O28</f>
        <v>18</v>
      </c>
      <c r="KE2" s="33">
        <f>'4a - Funding Profiles'!P28</f>
        <v>7</v>
      </c>
      <c r="KF2" s="33">
        <f>'4a - Funding Profiles'!Q28</f>
        <v>7</v>
      </c>
      <c r="KG2" s="33">
        <f>'4a - Funding Profiles'!R28</f>
        <v>14</v>
      </c>
      <c r="KH2" s="33">
        <f>'4a - Funding Profiles'!S28</f>
        <v>0</v>
      </c>
      <c r="KI2" s="33">
        <f>'4a - Funding Profiles'!T28</f>
        <v>11</v>
      </c>
      <c r="KJ2" s="33">
        <f>'4a - Funding Profiles'!U28</f>
        <v>20</v>
      </c>
      <c r="KK2" s="33">
        <f>'4a - Funding Profiles'!V28</f>
        <v>8</v>
      </c>
      <c r="KL2" s="33">
        <f>'4a - Funding Profiles'!W28</f>
        <v>11</v>
      </c>
      <c r="KM2" s="33">
        <f>'4a - Funding Profiles'!X28</f>
        <v>19</v>
      </c>
      <c r="KN2" s="33">
        <f>'4a - Funding Profiles'!Y28</f>
        <v>0</v>
      </c>
      <c r="KO2" s="33">
        <f>'4a - Funding Profiles'!Z28</f>
        <v>98</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8" t="str">
        <f>'6 - Outcomes'!B24</f>
        <v>Travel times in the corridors of interest</v>
      </c>
      <c r="APV2" s="478" t="str">
        <f>'6 - Outcomes'!C24</f>
        <v>Minutes</v>
      </c>
      <c r="APW2" s="478" t="str">
        <f>'6 - Outcomes'!D24</f>
        <v>Vacant Premises Scheme</v>
      </c>
      <c r="APX2" s="478" t="str">
        <f>'6 - Outcomes'!E24</f>
        <v>Output area</v>
      </c>
      <c r="APY2" s="478">
        <f>'6 - Outcomes'!F24</f>
        <v>1</v>
      </c>
      <c r="APZ2" s="478">
        <f>'6 - Outcomes'!G24</f>
        <v>2</v>
      </c>
      <c r="AQA2" s="478">
        <f>'6 - Outcomes'!H24</f>
        <v>3</v>
      </c>
      <c r="AQB2" s="478">
        <f>'6 - Outcomes'!I24</f>
        <v>4</v>
      </c>
      <c r="AQC2" s="478">
        <f>'6 - Outcomes'!J24</f>
        <v>5</v>
      </c>
      <c r="AQD2" s="478">
        <f>'6 - Outcomes'!K24</f>
        <v>6</v>
      </c>
      <c r="AQE2" s="478">
        <f>'6 - Outcomes'!L24</f>
        <v>7</v>
      </c>
      <c r="AQF2" s="478">
        <f>'6 - Outcomes'!M24</f>
        <v>8</v>
      </c>
      <c r="AQG2" s="478">
        <f>'6 - Outcomes'!N24</f>
        <v>9</v>
      </c>
      <c r="AQH2" s="478">
        <f>'6 - Outcomes'!O24</f>
        <v>10</v>
      </c>
      <c r="AQI2" s="478">
        <f>'6 - Outcomes'!P24</f>
        <v>0</v>
      </c>
      <c r="AQJ2" s="478" t="str">
        <f>'6 - Outcomes'!B25</f>
        <v>Patronage of the public transport system in the area of interest (for public transport schemes)</v>
      </c>
      <c r="AQK2" s="478" t="str">
        <f>'6 - Outcomes'!C25</f>
        <v>Number of passengers</v>
      </c>
      <c r="AQL2" s="478" t="str">
        <f>'6 - Outcomes'!D25</f>
        <v>Angel Place</v>
      </c>
      <c r="AQM2" s="478" t="str">
        <f>'6 - Outcomes'!E25</f>
        <v>Town</v>
      </c>
      <c r="AQN2" s="478">
        <f>'6 - Outcomes'!F25</f>
        <v>1</v>
      </c>
      <c r="AQO2" s="478">
        <f>'6 - Outcomes'!G25</f>
        <v>2</v>
      </c>
      <c r="AQP2" s="478">
        <f>'6 - Outcomes'!H25</f>
        <v>3</v>
      </c>
      <c r="AQQ2" s="478">
        <f>'6 - Outcomes'!I25</f>
        <v>4</v>
      </c>
      <c r="AQR2" s="478">
        <f>'6 - Outcomes'!J25</f>
        <v>5</v>
      </c>
      <c r="AQS2" s="478">
        <f>'6 - Outcomes'!K25</f>
        <v>6</v>
      </c>
      <c r="AQT2" s="478">
        <f>'6 - Outcomes'!L25</f>
        <v>7</v>
      </c>
      <c r="AQU2" s="478">
        <f>'6 - Outcomes'!M25</f>
        <v>8</v>
      </c>
      <c r="AQV2" s="478">
        <f>'6 - Outcomes'!N25</f>
        <v>9</v>
      </c>
      <c r="AQW2" s="478">
        <f>'6 - Outcomes'!O25</f>
        <v>10</v>
      </c>
      <c r="AQX2" s="478">
        <f>'6 - Outcomes'!P25</f>
        <v>0</v>
      </c>
      <c r="AQY2" s="478" t="str">
        <f>'6 - Outcomes'!B26</f>
        <v>Estimated carbon dioxide equivalent reductions as a result of support</v>
      </c>
      <c r="AQZ2" s="478" t="str">
        <f>'6 - Outcomes'!C26</f>
        <v>Tonnes</v>
      </c>
      <c r="ARA2" s="478" t="str">
        <f>'6 - Outcomes'!D26</f>
        <v xml:space="preserve">Public Realm </v>
      </c>
      <c r="ARB2" s="478" t="str">
        <f>'6 - Outcomes'!E26</f>
        <v>Lower layer super output area</v>
      </c>
      <c r="ARC2" s="478">
        <f>'6 - Outcomes'!F26</f>
        <v>1</v>
      </c>
      <c r="ARD2" s="478">
        <f>'6 - Outcomes'!G26</f>
        <v>2</v>
      </c>
      <c r="ARE2" s="478">
        <f>'6 - Outcomes'!H26</f>
        <v>3</v>
      </c>
      <c r="ARF2" s="478">
        <f>'6 - Outcomes'!I26</f>
        <v>4</v>
      </c>
      <c r="ARG2" s="478">
        <f>'6 - Outcomes'!J26</f>
        <v>5</v>
      </c>
      <c r="ARH2" s="478">
        <f>'6 - Outcomes'!K26</f>
        <v>6</v>
      </c>
      <c r="ARI2" s="478">
        <f>'6 - Outcomes'!L26</f>
        <v>7</v>
      </c>
      <c r="ARJ2" s="478">
        <f>'6 - Outcomes'!M26</f>
        <v>8</v>
      </c>
      <c r="ARK2" s="478">
        <f>'6 - Outcomes'!N26</f>
        <v>9</v>
      </c>
      <c r="ARL2" s="478">
        <f>'6 - Outcomes'!O26</f>
        <v>10</v>
      </c>
      <c r="ARM2" s="478">
        <f>'6 - Outcomes'!P26</f>
        <v>0</v>
      </c>
      <c r="ARN2" s="478" t="str">
        <f>'6 - Outcomes'!B27</f>
        <v>Change in air quality</v>
      </c>
      <c r="ARO2" s="478" t="str">
        <f>'6 - Outcomes'!C27</f>
        <v>Dependent on pollutant – discuss with DLUHC</v>
      </c>
      <c r="ARP2" s="478" t="str">
        <f>'6 - Outcomes'!D27</f>
        <v>Multiple</v>
      </c>
      <c r="ARQ2" s="478" t="str">
        <f>'6 - Outcomes'!E27</f>
        <v>Locations provided in 'Project Admin' tab</v>
      </c>
      <c r="ARR2" s="478">
        <f>'6 - Outcomes'!F27</f>
        <v>1</v>
      </c>
      <c r="ARS2" s="478">
        <f>'6 - Outcomes'!G27</f>
        <v>2</v>
      </c>
      <c r="ART2" s="478">
        <f>'6 - Outcomes'!H27</f>
        <v>3</v>
      </c>
      <c r="ARU2" s="478">
        <f>'6 - Outcomes'!I27</f>
        <v>4</v>
      </c>
      <c r="ARV2" s="478">
        <f>'6 - Outcomes'!J27</f>
        <v>5</v>
      </c>
      <c r="ARW2" s="478">
        <f>'6 - Outcomes'!K27</f>
        <v>6</v>
      </c>
      <c r="ARX2" s="478">
        <f>'6 - Outcomes'!L27</f>
        <v>7</v>
      </c>
      <c r="ARY2" s="478">
        <f>'6 - Outcomes'!M27</f>
        <v>8</v>
      </c>
      <c r="ARZ2" s="478">
        <f>'6 - Outcomes'!N27</f>
        <v>9</v>
      </c>
      <c r="ASA2" s="478">
        <f>'6 - Outcomes'!O27</f>
        <v>10</v>
      </c>
      <c r="ASB2" s="478">
        <f>'6 - Outcomes'!P27</f>
        <v>0</v>
      </c>
      <c r="ASC2" s="478" t="str">
        <f>'6 - Outcomes'!B28</f>
        <v>Vehicle journey time</v>
      </c>
      <c r="ASD2" s="478" t="str">
        <f>'6 - Outcomes'!C28</f>
        <v>Time (minutes)</v>
      </c>
      <c r="ASE2" s="478" t="str">
        <f>'6 - Outcomes'!D28</f>
        <v xml:space="preserve">Public Realm </v>
      </c>
      <c r="ASF2" s="478" t="str">
        <f>'6 - Outcomes'!E28</f>
        <v>Output area</v>
      </c>
      <c r="ASG2" s="478">
        <f>'6 - Outcomes'!F28</f>
        <v>1</v>
      </c>
      <c r="ASH2" s="478">
        <f>'6 - Outcomes'!G28</f>
        <v>2</v>
      </c>
      <c r="ASI2" s="478">
        <f>'6 - Outcomes'!H28</f>
        <v>3</v>
      </c>
      <c r="ASJ2" s="478">
        <f>'6 - Outcomes'!I28</f>
        <v>4</v>
      </c>
      <c r="ASK2" s="478">
        <f>'6 - Outcomes'!J28</f>
        <v>5</v>
      </c>
      <c r="ASL2" s="478">
        <f>'6 - Outcomes'!K28</f>
        <v>6</v>
      </c>
      <c r="ASM2" s="478">
        <f>'6 - Outcomes'!L28</f>
        <v>7</v>
      </c>
      <c r="ASN2" s="478">
        <f>'6 - Outcomes'!M28</f>
        <v>8</v>
      </c>
      <c r="ASO2" s="478">
        <f>'6 - Outcomes'!N28</f>
        <v>9</v>
      </c>
      <c r="ASP2" s="478">
        <f>'6 - Outcomes'!O28</f>
        <v>10</v>
      </c>
      <c r="ASQ2" s="478">
        <f>'6 - Outcomes'!P28</f>
        <v>0</v>
      </c>
      <c r="ASR2" s="478" t="str">
        <f>'6 - Outcomes'!B29</f>
        <v>Usual method of travel to work: Motorbike, Moped, Scooter</v>
      </c>
      <c r="ASS2" s="478" t="str">
        <f>'6 - Outcomes'!C29</f>
        <v>%</v>
      </c>
      <c r="AST2" s="478" t="str">
        <f>'6 - Outcomes'!D29</f>
        <v>Multiple</v>
      </c>
      <c r="ASU2" s="478" t="str">
        <f>'6 - Outcomes'!E29</f>
        <v>Larger than Town or Local Authority (e.g. Region)</v>
      </c>
      <c r="ASV2" s="478">
        <f>'6 - Outcomes'!F29</f>
        <v>1</v>
      </c>
      <c r="ASW2" s="478">
        <f>'6 - Outcomes'!G29</f>
        <v>2</v>
      </c>
      <c r="ASX2" s="478">
        <f>'6 - Outcomes'!H29</f>
        <v>3</v>
      </c>
      <c r="ASY2" s="478">
        <f>'6 - Outcomes'!I29</f>
        <v>4</v>
      </c>
      <c r="ASZ2" s="478">
        <f>'6 - Outcomes'!J29</f>
        <v>5</v>
      </c>
      <c r="ATA2" s="478">
        <f>'6 - Outcomes'!K29</f>
        <v>6</v>
      </c>
      <c r="ATB2" s="478">
        <f>'6 - Outcomes'!L29</f>
        <v>7</v>
      </c>
      <c r="ATC2" s="478">
        <f>'6 - Outcomes'!M29</f>
        <v>8</v>
      </c>
      <c r="ATD2" s="478">
        <f>'6 - Outcomes'!N29</f>
        <v>9</v>
      </c>
      <c r="ATE2" s="478">
        <f>'6 - Outcomes'!O29</f>
        <v>10</v>
      </c>
      <c r="ATF2" s="478">
        <f>'6 - Outcomes'!P29</f>
        <v>0</v>
      </c>
      <c r="ATG2" s="478" t="str">
        <f>'6 - Outcomes'!B30</f>
        <v>&lt; Select &gt;</v>
      </c>
      <c r="ATH2" s="478" t="str">
        <f>'6 - Outcomes'!C30</f>
        <v>N/A</v>
      </c>
      <c r="ATI2" s="478">
        <f>'6 - Outcomes'!D30</f>
        <v>0</v>
      </c>
      <c r="ATJ2" s="478">
        <f>'6 - Outcomes'!E30</f>
        <v>0</v>
      </c>
      <c r="ATK2" s="478">
        <f>'6 - Outcomes'!F30</f>
        <v>0</v>
      </c>
      <c r="ATL2" s="478">
        <f>'6 - Outcomes'!G30</f>
        <v>0</v>
      </c>
      <c r="ATM2" s="478">
        <f>'6 - Outcomes'!H30</f>
        <v>0</v>
      </c>
      <c r="ATN2" s="478">
        <f>'6 - Outcomes'!I30</f>
        <v>0</v>
      </c>
      <c r="ATO2" s="478">
        <f>'6 - Outcomes'!J30</f>
        <v>0</v>
      </c>
      <c r="ATP2" s="478">
        <f>'6 - Outcomes'!K30</f>
        <v>0</v>
      </c>
      <c r="ATQ2" s="478">
        <f>'6 - Outcomes'!L30</f>
        <v>0</v>
      </c>
      <c r="ATR2" s="478">
        <f>'6 - Outcomes'!M30</f>
        <v>0</v>
      </c>
      <c r="ATS2" s="478">
        <f>'6 - Outcomes'!N30</f>
        <v>0</v>
      </c>
      <c r="ATT2" s="478">
        <f>'6 - Outcomes'!O30</f>
        <v>0</v>
      </c>
      <c r="ATU2" s="478">
        <f>'6 - Outcomes'!P30</f>
        <v>0</v>
      </c>
      <c r="ATV2" s="478" t="str">
        <f>'6 - Outcomes'!B31</f>
        <v>&lt; Select &gt;</v>
      </c>
      <c r="ATW2" s="478" t="str">
        <f>'6 - Outcomes'!C31</f>
        <v>N/A</v>
      </c>
      <c r="ATX2" s="478">
        <f>'6 - Outcomes'!D31</f>
        <v>0</v>
      </c>
      <c r="ATY2" s="478">
        <f>'6 - Outcomes'!E31</f>
        <v>0</v>
      </c>
      <c r="ATZ2" s="478">
        <f>'6 - Outcomes'!F31</f>
        <v>0</v>
      </c>
      <c r="AUA2" s="478">
        <f>'6 - Outcomes'!G31</f>
        <v>0</v>
      </c>
      <c r="AUB2" s="478">
        <f>'6 - Outcomes'!H31</f>
        <v>0</v>
      </c>
      <c r="AUC2" s="478">
        <f>'6 - Outcomes'!I31</f>
        <v>0</v>
      </c>
      <c r="AUD2" s="478">
        <f>'6 - Outcomes'!J31</f>
        <v>0</v>
      </c>
      <c r="AUE2" s="478">
        <f>'6 - Outcomes'!K31</f>
        <v>0</v>
      </c>
      <c r="AUF2" s="478">
        <f>'6 - Outcomes'!L31</f>
        <v>0</v>
      </c>
      <c r="AUG2" s="478">
        <f>'6 - Outcomes'!M31</f>
        <v>0</v>
      </c>
      <c r="AUH2" s="478">
        <f>'6 - Outcomes'!N31</f>
        <v>0</v>
      </c>
      <c r="AUI2" s="478">
        <f>'6 - Outcomes'!O31</f>
        <v>0</v>
      </c>
      <c r="AUJ2" s="478">
        <f>'6 - Outcomes'!P31</f>
        <v>0</v>
      </c>
      <c r="AUK2" s="478" t="str">
        <f>'6 - Outcomes'!B32</f>
        <v>&lt; Select &gt;</v>
      </c>
      <c r="AUL2" s="478" t="str">
        <f>'6 - Outcomes'!C32</f>
        <v>N/A</v>
      </c>
      <c r="AUM2" s="478">
        <f>'6 - Outcomes'!D32</f>
        <v>0</v>
      </c>
      <c r="AUN2" s="478">
        <f>'6 - Outcomes'!E32</f>
        <v>0</v>
      </c>
      <c r="AUO2" s="478">
        <f>'6 - Outcomes'!F32</f>
        <v>0</v>
      </c>
      <c r="AUP2" s="478">
        <f>'6 - Outcomes'!G32</f>
        <v>0</v>
      </c>
      <c r="AUQ2" s="478">
        <f>'6 - Outcomes'!H32</f>
        <v>0</v>
      </c>
      <c r="AUR2" s="478">
        <f>'6 - Outcomes'!I32</f>
        <v>0</v>
      </c>
      <c r="AUS2" s="478">
        <f>'6 - Outcomes'!J32</f>
        <v>0</v>
      </c>
      <c r="AUT2" s="478">
        <f>'6 - Outcomes'!K32</f>
        <v>0</v>
      </c>
      <c r="AUU2" s="478">
        <f>'6 - Outcomes'!L32</f>
        <v>0</v>
      </c>
      <c r="AUV2" s="478">
        <f>'6 - Outcomes'!M32</f>
        <v>0</v>
      </c>
      <c r="AUW2" s="478">
        <f>'6 - Outcomes'!N32</f>
        <v>0</v>
      </c>
      <c r="AUX2" s="478">
        <f>'6 - Outcomes'!O32</f>
        <v>0</v>
      </c>
      <c r="AUY2" s="478">
        <f>'6 - Outcomes'!P32</f>
        <v>0</v>
      </c>
      <c r="AUZ2" s="478" t="str">
        <f>'6 - Outcomes'!B33</f>
        <v>&lt; Select &gt;</v>
      </c>
      <c r="AVA2" s="478" t="str">
        <f>'6 - Outcomes'!C33</f>
        <v>N/A</v>
      </c>
      <c r="AVB2" s="478">
        <f>'6 - Outcomes'!D33</f>
        <v>0</v>
      </c>
      <c r="AVC2" s="478">
        <f>'6 - Outcomes'!E33</f>
        <v>0</v>
      </c>
      <c r="AVD2" s="478">
        <f>'6 - Outcomes'!F33</f>
        <v>0</v>
      </c>
      <c r="AVE2" s="478">
        <f>'6 - Outcomes'!G33</f>
        <v>0</v>
      </c>
      <c r="AVF2" s="478">
        <f>'6 - Outcomes'!H33</f>
        <v>0</v>
      </c>
      <c r="AVG2" s="478">
        <f>'6 - Outcomes'!I33</f>
        <v>0</v>
      </c>
      <c r="AVH2" s="478">
        <f>'6 - Outcomes'!J33</f>
        <v>0</v>
      </c>
      <c r="AVI2" s="478">
        <f>'6 - Outcomes'!K33</f>
        <v>0</v>
      </c>
      <c r="AVJ2" s="478">
        <f>'6 - Outcomes'!L33</f>
        <v>0</v>
      </c>
      <c r="AVK2" s="478">
        <f>'6 - Outcomes'!M33</f>
        <v>0</v>
      </c>
      <c r="AVL2" s="478">
        <f>'6 - Outcomes'!N33</f>
        <v>0</v>
      </c>
      <c r="AVM2" s="478">
        <f>'6 - Outcomes'!O33</f>
        <v>0</v>
      </c>
      <c r="AVN2" s="478">
        <f>'6 - Outcomes'!P33</f>
        <v>0</v>
      </c>
      <c r="AVO2" s="478" t="str">
        <f>'6 - Outcomes'!B34</f>
        <v>&lt; Select &gt;</v>
      </c>
      <c r="AVP2" s="478" t="str">
        <f>'6 - Outcomes'!C34</f>
        <v>N/A</v>
      </c>
      <c r="AVQ2" s="478">
        <f>'6 - Outcomes'!D34</f>
        <v>0</v>
      </c>
      <c r="AVR2" s="478">
        <f>'6 - Outcomes'!E34</f>
        <v>0</v>
      </c>
      <c r="AVS2" s="478">
        <f>'6 - Outcomes'!F34</f>
        <v>0</v>
      </c>
      <c r="AVT2" s="478">
        <f>'6 - Outcomes'!G34</f>
        <v>0</v>
      </c>
      <c r="AVU2" s="478">
        <f>'6 - Outcomes'!H34</f>
        <v>0</v>
      </c>
      <c r="AVV2" s="478">
        <f>'6 - Outcomes'!I34</f>
        <v>0</v>
      </c>
      <c r="AVW2" s="478">
        <f>'6 - Outcomes'!J34</f>
        <v>0</v>
      </c>
      <c r="AVX2" s="478">
        <f>'6 - Outcomes'!K34</f>
        <v>0</v>
      </c>
      <c r="AVY2" s="478">
        <f>'6 - Outcomes'!L34</f>
        <v>0</v>
      </c>
      <c r="AVZ2" s="478">
        <f>'6 - Outcomes'!M34</f>
        <v>0</v>
      </c>
      <c r="AWA2" s="478">
        <f>'6 - Outcomes'!N34</f>
        <v>0</v>
      </c>
      <c r="AWB2" s="478">
        <f>'6 - Outcomes'!O34</f>
        <v>0</v>
      </c>
      <c r="AWC2" s="478">
        <f>'6 - Outcomes'!P34</f>
        <v>0</v>
      </c>
      <c r="AWD2" s="478" t="str">
        <f>'6 - Outcomes'!B35</f>
        <v>&lt; Select &gt;</v>
      </c>
      <c r="AWE2" s="478" t="str">
        <f>'6 - Outcomes'!C35</f>
        <v>N/A</v>
      </c>
      <c r="AWF2" s="478">
        <f>'6 - Outcomes'!D35</f>
        <v>0</v>
      </c>
      <c r="AWG2" s="478">
        <f>'6 - Outcomes'!E35</f>
        <v>0</v>
      </c>
      <c r="AWH2" s="478">
        <f>'6 - Outcomes'!F35</f>
        <v>0</v>
      </c>
      <c r="AWI2" s="478">
        <f>'6 - Outcomes'!G35</f>
        <v>0</v>
      </c>
      <c r="AWJ2" s="478">
        <f>'6 - Outcomes'!H35</f>
        <v>0</v>
      </c>
      <c r="AWK2" s="478">
        <f>'6 - Outcomes'!I35</f>
        <v>0</v>
      </c>
      <c r="AWL2" s="478">
        <f>'6 - Outcomes'!J35</f>
        <v>0</v>
      </c>
      <c r="AWM2" s="478">
        <f>'6 - Outcomes'!K35</f>
        <v>0</v>
      </c>
      <c r="AWN2" s="478">
        <f>'6 - Outcomes'!L35</f>
        <v>0</v>
      </c>
      <c r="AWO2" s="478">
        <f>'6 - Outcomes'!M35</f>
        <v>0</v>
      </c>
      <c r="AWP2" s="478">
        <f>'6 - Outcomes'!N35</f>
        <v>0</v>
      </c>
      <c r="AWQ2" s="478">
        <f>'6 - Outcomes'!O35</f>
        <v>0</v>
      </c>
      <c r="AWR2" s="478">
        <f>'6 - Outcomes'!P35</f>
        <v>0</v>
      </c>
      <c r="AWS2" s="478" t="str">
        <f>'6 - Outcomes'!B36</f>
        <v>&lt; Select &gt;</v>
      </c>
      <c r="AWT2" s="478" t="str">
        <f>'6 - Outcomes'!C36</f>
        <v>N/A</v>
      </c>
      <c r="AWU2" s="478">
        <f>'6 - Outcomes'!D36</f>
        <v>0</v>
      </c>
      <c r="AWV2" s="478">
        <f>'6 - Outcomes'!E36</f>
        <v>0</v>
      </c>
      <c r="AWW2" s="478">
        <f>'6 - Outcomes'!F36</f>
        <v>0</v>
      </c>
      <c r="AWX2" s="478">
        <f>'6 - Outcomes'!G36</f>
        <v>0</v>
      </c>
      <c r="AWY2" s="478">
        <f>'6 - Outcomes'!H36</f>
        <v>0</v>
      </c>
      <c r="AWZ2" s="478">
        <f>'6 - Outcomes'!I36</f>
        <v>0</v>
      </c>
      <c r="AXA2" s="478">
        <f>'6 - Outcomes'!J36</f>
        <v>0</v>
      </c>
      <c r="AXB2" s="478">
        <f>'6 - Outcomes'!K36</f>
        <v>0</v>
      </c>
      <c r="AXC2" s="478">
        <f>'6 - Outcomes'!L36</f>
        <v>0</v>
      </c>
      <c r="AXD2" s="478">
        <f>'6 - Outcomes'!M36</f>
        <v>0</v>
      </c>
      <c r="AXE2" s="478">
        <f>'6 - Outcomes'!N36</f>
        <v>0</v>
      </c>
      <c r="AXF2" s="478">
        <f>'6 - Outcomes'!O36</f>
        <v>0</v>
      </c>
      <c r="AXG2" s="478">
        <f>'6 - Outcomes'!P36</f>
        <v>0</v>
      </c>
      <c r="AXH2" s="478" t="str">
        <f>'6 - Outcomes'!B37</f>
        <v>&lt; Select &gt;</v>
      </c>
      <c r="AXI2" s="478" t="str">
        <f>'6 - Outcomes'!C37</f>
        <v>N/A</v>
      </c>
      <c r="AXJ2" s="478">
        <f>'6 - Outcomes'!D37</f>
        <v>0</v>
      </c>
      <c r="AXK2" s="478">
        <f>'6 - Outcomes'!E37</f>
        <v>0</v>
      </c>
      <c r="AXL2" s="478">
        <f>'6 - Outcomes'!F37</f>
        <v>0</v>
      </c>
      <c r="AXM2" s="478">
        <f>'6 - Outcomes'!G37</f>
        <v>0</v>
      </c>
      <c r="AXN2" s="478">
        <f>'6 - Outcomes'!H37</f>
        <v>0</v>
      </c>
      <c r="AXO2" s="478">
        <f>'6 - Outcomes'!I37</f>
        <v>0</v>
      </c>
      <c r="AXP2" s="478">
        <f>'6 - Outcomes'!J37</f>
        <v>0</v>
      </c>
      <c r="AXQ2" s="478">
        <f>'6 - Outcomes'!K37</f>
        <v>0</v>
      </c>
      <c r="AXR2" s="478">
        <f>'6 - Outcomes'!L37</f>
        <v>0</v>
      </c>
      <c r="AXS2" s="478">
        <f>'6 - Outcomes'!M37</f>
        <v>0</v>
      </c>
      <c r="AXT2" s="478">
        <f>'6 - Outcomes'!N37</f>
        <v>0</v>
      </c>
      <c r="AXU2" s="478">
        <f>'6 - Outcomes'!O37</f>
        <v>0</v>
      </c>
      <c r="AXV2" s="478">
        <f>'6 - Outcomes'!P37</f>
        <v>0</v>
      </c>
      <c r="AXW2" s="478" t="str">
        <f>'6 - Outcomes'!B38</f>
        <v>&lt; Select &gt;</v>
      </c>
      <c r="AXX2" s="478" t="str">
        <f>'6 - Outcomes'!C38</f>
        <v>N/A</v>
      </c>
      <c r="AXY2" s="478">
        <f>'6 - Outcomes'!D38</f>
        <v>0</v>
      </c>
      <c r="AXZ2" s="478">
        <f>'6 - Outcomes'!E38</f>
        <v>0</v>
      </c>
      <c r="AYA2" s="478">
        <f>'6 - Outcomes'!F38</f>
        <v>0</v>
      </c>
      <c r="AYB2" s="478">
        <f>'6 - Outcomes'!G38</f>
        <v>0</v>
      </c>
      <c r="AYC2" s="478">
        <f>'6 - Outcomes'!H38</f>
        <v>0</v>
      </c>
      <c r="AYD2" s="478">
        <f>'6 - Outcomes'!I38</f>
        <v>0</v>
      </c>
      <c r="AYE2" s="478">
        <f>'6 - Outcomes'!J38</f>
        <v>0</v>
      </c>
      <c r="AYF2" s="478">
        <f>'6 - Outcomes'!K38</f>
        <v>0</v>
      </c>
      <c r="AYG2" s="478">
        <f>'6 - Outcomes'!L38</f>
        <v>0</v>
      </c>
      <c r="AYH2" s="478">
        <f>'6 - Outcomes'!M38</f>
        <v>0</v>
      </c>
      <c r="AYI2" s="478">
        <f>'6 - Outcomes'!N38</f>
        <v>0</v>
      </c>
      <c r="AYJ2" s="478">
        <f>'6 - Outcomes'!O38</f>
        <v>0</v>
      </c>
      <c r="AYK2" s="478">
        <f>'6 - Outcomes'!P38</f>
        <v>0</v>
      </c>
      <c r="AYL2" s="478" t="str">
        <f>'6 - Outcomes'!B39</f>
        <v>&lt; Select &gt;</v>
      </c>
      <c r="AYM2" s="478" t="str">
        <f>'6 - Outcomes'!C39</f>
        <v>N/A</v>
      </c>
      <c r="AYN2" s="478">
        <f>'6 - Outcomes'!D39</f>
        <v>0</v>
      </c>
      <c r="AYO2" s="478">
        <f>'6 - Outcomes'!E39</f>
        <v>0</v>
      </c>
      <c r="AYP2" s="478">
        <f>'6 - Outcomes'!F39</f>
        <v>0</v>
      </c>
      <c r="AYQ2" s="478">
        <f>'6 - Outcomes'!G39</f>
        <v>0</v>
      </c>
      <c r="AYR2" s="478">
        <f>'6 - Outcomes'!H39</f>
        <v>0</v>
      </c>
      <c r="AYS2" s="478">
        <f>'6 - Outcomes'!I39</f>
        <v>0</v>
      </c>
      <c r="AYT2" s="478">
        <f>'6 - Outcomes'!J39</f>
        <v>0</v>
      </c>
      <c r="AYU2" s="478">
        <f>'6 - Outcomes'!K39</f>
        <v>0</v>
      </c>
      <c r="AYV2" s="478">
        <f>'6 - Outcomes'!L39</f>
        <v>0</v>
      </c>
      <c r="AYW2" s="478">
        <f>'6 - Outcomes'!M39</f>
        <v>0</v>
      </c>
      <c r="AYX2" s="478">
        <f>'6 - Outcomes'!N39</f>
        <v>0</v>
      </c>
      <c r="AYY2" s="478">
        <f>'6 - Outcomes'!O39</f>
        <v>0</v>
      </c>
      <c r="AYZ2" s="478">
        <f>'6 - Outcomes'!P39</f>
        <v>0</v>
      </c>
      <c r="AZA2" s="478" t="str">
        <f>'6 - Outcomes'!B40</f>
        <v>&lt; Select &gt;</v>
      </c>
      <c r="AZB2" s="478" t="str">
        <f>'6 - Outcomes'!C40</f>
        <v>N/A</v>
      </c>
      <c r="AZC2" s="478">
        <f>'6 - Outcomes'!D40</f>
        <v>0</v>
      </c>
      <c r="AZD2" s="478">
        <f>'6 - Outcomes'!E40</f>
        <v>0</v>
      </c>
      <c r="AZE2" s="478">
        <f>'6 - Outcomes'!F40</f>
        <v>0</v>
      </c>
      <c r="AZF2" s="478">
        <f>'6 - Outcomes'!G40</f>
        <v>0</v>
      </c>
      <c r="AZG2" s="478">
        <f>'6 - Outcomes'!H40</f>
        <v>0</v>
      </c>
      <c r="AZH2" s="478">
        <f>'6 - Outcomes'!I40</f>
        <v>0</v>
      </c>
      <c r="AZI2" s="478">
        <f>'6 - Outcomes'!J40</f>
        <v>0</v>
      </c>
      <c r="AZJ2" s="478">
        <f>'6 - Outcomes'!K40</f>
        <v>0</v>
      </c>
      <c r="AZK2" s="478">
        <f>'6 - Outcomes'!L40</f>
        <v>0</v>
      </c>
      <c r="AZL2" s="478">
        <f>'6 - Outcomes'!M40</f>
        <v>0</v>
      </c>
      <c r="AZM2" s="478">
        <f>'6 - Outcomes'!N40</f>
        <v>0</v>
      </c>
      <c r="AZN2" s="478">
        <f>'6 - Outcomes'!O40</f>
        <v>0</v>
      </c>
      <c r="AZO2" s="478">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2">
      <c r="A3" s="468" t="s">
        <v>3417</v>
      </c>
      <c r="R3" s="474"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6">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7"/>
      <c r="AV3" s="477"/>
      <c r="AW3" s="477"/>
      <c r="AX3" s="477"/>
      <c r="AY3" s="477"/>
      <c r="AZ3" s="477"/>
      <c r="BA3" s="477"/>
      <c r="BB3" s="477"/>
      <c r="BC3" s="477"/>
      <c r="BD3" s="477"/>
      <c r="BE3" s="477"/>
      <c r="BF3" s="477"/>
      <c r="BG3" s="477"/>
      <c r="BH3" s="477"/>
      <c r="BI3" s="477"/>
      <c r="BJ3" s="477"/>
      <c r="BK3" s="477"/>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8"/>
      <c r="APV3" s="478"/>
      <c r="APW3" s="478"/>
      <c r="APX3" s="478"/>
      <c r="APY3" s="478"/>
      <c r="APZ3" s="478"/>
      <c r="AQA3" s="478"/>
      <c r="AQB3" s="478"/>
      <c r="AQC3" s="478"/>
      <c r="AQD3" s="478"/>
      <c r="AQE3" s="478"/>
      <c r="AQF3" s="478"/>
      <c r="AQG3" s="478"/>
      <c r="AQH3" s="478"/>
      <c r="AQI3" s="478"/>
      <c r="AQJ3" s="478"/>
      <c r="AQK3" s="478"/>
      <c r="AQL3" s="478"/>
      <c r="AQM3" s="478"/>
      <c r="AQN3" s="478"/>
      <c r="AQO3" s="478"/>
      <c r="AQP3" s="478"/>
      <c r="AQQ3" s="478"/>
      <c r="AQR3" s="478"/>
      <c r="AQS3" s="478"/>
      <c r="AQT3" s="478"/>
      <c r="AQU3" s="478"/>
      <c r="AQV3" s="478"/>
      <c r="AQW3" s="478"/>
      <c r="AQX3" s="478"/>
      <c r="AQY3" s="478"/>
      <c r="AQZ3" s="478"/>
      <c r="ARA3" s="478"/>
      <c r="ARB3" s="478"/>
      <c r="ARC3" s="478"/>
      <c r="ARD3" s="478"/>
      <c r="ARE3" s="478"/>
      <c r="ARF3" s="478"/>
      <c r="ARG3" s="478"/>
      <c r="ARH3" s="478"/>
      <c r="ARI3" s="478"/>
      <c r="ARJ3" s="478"/>
      <c r="ARK3" s="478"/>
      <c r="ARL3" s="478"/>
      <c r="ARM3" s="478"/>
      <c r="ARN3" s="478"/>
      <c r="ARO3" s="478"/>
      <c r="ARP3" s="478"/>
      <c r="ARQ3" s="478"/>
      <c r="ARR3" s="478"/>
      <c r="ARS3" s="478"/>
      <c r="ART3" s="478"/>
      <c r="ARU3" s="478"/>
      <c r="ARV3" s="478"/>
      <c r="ARW3" s="478"/>
      <c r="ARX3" s="478"/>
      <c r="ARY3" s="478"/>
      <c r="ARZ3" s="478"/>
      <c r="ASA3" s="478"/>
      <c r="ASB3" s="478"/>
      <c r="ASC3" s="478"/>
      <c r="ASD3" s="478"/>
      <c r="ASE3" s="478"/>
      <c r="ASF3" s="478"/>
      <c r="ASG3" s="478"/>
      <c r="ASH3" s="478"/>
      <c r="ASI3" s="478"/>
      <c r="ASJ3" s="478"/>
      <c r="ASK3" s="478"/>
      <c r="ASL3" s="478"/>
      <c r="ASM3" s="478"/>
      <c r="ASN3" s="478"/>
      <c r="ASO3" s="478"/>
      <c r="ASP3" s="478"/>
      <c r="ASQ3" s="478"/>
      <c r="ASR3" s="478"/>
      <c r="ASS3" s="478"/>
      <c r="AST3" s="478"/>
      <c r="ASU3" s="478"/>
      <c r="ASV3" s="478"/>
      <c r="ASW3" s="478"/>
      <c r="ASX3" s="478"/>
      <c r="ASY3" s="478"/>
      <c r="ASZ3" s="478"/>
      <c r="ATA3" s="478"/>
      <c r="ATB3" s="478"/>
      <c r="ATC3" s="478"/>
      <c r="ATD3" s="478"/>
      <c r="ATE3" s="478"/>
      <c r="ATF3" s="478"/>
      <c r="ATG3" s="478"/>
      <c r="ATH3" s="478"/>
      <c r="ATI3" s="478"/>
      <c r="ATJ3" s="478"/>
      <c r="ATK3" s="478"/>
      <c r="ATL3" s="478"/>
      <c r="ATM3" s="478"/>
      <c r="ATN3" s="478"/>
      <c r="ATO3" s="478"/>
      <c r="ATP3" s="478"/>
      <c r="ATQ3" s="478"/>
      <c r="ATR3" s="478"/>
      <c r="ATS3" s="478"/>
      <c r="ATT3" s="478"/>
      <c r="ATU3" s="478"/>
      <c r="ATV3" s="478"/>
      <c r="ATW3" s="478"/>
      <c r="ATX3" s="478"/>
      <c r="ATY3" s="478"/>
      <c r="ATZ3" s="478"/>
      <c r="AUA3" s="478"/>
      <c r="AUB3" s="478"/>
      <c r="AUC3" s="478"/>
      <c r="AUD3" s="478"/>
      <c r="AUE3" s="478"/>
      <c r="AUF3" s="478"/>
      <c r="AUG3" s="478"/>
      <c r="AUH3" s="478"/>
      <c r="AUI3" s="478"/>
      <c r="AUJ3" s="478"/>
      <c r="AUK3" s="478"/>
      <c r="AUL3" s="478"/>
      <c r="AUM3" s="478"/>
      <c r="AUN3" s="478"/>
      <c r="AUO3" s="478"/>
      <c r="AUP3" s="478"/>
      <c r="AUQ3" s="478"/>
      <c r="AUR3" s="478"/>
      <c r="AUS3" s="478"/>
      <c r="AUT3" s="478"/>
      <c r="AUU3" s="478"/>
      <c r="AUV3" s="478"/>
      <c r="AUW3" s="478"/>
      <c r="AUX3" s="478"/>
      <c r="AUY3" s="478"/>
      <c r="AUZ3" s="478"/>
      <c r="AVA3" s="478"/>
      <c r="AVB3" s="478"/>
      <c r="AVC3" s="478"/>
      <c r="AVD3" s="478"/>
      <c r="AVE3" s="478"/>
      <c r="AVF3" s="478"/>
      <c r="AVG3" s="478"/>
      <c r="AVH3" s="478"/>
      <c r="AVI3" s="478"/>
      <c r="AVJ3" s="478"/>
      <c r="AVK3" s="478"/>
      <c r="AVL3" s="478"/>
      <c r="AVM3" s="478"/>
      <c r="AVN3" s="478"/>
      <c r="AVO3" s="478"/>
      <c r="AVP3" s="478"/>
      <c r="AVQ3" s="478"/>
      <c r="AVR3" s="478"/>
      <c r="AVS3" s="478"/>
      <c r="AVT3" s="478"/>
      <c r="AVU3" s="478"/>
      <c r="AVV3" s="478"/>
      <c r="AVW3" s="478"/>
      <c r="AVX3" s="478"/>
      <c r="AVY3" s="478"/>
      <c r="AVZ3" s="478"/>
      <c r="AWA3" s="478"/>
      <c r="AWB3" s="478"/>
      <c r="AWC3" s="478"/>
      <c r="AWD3" s="478"/>
      <c r="AWE3" s="478"/>
      <c r="AWF3" s="478"/>
      <c r="AWG3" s="478"/>
      <c r="AWH3" s="478"/>
      <c r="AWI3" s="478"/>
      <c r="AWJ3" s="478"/>
      <c r="AWK3" s="478"/>
      <c r="AWL3" s="478"/>
      <c r="AWM3" s="478"/>
      <c r="AWN3" s="478"/>
      <c r="AWO3" s="478"/>
      <c r="AWP3" s="478"/>
      <c r="AWQ3" s="478"/>
      <c r="AWR3" s="478"/>
      <c r="AWS3" s="478"/>
      <c r="AWT3" s="478"/>
      <c r="AWU3" s="478"/>
      <c r="AWV3" s="478"/>
      <c r="AWW3" s="478"/>
      <c r="AWX3" s="478"/>
      <c r="AWY3" s="478"/>
      <c r="AWZ3" s="478"/>
      <c r="AXA3" s="478"/>
      <c r="AXB3" s="478"/>
      <c r="AXC3" s="478"/>
      <c r="AXD3" s="478"/>
      <c r="AXE3" s="478"/>
      <c r="AXF3" s="478"/>
      <c r="AXG3" s="478"/>
      <c r="AXH3" s="478"/>
      <c r="AXI3" s="478"/>
      <c r="AXJ3" s="478"/>
      <c r="AXK3" s="478"/>
      <c r="AXL3" s="478"/>
      <c r="AXM3" s="478"/>
      <c r="AXN3" s="478"/>
      <c r="AXO3" s="478"/>
      <c r="AXP3" s="478"/>
      <c r="AXQ3" s="478"/>
      <c r="AXR3" s="478"/>
      <c r="AXS3" s="478"/>
      <c r="AXT3" s="478"/>
      <c r="AXU3" s="478"/>
      <c r="AXV3" s="478"/>
      <c r="AXW3" s="478"/>
      <c r="AXX3" s="478"/>
      <c r="AXY3" s="478"/>
      <c r="AXZ3" s="478"/>
      <c r="AYA3" s="478"/>
      <c r="AYB3" s="478"/>
      <c r="AYC3" s="478"/>
      <c r="AYD3" s="478"/>
      <c r="AYE3" s="478"/>
      <c r="AYF3" s="478"/>
      <c r="AYG3" s="478"/>
      <c r="AYH3" s="478"/>
      <c r="AYI3" s="478"/>
      <c r="AYJ3" s="478"/>
      <c r="AYK3" s="478"/>
      <c r="AYL3" s="478"/>
      <c r="AYM3" s="478"/>
      <c r="AYN3" s="478"/>
      <c r="AYO3" s="478"/>
      <c r="AYP3" s="478"/>
      <c r="AYQ3" s="478"/>
      <c r="AYR3" s="478"/>
      <c r="AYS3" s="478"/>
      <c r="AYT3" s="478"/>
      <c r="AYU3" s="478"/>
      <c r="AYV3" s="478"/>
      <c r="AYW3" s="478"/>
      <c r="AYX3" s="478"/>
      <c r="AYY3" s="478"/>
      <c r="AYZ3" s="478"/>
      <c r="AZA3" s="478"/>
      <c r="AZB3" s="478"/>
      <c r="AZC3" s="478"/>
      <c r="AZD3" s="478"/>
      <c r="AZE3" s="478"/>
      <c r="AZF3" s="478"/>
      <c r="AZG3" s="478"/>
      <c r="AZH3" s="478"/>
      <c r="AZI3" s="478"/>
      <c r="AZJ3" s="478"/>
      <c r="AZK3" s="478"/>
      <c r="AZL3" s="478"/>
      <c r="AZM3" s="478"/>
      <c r="AZN3" s="478"/>
      <c r="AZO3" s="478"/>
      <c r="CZK3" s="33" t="str">
        <f>'7 - Risk Register'!C31</f>
        <v>AI</v>
      </c>
      <c r="CZL3" s="33" t="str">
        <f>'7 - Risk Register'!D31</f>
        <v>Client Mistreatment</v>
      </c>
      <c r="CZM3" s="33" t="str">
        <f>'7 - Risk Register'!E31</f>
        <v>Some short desc</v>
      </c>
      <c r="CZN3" s="33" t="str">
        <f>'7 - Risk Register'!F31</f>
        <v>Some short desc</v>
      </c>
      <c r="CZO3" s="33" t="str">
        <f>'7 - Risk Register'!G31</f>
        <v>Agreeing business case with third party operators of completed venues</v>
      </c>
      <c r="CZP3" s="33" t="str">
        <f>'7 - Risk Register'!H31</f>
        <v>3 - Medium impact</v>
      </c>
      <c r="CZQ3" s="33" t="str">
        <f>'7 - Risk Register'!I31</f>
        <v>3 - High</v>
      </c>
      <c r="CZR3" s="33">
        <f>'7 - Risk Register'!J31</f>
        <v>9</v>
      </c>
      <c r="CZS3" s="33" t="str">
        <f>'7 - Risk Register'!K31</f>
        <v>public and stakeholders</v>
      </c>
      <c r="CZT3" s="33" t="str">
        <f>'7 - Risk Register'!L31</f>
        <v>2 - Low impact</v>
      </c>
      <c r="CZU3" s="33" t="str">
        <f>'7 - Risk Register'!M31</f>
        <v>4 - Almost Certain</v>
      </c>
      <c r="CZV3" s="33">
        <f>'7 - Risk Register'!N31</f>
        <v>8</v>
      </c>
      <c r="CZW3" s="33" t="str">
        <f>'7 - Risk Register'!O31</f>
        <v>5 - Imminent: next month</v>
      </c>
      <c r="CZX3" s="33" t="str">
        <f>'7 - Risk Register'!P31</f>
        <v>Surveyor</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2">
      <c r="A4" s="468" t="s">
        <v>3418</v>
      </c>
      <c r="R4" s="474"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6">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7"/>
      <c r="AV4" s="477"/>
      <c r="AW4" s="477"/>
      <c r="AX4" s="477"/>
      <c r="AY4" s="477"/>
      <c r="AZ4" s="477"/>
      <c r="BA4" s="477"/>
      <c r="BB4" s="477"/>
      <c r="BC4" s="477"/>
      <c r="BD4" s="477"/>
      <c r="BE4" s="477"/>
      <c r="BF4" s="477"/>
      <c r="BG4" s="477"/>
      <c r="BH4" s="477"/>
      <c r="BI4" s="477"/>
      <c r="BJ4" s="477"/>
      <c r="BK4" s="477"/>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2">
      <c r="A5" s="468" t="s">
        <v>3419</v>
      </c>
      <c r="R5" s="474"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6">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7"/>
      <c r="AV5" s="477"/>
      <c r="AW5" s="477"/>
      <c r="AX5" s="477"/>
      <c r="AY5" s="477"/>
      <c r="AZ5" s="477"/>
      <c r="BA5" s="477"/>
      <c r="BB5" s="477"/>
      <c r="BC5" s="477"/>
      <c r="BD5" s="477"/>
      <c r="BE5" s="477"/>
      <c r="BF5" s="477"/>
      <c r="BG5" s="477"/>
      <c r="BH5" s="477"/>
      <c r="BI5" s="477"/>
      <c r="BJ5" s="477"/>
      <c r="BK5" s="477"/>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2">
      <c r="A6" s="468" t="s">
        <v>3420</v>
      </c>
      <c r="R6" s="474"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6">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7"/>
      <c r="AV6" s="477"/>
      <c r="AW6" s="477"/>
      <c r="AX6" s="477"/>
      <c r="AY6" s="477"/>
      <c r="AZ6" s="477"/>
      <c r="BA6" s="477"/>
      <c r="BB6" s="477"/>
      <c r="BC6" s="477"/>
      <c r="BD6" s="477"/>
      <c r="BE6" s="477"/>
      <c r="BF6" s="477"/>
      <c r="BG6" s="477"/>
      <c r="BH6" s="477"/>
      <c r="BI6" s="477"/>
      <c r="BJ6" s="477"/>
      <c r="BK6" s="477"/>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2">
      <c r="A7" s="468" t="s">
        <v>3421</v>
      </c>
      <c r="R7" s="474"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6">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7"/>
      <c r="AV7" s="477"/>
      <c r="AW7" s="477"/>
      <c r="AX7" s="477"/>
      <c r="AY7" s="477"/>
      <c r="AZ7" s="477"/>
      <c r="BA7" s="477"/>
      <c r="BB7" s="477"/>
      <c r="BC7" s="477"/>
      <c r="BD7" s="477"/>
      <c r="BE7" s="477"/>
      <c r="BF7" s="477"/>
      <c r="BG7" s="477"/>
      <c r="BH7" s="477"/>
      <c r="BI7" s="477"/>
      <c r="BJ7" s="477"/>
      <c r="BK7" s="477"/>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2">
      <c r="A8" s="468" t="s">
        <v>3422</v>
      </c>
      <c r="R8" s="474"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6">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7"/>
      <c r="AV8" s="477"/>
      <c r="AW8" s="477"/>
      <c r="AX8" s="477"/>
      <c r="AY8" s="477"/>
      <c r="AZ8" s="477"/>
      <c r="BA8" s="477"/>
      <c r="BB8" s="477"/>
      <c r="BC8" s="477"/>
      <c r="BD8" s="477"/>
      <c r="BE8" s="477"/>
      <c r="BF8" s="477"/>
      <c r="BG8" s="477"/>
      <c r="BH8" s="477"/>
      <c r="BI8" s="477"/>
      <c r="BJ8" s="477"/>
      <c r="BK8" s="477"/>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2">
      <c r="A9" s="468" t="s">
        <v>3423</v>
      </c>
      <c r="R9" s="474"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6">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7"/>
      <c r="AV9" s="477"/>
      <c r="AW9" s="477"/>
      <c r="AX9" s="477"/>
      <c r="AY9" s="477"/>
      <c r="AZ9" s="477"/>
      <c r="BA9" s="477"/>
      <c r="BB9" s="477"/>
      <c r="BC9" s="477"/>
      <c r="BD9" s="477"/>
      <c r="BE9" s="477"/>
      <c r="BF9" s="477"/>
      <c r="BG9" s="477"/>
      <c r="BH9" s="477"/>
      <c r="BI9" s="477"/>
      <c r="BJ9" s="477"/>
      <c r="BK9" s="477"/>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2">
      <c r="A10" s="468" t="s">
        <v>3424</v>
      </c>
      <c r="R10" s="474"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6">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7"/>
      <c r="AV10" s="477"/>
      <c r="AW10" s="477"/>
      <c r="AX10" s="477"/>
      <c r="AY10" s="477"/>
      <c r="AZ10" s="477"/>
      <c r="BA10" s="477"/>
      <c r="BB10" s="477"/>
      <c r="BC10" s="477"/>
      <c r="BD10" s="477"/>
      <c r="BE10" s="477"/>
      <c r="BF10" s="477"/>
      <c r="BG10" s="477"/>
      <c r="BH10" s="477"/>
      <c r="BI10" s="477"/>
      <c r="BJ10" s="477"/>
      <c r="BK10" s="477"/>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2">
      <c r="A11" s="468" t="s">
        <v>3425</v>
      </c>
      <c r="R11" s="474"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6">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7"/>
      <c r="AV11" s="477"/>
      <c r="AW11" s="477"/>
      <c r="AX11" s="477"/>
      <c r="AY11" s="477"/>
      <c r="AZ11" s="477"/>
      <c r="BA11" s="477"/>
      <c r="BB11" s="477"/>
      <c r="BC11" s="477"/>
      <c r="BD11" s="477"/>
      <c r="BE11" s="477"/>
      <c r="BF11" s="477"/>
      <c r="BG11" s="477"/>
      <c r="BH11" s="477"/>
      <c r="BI11" s="477"/>
      <c r="BJ11" s="477"/>
      <c r="BK11" s="477"/>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2">
      <c r="A12" s="468" t="s">
        <v>3426</v>
      </c>
      <c r="R12" s="474"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6">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7"/>
      <c r="AV12" s="477"/>
      <c r="AW12" s="477"/>
      <c r="AX12" s="477"/>
      <c r="AY12" s="477"/>
      <c r="AZ12" s="477"/>
      <c r="BA12" s="477"/>
      <c r="BB12" s="477"/>
      <c r="BC12" s="477"/>
      <c r="BD12" s="477"/>
      <c r="BE12" s="477"/>
      <c r="BF12" s="477"/>
      <c r="BG12" s="477"/>
      <c r="BH12" s="477"/>
      <c r="BI12" s="477"/>
      <c r="BJ12" s="477"/>
      <c r="BK12" s="477"/>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2">
      <c r="A13" s="468" t="s">
        <v>3427</v>
      </c>
      <c r="R13" s="474"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6">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7"/>
      <c r="AV13" s="477"/>
      <c r="AW13" s="477"/>
      <c r="AX13" s="477"/>
      <c r="AY13" s="477"/>
      <c r="AZ13" s="477"/>
      <c r="BA13" s="477"/>
      <c r="BB13" s="477"/>
      <c r="BC13" s="477"/>
      <c r="BD13" s="477"/>
      <c r="BE13" s="477"/>
      <c r="BF13" s="477"/>
      <c r="BG13" s="477"/>
      <c r="BH13" s="477"/>
      <c r="BI13" s="477"/>
      <c r="BJ13" s="477"/>
      <c r="BK13" s="477"/>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2">
      <c r="A14" s="468" t="s">
        <v>3428</v>
      </c>
      <c r="R14" s="474"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6">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7"/>
      <c r="AV14" s="477"/>
      <c r="AW14" s="477"/>
      <c r="AX14" s="477"/>
      <c r="AY14" s="477"/>
      <c r="AZ14" s="477"/>
      <c r="BA14" s="477"/>
      <c r="BB14" s="477"/>
      <c r="BC14" s="477"/>
      <c r="BD14" s="477"/>
      <c r="BE14" s="477"/>
      <c r="BF14" s="477"/>
      <c r="BG14" s="477"/>
      <c r="BH14" s="477"/>
      <c r="BI14" s="477"/>
      <c r="BJ14" s="477"/>
      <c r="BK14" s="477"/>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2">
      <c r="A15" s="468" t="s">
        <v>3429</v>
      </c>
      <c r="R15" s="474"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6">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7"/>
      <c r="AV15" s="477"/>
      <c r="AW15" s="477"/>
      <c r="AX15" s="477"/>
      <c r="AY15" s="477"/>
      <c r="AZ15" s="477"/>
      <c r="BA15" s="477"/>
      <c r="BB15" s="477"/>
      <c r="BC15" s="477"/>
      <c r="BD15" s="477"/>
      <c r="BE15" s="477"/>
      <c r="BF15" s="477"/>
      <c r="BG15" s="477"/>
      <c r="BH15" s="477"/>
      <c r="BI15" s="477"/>
      <c r="BJ15" s="477"/>
      <c r="BK15" s="477"/>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2">
      <c r="A16" s="468" t="s">
        <v>3430</v>
      </c>
      <c r="R16" s="474"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6">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7"/>
      <c r="AV16" s="477"/>
      <c r="AW16" s="477"/>
      <c r="AX16" s="477"/>
      <c r="AY16" s="477"/>
      <c r="AZ16" s="477"/>
      <c r="BA16" s="477"/>
      <c r="BB16" s="477"/>
      <c r="BC16" s="477"/>
      <c r="BD16" s="477"/>
      <c r="BE16" s="477"/>
      <c r="BF16" s="477"/>
      <c r="BG16" s="477"/>
      <c r="BH16" s="477"/>
      <c r="BI16" s="477"/>
      <c r="BJ16" s="477"/>
      <c r="BK16" s="477"/>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2">
      <c r="A17" s="468" t="s">
        <v>3431</v>
      </c>
      <c r="R17" s="474"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6">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7"/>
      <c r="AV17" s="477"/>
      <c r="AW17" s="477"/>
      <c r="AX17" s="477"/>
      <c r="AY17" s="477"/>
      <c r="AZ17" s="477"/>
      <c r="BA17" s="477"/>
      <c r="BB17" s="477"/>
      <c r="BC17" s="477"/>
      <c r="BD17" s="477"/>
      <c r="BE17" s="477"/>
      <c r="BF17" s="477"/>
      <c r="BG17" s="477"/>
      <c r="BH17" s="477"/>
      <c r="BI17" s="477"/>
      <c r="BJ17" s="477"/>
      <c r="BK17" s="477"/>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2">
      <c r="A18" s="468" t="s">
        <v>3432</v>
      </c>
      <c r="R18" s="474"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6">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7"/>
      <c r="AV18" s="477"/>
      <c r="AW18" s="477"/>
      <c r="AX18" s="477"/>
      <c r="AY18" s="477"/>
      <c r="AZ18" s="477"/>
      <c r="BA18" s="477"/>
      <c r="BB18" s="477"/>
      <c r="BC18" s="477"/>
      <c r="BD18" s="477"/>
      <c r="BE18" s="477"/>
      <c r="BF18" s="477"/>
      <c r="BG18" s="477"/>
      <c r="BH18" s="477"/>
      <c r="BI18" s="477"/>
      <c r="BJ18" s="477"/>
      <c r="BK18" s="477"/>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2">
      <c r="A19" s="468" t="s">
        <v>3433</v>
      </c>
      <c r="R19" s="474"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6">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7"/>
      <c r="AV19" s="477"/>
      <c r="AW19" s="477"/>
      <c r="AX19" s="477"/>
      <c r="AY19" s="477"/>
      <c r="AZ19" s="477"/>
      <c r="BA19" s="477"/>
      <c r="BB19" s="477"/>
      <c r="BC19" s="477"/>
      <c r="BD19" s="477"/>
      <c r="BE19" s="477"/>
      <c r="BF19" s="477"/>
      <c r="BG19" s="477"/>
      <c r="BH19" s="477"/>
      <c r="BI19" s="477"/>
      <c r="BJ19" s="477"/>
      <c r="BK19" s="477"/>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2">
      <c r="A20" s="468" t="s">
        <v>3434</v>
      </c>
      <c r="R20" s="474"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6">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7"/>
      <c r="AV20" s="477"/>
      <c r="AW20" s="477"/>
      <c r="AX20" s="477"/>
      <c r="AY20" s="477"/>
      <c r="AZ20" s="477"/>
      <c r="BA20" s="477"/>
      <c r="BB20" s="477"/>
      <c r="BC20" s="477"/>
      <c r="BD20" s="477"/>
      <c r="BE20" s="477"/>
      <c r="BF20" s="477"/>
      <c r="BG20" s="477"/>
      <c r="BH20" s="477"/>
      <c r="BI20" s="477"/>
      <c r="BJ20" s="477"/>
      <c r="BK20" s="477"/>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2">
      <c r="A21" s="468" t="s">
        <v>3435</v>
      </c>
      <c r="R21" s="474"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6">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7"/>
      <c r="AV21" s="477"/>
      <c r="AW21" s="477"/>
      <c r="AX21" s="477"/>
      <c r="AY21" s="477"/>
      <c r="AZ21" s="477"/>
      <c r="BA21" s="477"/>
      <c r="BB21" s="477"/>
      <c r="BC21" s="477"/>
      <c r="BD21" s="477"/>
      <c r="BE21" s="477"/>
      <c r="BF21" s="477"/>
      <c r="BG21" s="477"/>
      <c r="BH21" s="477"/>
      <c r="BI21" s="477"/>
      <c r="BJ21" s="477"/>
      <c r="BK21" s="477"/>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2">
      <c r="A22" s="468"/>
      <c r="AU22" s="477"/>
      <c r="AV22" s="477"/>
      <c r="AW22" s="477"/>
      <c r="AX22" s="477"/>
      <c r="AY22" s="477"/>
      <c r="AZ22" s="477"/>
      <c r="BA22" s="477"/>
      <c r="BB22" s="477"/>
      <c r="BC22" s="477"/>
      <c r="BD22" s="477"/>
      <c r="BE22" s="477"/>
      <c r="BF22" s="477"/>
      <c r="BG22" s="477"/>
      <c r="BH22" s="477"/>
      <c r="BI22" s="477"/>
      <c r="BJ22" s="477"/>
      <c r="BK22" s="477"/>
      <c r="QK22" s="468"/>
      <c r="QL22" s="468"/>
      <c r="QM22" s="468"/>
      <c r="QN22" s="468"/>
      <c r="QO22" s="468"/>
      <c r="QP22" s="468"/>
      <c r="QQ22" s="468"/>
      <c r="QR22" s="468"/>
      <c r="QS22" s="468"/>
      <c r="QT22" s="468"/>
      <c r="QU22" s="468"/>
      <c r="QV22" s="468"/>
      <c r="QW22" s="468"/>
      <c r="QX22" s="468"/>
      <c r="QY22" s="468"/>
      <c r="QZ22" s="468"/>
      <c r="RA22" s="468"/>
      <c r="RB22" s="468"/>
      <c r="RC22" s="468"/>
      <c r="RD22" s="468"/>
      <c r="RG22" s="468"/>
      <c r="RH22" s="468"/>
      <c r="RI22" s="468"/>
      <c r="RJ22" s="468"/>
      <c r="RK22" s="468"/>
      <c r="RL22" s="468"/>
      <c r="RM22" s="468"/>
      <c r="RN22" s="468"/>
      <c r="RO22" s="468"/>
      <c r="RP22" s="468"/>
      <c r="RQ22" s="468"/>
      <c r="RR22" s="468"/>
      <c r="RS22" s="468"/>
      <c r="RT22" s="468"/>
      <c r="RU22" s="468"/>
      <c r="RV22" s="468"/>
      <c r="RW22" s="468"/>
      <c r="RX22" s="468"/>
      <c r="RY22" s="468"/>
      <c r="RZ22" s="468"/>
      <c r="SC22" s="468"/>
      <c r="SD22" s="468"/>
      <c r="SE22" s="468"/>
      <c r="SF22" s="468"/>
      <c r="SG22" s="468"/>
      <c r="SH22" s="468"/>
      <c r="SI22" s="468"/>
      <c r="SJ22" s="468"/>
      <c r="SK22" s="468"/>
      <c r="SL22" s="468"/>
      <c r="SM22" s="468"/>
      <c r="SN22" s="468"/>
      <c r="SO22" s="468"/>
      <c r="SP22" s="468"/>
      <c r="SQ22" s="468"/>
      <c r="SR22" s="468"/>
      <c r="SS22" s="468"/>
      <c r="ST22" s="468"/>
      <c r="SU22" s="468"/>
      <c r="SV22" s="468"/>
      <c r="DBC22" s="469"/>
      <c r="DBF22" s="469"/>
    </row>
    <row r="23" spans="1:2762" s="486" customFormat="1" x14ac:dyDescent="0.2">
      <c r="AU23" s="487"/>
      <c r="AV23" s="487"/>
      <c r="AW23" s="487"/>
      <c r="AX23" s="487"/>
      <c r="AY23" s="487"/>
      <c r="AZ23" s="487"/>
      <c r="BA23" s="487"/>
      <c r="BB23" s="487"/>
      <c r="BC23" s="487"/>
      <c r="BD23" s="487"/>
      <c r="BE23" s="487"/>
      <c r="BF23" s="487"/>
      <c r="BG23" s="487"/>
      <c r="BH23" s="487"/>
      <c r="BI23" s="487"/>
      <c r="BJ23" s="487"/>
      <c r="BK23" s="487"/>
    </row>
    <row r="24" spans="1:2762" ht="39.5" customHeight="1" x14ac:dyDescent="0.2">
      <c r="A24" s="11" t="s">
        <v>3436</v>
      </c>
      <c r="R24" s="485" t="s">
        <v>3437</v>
      </c>
      <c r="S24" s="485" t="s">
        <v>3437</v>
      </c>
    </row>
    <row r="25" spans="1:2762" s="36" customFormat="1" x14ac:dyDescent="0.2">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6" x14ac:dyDescent="0.2">
      <c r="L26" s="491"/>
      <c r="AC26" s="442"/>
      <c r="AD26" s="442"/>
      <c r="AE26" s="442"/>
      <c r="AF26" s="442"/>
      <c r="AG26" s="442"/>
      <c r="AK26" s="492"/>
      <c r="AL26" s="492"/>
      <c r="AM26" s="492"/>
      <c r="AN26" s="492"/>
      <c r="AO26" s="849"/>
      <c r="AP26" s="849"/>
      <c r="AV26" s="493"/>
      <c r="AW26" s="493"/>
      <c r="BA26" s="494"/>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95"/>
      <c r="AC27" s="443"/>
      <c r="AD27" s="443"/>
      <c r="AE27" s="443"/>
      <c r="AF27" s="443"/>
      <c r="AG27" s="442"/>
      <c r="AU27" s="493"/>
      <c r="BA27" s="494"/>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43"/>
      <c r="AD28" s="443"/>
      <c r="AE28" s="443"/>
      <c r="AF28" s="443"/>
      <c r="AG28" s="442"/>
      <c r="AU28" s="493"/>
      <c r="AV28" s="494"/>
      <c r="AW28" s="494"/>
      <c r="BA28" s="494"/>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43"/>
      <c r="AD29" s="443"/>
      <c r="AE29" s="443"/>
      <c r="AF29" s="443"/>
      <c r="AG29" s="442"/>
      <c r="AU29" s="493"/>
      <c r="AV29" s="494"/>
      <c r="AW29" s="494"/>
      <c r="BA29" s="494"/>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43"/>
      <c r="AD30" s="443"/>
      <c r="AE30" s="443"/>
      <c r="AF30" s="443"/>
      <c r="AG30" s="442"/>
      <c r="AU30" s="493"/>
      <c r="AV30" s="494"/>
      <c r="AW30" s="494"/>
      <c r="BA30" s="494"/>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43"/>
      <c r="AD31" s="443"/>
      <c r="AE31" s="443"/>
      <c r="AF31" s="443"/>
      <c r="AG31" s="442"/>
      <c r="AU31" s="493"/>
      <c r="AV31" s="494"/>
      <c r="AW31" s="494"/>
      <c r="BA31" s="494"/>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53" t="s">
        <v>3438</v>
      </c>
      <c r="S32" s="466" t="s">
        <v>3439</v>
      </c>
      <c r="T32" s="454" t="s">
        <v>3440</v>
      </c>
      <c r="U32" s="455"/>
      <c r="V32" s="455"/>
      <c r="W32" s="456"/>
      <c r="AC32" s="443"/>
      <c r="AD32" s="443"/>
      <c r="AE32" s="443"/>
      <c r="AF32" s="443"/>
      <c r="AG32" s="442"/>
      <c r="AU32" s="493"/>
      <c r="AV32" s="494"/>
      <c r="AW32" s="494"/>
      <c r="BA32" s="494"/>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57"/>
      <c r="S33" s="452"/>
      <c r="T33" s="452"/>
      <c r="U33" s="452"/>
      <c r="V33" s="452"/>
      <c r="W33" s="458"/>
      <c r="AC33" s="443"/>
      <c r="AD33" s="443"/>
      <c r="AE33" s="443"/>
      <c r="AF33" s="443"/>
      <c r="AG33" s="442"/>
      <c r="AK33" s="442"/>
      <c r="AL33" s="442"/>
      <c r="AU33" s="493"/>
      <c r="AV33" s="494"/>
      <c r="AW33" s="494"/>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57" t="str">
        <f>_xlfn.XLOOKUP(S34,S2:S13,R2:R13,"Not Found")</f>
        <v>HS-WRC-04</v>
      </c>
      <c r="S34" s="459" t="str">
        <f>'2 - Project Admin'!$E$29</f>
        <v>Vacant Premises Scheme</v>
      </c>
      <c r="T34" s="460" t="s">
        <v>3441</v>
      </c>
      <c r="U34" s="452"/>
      <c r="V34" s="452"/>
      <c r="W34" s="458"/>
      <c r="AC34" s="442"/>
      <c r="AD34" s="442"/>
      <c r="AE34" s="442"/>
      <c r="AF34" s="442"/>
      <c r="AG34" s="442"/>
      <c r="AU34" s="493"/>
      <c r="AV34" s="494"/>
      <c r="AW34" s="494"/>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61"/>
      <c r="S35" s="462"/>
      <c r="T35" s="462"/>
      <c r="U35" s="462"/>
      <c r="V35" s="462"/>
      <c r="W35" s="463"/>
      <c r="AC35" s="442"/>
      <c r="AD35" s="442"/>
      <c r="AE35" s="442"/>
      <c r="AF35" s="442"/>
      <c r="AG35" s="442"/>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42"/>
      <c r="AD36" s="442"/>
      <c r="AE36" s="442"/>
      <c r="AF36" s="442"/>
      <c r="AG36" s="442"/>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42"/>
      <c r="AD37" s="442"/>
      <c r="AE37" s="442"/>
      <c r="AF37" s="442"/>
      <c r="AG37" s="442"/>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1640625" bestFit="1" customWidth="1"/>
  </cols>
  <sheetData>
    <row r="2" spans="2:6" s="11" customFormat="1" x14ac:dyDescent="0.2">
      <c r="B2" s="11" t="s">
        <v>373</v>
      </c>
      <c r="E2" s="11" t="s">
        <v>3442</v>
      </c>
    </row>
    <row r="3" spans="2:6" x14ac:dyDescent="0.2">
      <c r="B3" t="s">
        <v>384</v>
      </c>
      <c r="C3" t="s">
        <v>3443</v>
      </c>
      <c r="E3" t="s">
        <v>378</v>
      </c>
      <c r="F3" t="s">
        <v>3443</v>
      </c>
    </row>
    <row r="4" spans="2:6" x14ac:dyDescent="0.2">
      <c r="B4" t="s">
        <v>386</v>
      </c>
      <c r="C4" t="s">
        <v>3444</v>
      </c>
      <c r="E4" t="s">
        <v>381</v>
      </c>
      <c r="F4" t="s">
        <v>3445</v>
      </c>
    </row>
    <row r="5" spans="2:6" x14ac:dyDescent="0.2">
      <c r="B5" t="s">
        <v>388</v>
      </c>
      <c r="C5" t="s">
        <v>3446</v>
      </c>
      <c r="E5" t="s">
        <v>388</v>
      </c>
      <c r="F5" t="s">
        <v>3446</v>
      </c>
    </row>
    <row r="6" spans="2:6" x14ac:dyDescent="0.2">
      <c r="B6" t="s">
        <v>392</v>
      </c>
      <c r="C6" t="s">
        <v>3447</v>
      </c>
      <c r="E6" t="s">
        <v>392</v>
      </c>
      <c r="F6" t="s">
        <v>3447</v>
      </c>
    </row>
    <row r="7" spans="2:6" x14ac:dyDescent="0.2">
      <c r="B7" t="s">
        <v>399</v>
      </c>
      <c r="C7" t="s">
        <v>3448</v>
      </c>
      <c r="E7" t="s">
        <v>396</v>
      </c>
      <c r="F7" s="201" t="s">
        <v>3449</v>
      </c>
    </row>
    <row r="8" spans="2:6" x14ac:dyDescent="0.2">
      <c r="B8" t="s">
        <v>401</v>
      </c>
      <c r="C8" t="s">
        <v>3450</v>
      </c>
      <c r="E8" t="s">
        <v>407</v>
      </c>
      <c r="F8" t="s">
        <v>3451</v>
      </c>
    </row>
    <row r="9" spans="2:6" x14ac:dyDescent="0.2">
      <c r="B9" t="s">
        <v>404</v>
      </c>
      <c r="C9" t="s">
        <v>3451</v>
      </c>
      <c r="E9" t="s">
        <v>418</v>
      </c>
      <c r="F9" s="201" t="s">
        <v>3452</v>
      </c>
    </row>
    <row r="10" spans="2:6" x14ac:dyDescent="0.2">
      <c r="B10" t="s">
        <v>409</v>
      </c>
      <c r="C10" t="s">
        <v>3453</v>
      </c>
      <c r="E10" t="s">
        <v>426</v>
      </c>
      <c r="F10" t="s">
        <v>3454</v>
      </c>
    </row>
    <row r="11" spans="2:6" x14ac:dyDescent="0.2">
      <c r="B11" t="s">
        <v>411</v>
      </c>
      <c r="C11" t="s">
        <v>3455</v>
      </c>
      <c r="E11" t="s">
        <v>433</v>
      </c>
      <c r="F11" t="s">
        <v>3456</v>
      </c>
    </row>
    <row r="12" spans="2:6" x14ac:dyDescent="0.2">
      <c r="B12" t="s">
        <v>413</v>
      </c>
      <c r="C12" t="s">
        <v>3457</v>
      </c>
      <c r="E12" t="s">
        <v>438</v>
      </c>
      <c r="F12" t="s">
        <v>3458</v>
      </c>
    </row>
    <row r="13" spans="2:6" x14ac:dyDescent="0.2">
      <c r="B13" t="s">
        <v>415</v>
      </c>
      <c r="C13" t="s">
        <v>3459</v>
      </c>
      <c r="E13" t="s">
        <v>449</v>
      </c>
      <c r="F13" s="201" t="s">
        <v>3460</v>
      </c>
    </row>
    <row r="14" spans="2:6" x14ac:dyDescent="0.2">
      <c r="B14" t="s">
        <v>421</v>
      </c>
      <c r="C14" t="s">
        <v>3461</v>
      </c>
      <c r="E14" t="s">
        <v>456</v>
      </c>
      <c r="F14" t="s">
        <v>3462</v>
      </c>
    </row>
    <row r="15" spans="2:6" x14ac:dyDescent="0.2">
      <c r="B15" t="s">
        <v>423</v>
      </c>
      <c r="C15" t="s">
        <v>3463</v>
      </c>
      <c r="E15" t="s">
        <v>463</v>
      </c>
      <c r="F15" t="s">
        <v>3464</v>
      </c>
    </row>
    <row r="16" spans="2:6" x14ac:dyDescent="0.2">
      <c r="B16" t="s">
        <v>429</v>
      </c>
      <c r="C16" t="s">
        <v>3465</v>
      </c>
      <c r="E16" t="s">
        <v>470</v>
      </c>
      <c r="F16" t="s">
        <v>3466</v>
      </c>
    </row>
    <row r="17" spans="2:6" x14ac:dyDescent="0.2">
      <c r="B17" t="s">
        <v>431</v>
      </c>
      <c r="C17" t="s">
        <v>3456</v>
      </c>
      <c r="E17" t="s">
        <v>474</v>
      </c>
      <c r="F17" t="s">
        <v>3467</v>
      </c>
    </row>
    <row r="18" spans="2:6" x14ac:dyDescent="0.2">
      <c r="B18" t="s">
        <v>435</v>
      </c>
      <c r="C18" t="s">
        <v>3468</v>
      </c>
      <c r="E18" t="s">
        <v>476</v>
      </c>
      <c r="F18" t="s">
        <v>3469</v>
      </c>
    </row>
    <row r="19" spans="2:6" x14ac:dyDescent="0.2">
      <c r="B19" t="s">
        <v>441</v>
      </c>
      <c r="C19" t="s">
        <v>3470</v>
      </c>
      <c r="E19" t="s">
        <v>478</v>
      </c>
      <c r="F19" t="s">
        <v>3471</v>
      </c>
    </row>
    <row r="20" spans="2:6" x14ac:dyDescent="0.2">
      <c r="B20" t="s">
        <v>444</v>
      </c>
      <c r="C20" t="s">
        <v>3472</v>
      </c>
      <c r="E20" t="s">
        <v>485</v>
      </c>
      <c r="F20" t="s">
        <v>3473</v>
      </c>
    </row>
    <row r="21" spans="2:6" x14ac:dyDescent="0.2">
      <c r="B21" t="s">
        <v>446</v>
      </c>
      <c r="C21" t="s">
        <v>3474</v>
      </c>
      <c r="E21" t="s">
        <v>490</v>
      </c>
      <c r="F21" t="s">
        <v>3475</v>
      </c>
    </row>
    <row r="22" spans="2:6" x14ac:dyDescent="0.2">
      <c r="B22" t="s">
        <v>447</v>
      </c>
      <c r="C22" t="s">
        <v>3476</v>
      </c>
      <c r="E22" t="s">
        <v>496</v>
      </c>
      <c r="F22" t="s">
        <v>3477</v>
      </c>
    </row>
    <row r="23" spans="2:6" x14ac:dyDescent="0.2">
      <c r="B23" t="s">
        <v>452</v>
      </c>
      <c r="C23" t="s">
        <v>3478</v>
      </c>
      <c r="E23" t="s">
        <v>497</v>
      </c>
      <c r="F23" t="s">
        <v>3479</v>
      </c>
    </row>
    <row r="24" spans="2:6" x14ac:dyDescent="0.2">
      <c r="B24" t="s">
        <v>454</v>
      </c>
      <c r="C24" t="s">
        <v>3480</v>
      </c>
      <c r="E24" t="s">
        <v>505</v>
      </c>
      <c r="F24" t="s">
        <v>3481</v>
      </c>
    </row>
    <row r="25" spans="2:6" x14ac:dyDescent="0.2">
      <c r="B25" t="s">
        <v>456</v>
      </c>
      <c r="C25" t="s">
        <v>3462</v>
      </c>
      <c r="E25" t="s">
        <v>507</v>
      </c>
      <c r="F25" t="s">
        <v>3482</v>
      </c>
    </row>
    <row r="26" spans="2:6" x14ac:dyDescent="0.2">
      <c r="B26" t="s">
        <v>459</v>
      </c>
      <c r="C26" t="s">
        <v>3483</v>
      </c>
      <c r="E26" t="s">
        <v>510</v>
      </c>
      <c r="F26" t="s">
        <v>3484</v>
      </c>
    </row>
    <row r="27" spans="2:6" x14ac:dyDescent="0.2">
      <c r="B27" t="s">
        <v>461</v>
      </c>
      <c r="C27" t="s">
        <v>3485</v>
      </c>
      <c r="E27" t="s">
        <v>516</v>
      </c>
      <c r="F27" t="s">
        <v>3486</v>
      </c>
    </row>
    <row r="28" spans="2:6" x14ac:dyDescent="0.2">
      <c r="B28" t="s">
        <v>465</v>
      </c>
      <c r="C28" t="s">
        <v>3487</v>
      </c>
      <c r="E28" t="s">
        <v>521</v>
      </c>
      <c r="F28" t="s">
        <v>3488</v>
      </c>
    </row>
    <row r="29" spans="2:6" x14ac:dyDescent="0.2">
      <c r="B29" t="s">
        <v>468</v>
      </c>
      <c r="C29" t="s">
        <v>3489</v>
      </c>
      <c r="E29" t="s">
        <v>523</v>
      </c>
      <c r="F29" t="s">
        <v>3490</v>
      </c>
    </row>
    <row r="30" spans="2:6" x14ac:dyDescent="0.2">
      <c r="B30" t="s">
        <v>472</v>
      </c>
      <c r="C30" t="s">
        <v>3452</v>
      </c>
      <c r="E30" t="s">
        <v>531</v>
      </c>
      <c r="F30" t="s">
        <v>3491</v>
      </c>
    </row>
    <row r="31" spans="2:6" x14ac:dyDescent="0.2">
      <c r="B31" t="s">
        <v>479</v>
      </c>
      <c r="C31" t="s">
        <v>3492</v>
      </c>
      <c r="E31" t="s">
        <v>542</v>
      </c>
      <c r="F31" t="s">
        <v>3493</v>
      </c>
    </row>
    <row r="32" spans="2:6" x14ac:dyDescent="0.2">
      <c r="B32" t="s">
        <v>481</v>
      </c>
      <c r="C32" t="s">
        <v>3494</v>
      </c>
      <c r="E32" t="s">
        <v>547</v>
      </c>
      <c r="F32" t="s">
        <v>3495</v>
      </c>
    </row>
    <row r="33" spans="2:6" x14ac:dyDescent="0.2">
      <c r="B33" t="s">
        <v>483</v>
      </c>
      <c r="C33" t="s">
        <v>3496</v>
      </c>
      <c r="E33" t="s">
        <v>551</v>
      </c>
      <c r="F33" t="s">
        <v>3497</v>
      </c>
    </row>
    <row r="34" spans="2:6" x14ac:dyDescent="0.2">
      <c r="B34" t="s">
        <v>488</v>
      </c>
      <c r="C34" t="s">
        <v>3473</v>
      </c>
      <c r="E34" t="s">
        <v>558</v>
      </c>
      <c r="F34" t="s">
        <v>3498</v>
      </c>
    </row>
    <row r="35" spans="2:6" x14ac:dyDescent="0.2">
      <c r="B35" t="s">
        <v>490</v>
      </c>
      <c r="C35" t="s">
        <v>3475</v>
      </c>
      <c r="E35" t="s">
        <v>564</v>
      </c>
      <c r="F35" t="s">
        <v>3499</v>
      </c>
    </row>
    <row r="36" spans="2:6" x14ac:dyDescent="0.2">
      <c r="B36" t="s">
        <v>493</v>
      </c>
      <c r="C36" t="s">
        <v>3477</v>
      </c>
      <c r="E36" t="s">
        <v>566</v>
      </c>
      <c r="F36" t="s">
        <v>3500</v>
      </c>
    </row>
    <row r="37" spans="2:6" x14ac:dyDescent="0.2">
      <c r="B37" t="s">
        <v>499</v>
      </c>
      <c r="C37" t="s">
        <v>3501</v>
      </c>
      <c r="E37" t="s">
        <v>568</v>
      </c>
      <c r="F37" t="s">
        <v>3502</v>
      </c>
    </row>
    <row r="38" spans="2:6" x14ac:dyDescent="0.2">
      <c r="B38" t="s">
        <v>501</v>
      </c>
      <c r="C38" t="s">
        <v>3503</v>
      </c>
      <c r="E38" t="s">
        <v>571</v>
      </c>
      <c r="F38" t="s">
        <v>3504</v>
      </c>
    </row>
    <row r="39" spans="2:6" x14ac:dyDescent="0.2">
      <c r="B39" t="s">
        <v>503</v>
      </c>
      <c r="C39" t="s">
        <v>3505</v>
      </c>
      <c r="E39" t="s">
        <v>573</v>
      </c>
      <c r="F39" t="s">
        <v>3506</v>
      </c>
    </row>
    <row r="40" spans="2:6" x14ac:dyDescent="0.2">
      <c r="B40" t="s">
        <v>506</v>
      </c>
      <c r="C40" t="s">
        <v>3507</v>
      </c>
      <c r="E40" t="s">
        <v>578</v>
      </c>
      <c r="F40" t="s">
        <v>3508</v>
      </c>
    </row>
    <row r="41" spans="2:6" x14ac:dyDescent="0.2">
      <c r="B41" t="s">
        <v>482</v>
      </c>
      <c r="C41" t="s">
        <v>3509</v>
      </c>
      <c r="E41" t="s">
        <v>581</v>
      </c>
      <c r="F41" t="s">
        <v>3510</v>
      </c>
    </row>
    <row r="42" spans="2:6" x14ac:dyDescent="0.2">
      <c r="B42" t="s">
        <v>509</v>
      </c>
      <c r="C42" t="s">
        <v>3511</v>
      </c>
      <c r="E42" t="s">
        <v>582</v>
      </c>
      <c r="F42" t="s">
        <v>3512</v>
      </c>
    </row>
    <row r="43" spans="2:6" x14ac:dyDescent="0.2">
      <c r="B43" t="s">
        <v>513</v>
      </c>
      <c r="C43" t="s">
        <v>3484</v>
      </c>
      <c r="E43" t="s">
        <v>585</v>
      </c>
      <c r="F43" t="s">
        <v>3513</v>
      </c>
    </row>
    <row r="44" spans="2:6" x14ac:dyDescent="0.2">
      <c r="B44" t="s">
        <v>514</v>
      </c>
      <c r="C44" t="s">
        <v>3486</v>
      </c>
      <c r="E44" t="s">
        <v>587</v>
      </c>
      <c r="F44" t="s">
        <v>3514</v>
      </c>
    </row>
    <row r="45" spans="2:6" x14ac:dyDescent="0.2">
      <c r="B45" t="s">
        <v>519</v>
      </c>
      <c r="C45" t="s">
        <v>3488</v>
      </c>
      <c r="E45" t="s">
        <v>588</v>
      </c>
      <c r="F45" t="s">
        <v>3515</v>
      </c>
    </row>
    <row r="46" spans="2:6" x14ac:dyDescent="0.2">
      <c r="B46" t="s">
        <v>526</v>
      </c>
      <c r="C46" t="s">
        <v>3516</v>
      </c>
      <c r="E46" t="s">
        <v>592</v>
      </c>
      <c r="F46" t="s">
        <v>3517</v>
      </c>
    </row>
    <row r="47" spans="2:6" x14ac:dyDescent="0.2">
      <c r="B47" t="s">
        <v>529</v>
      </c>
      <c r="C47" t="s">
        <v>3518</v>
      </c>
      <c r="E47" t="s">
        <v>594</v>
      </c>
      <c r="F47" s="201" t="s">
        <v>3519</v>
      </c>
    </row>
    <row r="48" spans="2:6" x14ac:dyDescent="0.2">
      <c r="B48" t="s">
        <v>534</v>
      </c>
      <c r="C48" t="s">
        <v>3520</v>
      </c>
      <c r="E48" t="s">
        <v>597</v>
      </c>
      <c r="F48" t="s">
        <v>3521</v>
      </c>
    </row>
    <row r="49" spans="2:6" x14ac:dyDescent="0.2">
      <c r="B49" t="s">
        <v>535</v>
      </c>
      <c r="C49" t="s">
        <v>3522</v>
      </c>
      <c r="E49" t="s">
        <v>602</v>
      </c>
      <c r="F49" t="s">
        <v>3523</v>
      </c>
    </row>
    <row r="50" spans="2:6" x14ac:dyDescent="0.2">
      <c r="B50" t="s">
        <v>537</v>
      </c>
      <c r="C50" t="s">
        <v>3524</v>
      </c>
      <c r="E50" t="s">
        <v>603</v>
      </c>
      <c r="F50" t="s">
        <v>3525</v>
      </c>
    </row>
    <row r="51" spans="2:6" x14ac:dyDescent="0.2">
      <c r="B51" t="s">
        <v>538</v>
      </c>
      <c r="C51" t="s">
        <v>3526</v>
      </c>
      <c r="E51" t="s">
        <v>606</v>
      </c>
      <c r="F51" t="s">
        <v>3527</v>
      </c>
    </row>
    <row r="52" spans="2:6" x14ac:dyDescent="0.2">
      <c r="B52" t="s">
        <v>540</v>
      </c>
      <c r="C52" t="s">
        <v>3528</v>
      </c>
      <c r="E52" t="s">
        <v>608</v>
      </c>
      <c r="F52" t="s">
        <v>3529</v>
      </c>
    </row>
    <row r="53" spans="2:6" x14ac:dyDescent="0.2">
      <c r="B53" t="s">
        <v>544</v>
      </c>
      <c r="C53" t="s">
        <v>3530</v>
      </c>
      <c r="E53" t="s">
        <v>609</v>
      </c>
      <c r="F53" t="s">
        <v>3531</v>
      </c>
    </row>
    <row r="54" spans="2:6" x14ac:dyDescent="0.2">
      <c r="B54" t="s">
        <v>549</v>
      </c>
      <c r="C54" t="s">
        <v>3497</v>
      </c>
      <c r="E54" t="s">
        <v>613</v>
      </c>
      <c r="F54" t="s">
        <v>3532</v>
      </c>
    </row>
    <row r="55" spans="2:6" x14ac:dyDescent="0.2">
      <c r="B55" t="s">
        <v>553</v>
      </c>
      <c r="C55" t="s">
        <v>3533</v>
      </c>
      <c r="E55" t="s">
        <v>617</v>
      </c>
      <c r="F55" t="s">
        <v>3534</v>
      </c>
    </row>
    <row r="56" spans="2:6" x14ac:dyDescent="0.2">
      <c r="B56" t="s">
        <v>554</v>
      </c>
      <c r="C56" t="s">
        <v>3535</v>
      </c>
      <c r="E56" t="s">
        <v>618</v>
      </c>
      <c r="F56" t="s">
        <v>3536</v>
      </c>
    </row>
    <row r="57" spans="2:6" x14ac:dyDescent="0.2">
      <c r="B57" t="s">
        <v>555</v>
      </c>
      <c r="C57" t="s">
        <v>3537</v>
      </c>
      <c r="E57" t="s">
        <v>623</v>
      </c>
      <c r="F57" t="s">
        <v>3538</v>
      </c>
    </row>
    <row r="58" spans="2:6" x14ac:dyDescent="0.2">
      <c r="B58" t="s">
        <v>557</v>
      </c>
      <c r="C58" t="s">
        <v>3539</v>
      </c>
      <c r="E58" t="s">
        <v>625</v>
      </c>
      <c r="F58" t="s">
        <v>3540</v>
      </c>
    </row>
    <row r="59" spans="2:6" x14ac:dyDescent="0.2">
      <c r="B59" t="s">
        <v>560</v>
      </c>
      <c r="C59" t="s">
        <v>3541</v>
      </c>
      <c r="E59" t="s">
        <v>626</v>
      </c>
      <c r="F59" t="s">
        <v>3542</v>
      </c>
    </row>
    <row r="60" spans="2:6" x14ac:dyDescent="0.2">
      <c r="B60" t="s">
        <v>562</v>
      </c>
      <c r="C60" t="s">
        <v>3499</v>
      </c>
      <c r="E60" t="s">
        <v>627</v>
      </c>
      <c r="F60" t="s">
        <v>3543</v>
      </c>
    </row>
    <row r="61" spans="2:6" x14ac:dyDescent="0.2">
      <c r="B61" t="s">
        <v>566</v>
      </c>
      <c r="C61" t="s">
        <v>3500</v>
      </c>
      <c r="E61" t="s">
        <v>628</v>
      </c>
      <c r="F61" t="s">
        <v>3544</v>
      </c>
    </row>
    <row r="62" spans="2:6" x14ac:dyDescent="0.2">
      <c r="B62" t="s">
        <v>573</v>
      </c>
      <c r="C62" t="s">
        <v>3506</v>
      </c>
      <c r="E62" t="s">
        <v>629</v>
      </c>
      <c r="F62" t="s">
        <v>3545</v>
      </c>
    </row>
    <row r="63" spans="2:6" x14ac:dyDescent="0.2">
      <c r="B63" t="s">
        <v>577</v>
      </c>
      <c r="C63" t="s">
        <v>3546</v>
      </c>
      <c r="E63" t="s">
        <v>630</v>
      </c>
      <c r="F63" t="s">
        <v>3547</v>
      </c>
    </row>
    <row r="64" spans="2:6" x14ac:dyDescent="0.2">
      <c r="B64" t="s">
        <v>580</v>
      </c>
      <c r="C64" t="s">
        <v>3510</v>
      </c>
      <c r="E64" t="s">
        <v>631</v>
      </c>
      <c r="F64" t="s">
        <v>3548</v>
      </c>
    </row>
    <row r="65" spans="2:6" x14ac:dyDescent="0.2">
      <c r="B65" t="s">
        <v>585</v>
      </c>
      <c r="C65" t="s">
        <v>3513</v>
      </c>
      <c r="E65" t="s">
        <v>632</v>
      </c>
      <c r="F65" t="s">
        <v>3549</v>
      </c>
    </row>
    <row r="66" spans="2:6" x14ac:dyDescent="0.2">
      <c r="B66" t="s">
        <v>588</v>
      </c>
      <c r="C66" t="s">
        <v>3515</v>
      </c>
      <c r="E66" t="s">
        <v>638</v>
      </c>
      <c r="F66" s="201" t="s">
        <v>3550</v>
      </c>
    </row>
    <row r="67" spans="2:6" x14ac:dyDescent="0.2">
      <c r="B67" t="s">
        <v>591</v>
      </c>
      <c r="C67" t="s">
        <v>3551</v>
      </c>
      <c r="E67" t="s">
        <v>640</v>
      </c>
      <c r="F67" t="s">
        <v>3552</v>
      </c>
    </row>
    <row r="68" spans="2:6" x14ac:dyDescent="0.2">
      <c r="B68" t="s">
        <v>593</v>
      </c>
      <c r="C68" t="s">
        <v>3553</v>
      </c>
      <c r="E68" t="s">
        <v>643</v>
      </c>
      <c r="F68" t="s">
        <v>3554</v>
      </c>
    </row>
    <row r="69" spans="2:6" x14ac:dyDescent="0.2">
      <c r="B69" t="s">
        <v>599</v>
      </c>
      <c r="C69" t="s">
        <v>3555</v>
      </c>
      <c r="E69" t="s">
        <v>645</v>
      </c>
      <c r="F69" t="s">
        <v>3556</v>
      </c>
    </row>
    <row r="70" spans="2:6" x14ac:dyDescent="0.2">
      <c r="B70" t="s">
        <v>600</v>
      </c>
      <c r="C70" t="s">
        <v>3557</v>
      </c>
      <c r="E70" t="s">
        <v>649</v>
      </c>
      <c r="F70" t="s">
        <v>3558</v>
      </c>
    </row>
    <row r="71" spans="2:6" x14ac:dyDescent="0.2">
      <c r="B71" t="s">
        <v>601</v>
      </c>
      <c r="C71" t="s">
        <v>3523</v>
      </c>
      <c r="E71" t="s">
        <v>650</v>
      </c>
      <c r="F71" t="s">
        <v>3559</v>
      </c>
    </row>
    <row r="72" spans="2:6" x14ac:dyDescent="0.2">
      <c r="B72" t="s">
        <v>603</v>
      </c>
      <c r="C72" t="s">
        <v>3525</v>
      </c>
      <c r="E72" t="s">
        <v>652</v>
      </c>
      <c r="F72" t="s">
        <v>3560</v>
      </c>
    </row>
    <row r="73" spans="2:6" x14ac:dyDescent="0.2">
      <c r="B73" t="s">
        <v>604</v>
      </c>
      <c r="C73" t="s">
        <v>3561</v>
      </c>
      <c r="E73" t="s">
        <v>653</v>
      </c>
      <c r="F73" s="201" t="s">
        <v>3562</v>
      </c>
    </row>
    <row r="74" spans="2:6" x14ac:dyDescent="0.2">
      <c r="B74" t="s">
        <v>605</v>
      </c>
      <c r="C74" t="s">
        <v>3563</v>
      </c>
      <c r="E74" t="s">
        <v>656</v>
      </c>
      <c r="F74" t="s">
        <v>3564</v>
      </c>
    </row>
    <row r="75" spans="2:6" x14ac:dyDescent="0.2">
      <c r="B75" t="s">
        <v>607</v>
      </c>
      <c r="C75" t="s">
        <v>3565</v>
      </c>
    </row>
    <row r="76" spans="2:6" x14ac:dyDescent="0.2">
      <c r="B76" t="s">
        <v>608</v>
      </c>
      <c r="C76" t="s">
        <v>3529</v>
      </c>
    </row>
    <row r="77" spans="2:6" x14ac:dyDescent="0.2">
      <c r="B77" t="s">
        <v>610</v>
      </c>
      <c r="C77" t="s">
        <v>3566</v>
      </c>
    </row>
    <row r="78" spans="2:6" x14ac:dyDescent="0.2">
      <c r="B78" t="s">
        <v>611</v>
      </c>
      <c r="C78" t="s">
        <v>3567</v>
      </c>
    </row>
    <row r="79" spans="2:6" x14ac:dyDescent="0.2">
      <c r="B79" t="s">
        <v>612</v>
      </c>
      <c r="C79" t="s">
        <v>3568</v>
      </c>
    </row>
    <row r="80" spans="2:6" x14ac:dyDescent="0.2">
      <c r="B80" t="s">
        <v>614</v>
      </c>
      <c r="C80" t="s">
        <v>3569</v>
      </c>
    </row>
    <row r="81" spans="2:3" x14ac:dyDescent="0.2">
      <c r="B81" t="s">
        <v>615</v>
      </c>
      <c r="C81" t="s">
        <v>3512</v>
      </c>
    </row>
    <row r="82" spans="2:3" x14ac:dyDescent="0.2">
      <c r="B82" t="s">
        <v>616</v>
      </c>
      <c r="C82" t="s">
        <v>3570</v>
      </c>
    </row>
    <row r="83" spans="2:3" x14ac:dyDescent="0.2">
      <c r="B83" t="s">
        <v>619</v>
      </c>
      <c r="C83" t="s">
        <v>3536</v>
      </c>
    </row>
    <row r="84" spans="2:3" x14ac:dyDescent="0.2">
      <c r="B84" t="s">
        <v>620</v>
      </c>
      <c r="C84" t="s">
        <v>3571</v>
      </c>
    </row>
    <row r="85" spans="2:3" x14ac:dyDescent="0.2">
      <c r="B85" t="s">
        <v>621</v>
      </c>
      <c r="C85" t="s">
        <v>3572</v>
      </c>
    </row>
    <row r="86" spans="2:3" x14ac:dyDescent="0.2">
      <c r="B86" t="s">
        <v>622</v>
      </c>
      <c r="C86" t="s">
        <v>3573</v>
      </c>
    </row>
    <row r="87" spans="2:3" x14ac:dyDescent="0.2">
      <c r="B87" t="s">
        <v>624</v>
      </c>
      <c r="C87" t="s">
        <v>3538</v>
      </c>
    </row>
    <row r="88" spans="2:3" x14ac:dyDescent="0.2">
      <c r="B88" t="s">
        <v>630</v>
      </c>
      <c r="C88" t="s">
        <v>3547</v>
      </c>
    </row>
    <row r="89" spans="2:3" x14ac:dyDescent="0.2">
      <c r="B89" t="s">
        <v>633</v>
      </c>
      <c r="C89" t="s">
        <v>3574</v>
      </c>
    </row>
    <row r="90" spans="2:3" x14ac:dyDescent="0.2">
      <c r="B90" t="s">
        <v>634</v>
      </c>
      <c r="C90" t="s">
        <v>3575</v>
      </c>
    </row>
    <row r="91" spans="2:3" x14ac:dyDescent="0.2">
      <c r="B91" t="s">
        <v>635</v>
      </c>
      <c r="C91" t="s">
        <v>3576</v>
      </c>
    </row>
    <row r="92" spans="2:3" x14ac:dyDescent="0.2">
      <c r="B92" t="s">
        <v>636</v>
      </c>
      <c r="C92" t="s">
        <v>3577</v>
      </c>
    </row>
    <row r="93" spans="2:3" x14ac:dyDescent="0.2">
      <c r="B93" t="s">
        <v>637</v>
      </c>
      <c r="C93" t="s">
        <v>3578</v>
      </c>
    </row>
    <row r="94" spans="2:3" x14ac:dyDescent="0.2">
      <c r="B94" t="s">
        <v>641</v>
      </c>
      <c r="C94" t="s">
        <v>3579</v>
      </c>
    </row>
    <row r="95" spans="2:3" x14ac:dyDescent="0.2">
      <c r="B95" t="s">
        <v>642</v>
      </c>
      <c r="C95" t="s">
        <v>3580</v>
      </c>
    </row>
    <row r="96" spans="2:3" x14ac:dyDescent="0.2">
      <c r="B96" t="s">
        <v>643</v>
      </c>
      <c r="C96" t="s">
        <v>3554</v>
      </c>
    </row>
    <row r="97" spans="2:3" x14ac:dyDescent="0.2">
      <c r="B97" t="s">
        <v>644</v>
      </c>
      <c r="C97" t="s">
        <v>3581</v>
      </c>
    </row>
    <row r="98" spans="2:3" x14ac:dyDescent="0.2">
      <c r="B98" t="s">
        <v>647</v>
      </c>
      <c r="C98" t="s">
        <v>3582</v>
      </c>
    </row>
    <row r="99" spans="2:3" x14ac:dyDescent="0.2">
      <c r="B99" t="s">
        <v>648</v>
      </c>
      <c r="C99" t="s">
        <v>3583</v>
      </c>
    </row>
    <row r="100" spans="2:3" x14ac:dyDescent="0.2">
      <c r="B100" t="s">
        <v>651</v>
      </c>
      <c r="C100" t="s">
        <v>3560</v>
      </c>
    </row>
    <row r="101" spans="2:3" x14ac:dyDescent="0.2">
      <c r="B101" t="s">
        <v>654</v>
      </c>
      <c r="C101" t="s">
        <v>3449</v>
      </c>
    </row>
    <row r="102" spans="2:3" x14ac:dyDescent="0.2">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1640625" bestFit="1" customWidth="1"/>
    <col min="3" max="3" width="26.5" bestFit="1" customWidth="1"/>
    <col min="4" max="4" width="87.1640625" bestFit="1" customWidth="1"/>
    <col min="5" max="5" width="13.5" customWidth="1"/>
    <col min="6" max="6" width="14.1640625" bestFit="1" customWidth="1"/>
    <col min="7" max="7" width="15.83203125" customWidth="1"/>
    <col min="9" max="9" width="11.5" bestFit="1" customWidth="1"/>
    <col min="10" max="10" width="37.1640625" bestFit="1" customWidth="1"/>
    <col min="11" max="11" width="74.83203125" bestFit="1" customWidth="1"/>
    <col min="12" max="12" width="17.5" customWidth="1"/>
    <col min="13" max="13" width="23" customWidth="1"/>
  </cols>
  <sheetData>
    <row r="2" spans="2:13" x14ac:dyDescent="0.2">
      <c r="B2" s="850" t="s">
        <v>373</v>
      </c>
      <c r="C2" s="851"/>
      <c r="D2" s="851"/>
      <c r="E2" s="851"/>
      <c r="F2" s="851"/>
      <c r="G2" s="852"/>
      <c r="I2" s="853" t="s">
        <v>3442</v>
      </c>
      <c r="J2" s="854"/>
      <c r="K2" s="854"/>
      <c r="L2" s="854"/>
      <c r="M2" s="855"/>
    </row>
    <row r="3" spans="2:13" x14ac:dyDescent="0.2">
      <c r="B3" s="546" t="s">
        <v>3585</v>
      </c>
      <c r="C3" s="546" t="s">
        <v>3586</v>
      </c>
      <c r="D3" s="546" t="s">
        <v>3587</v>
      </c>
      <c r="E3" s="314" t="s">
        <v>3588</v>
      </c>
      <c r="F3" s="314" t="s">
        <v>3589</v>
      </c>
      <c r="G3" s="314" t="s">
        <v>3590</v>
      </c>
      <c r="I3" s="540" t="s">
        <v>3585</v>
      </c>
      <c r="J3" s="540" t="s">
        <v>3591</v>
      </c>
      <c r="K3" s="540" t="s">
        <v>36</v>
      </c>
      <c r="L3" s="315" t="s">
        <v>3589</v>
      </c>
      <c r="M3" s="315" t="s">
        <v>3590</v>
      </c>
    </row>
    <row r="4" spans="2:13" x14ac:dyDescent="0.2">
      <c r="B4" s="212" t="s">
        <v>3592</v>
      </c>
      <c r="C4" s="212" t="s">
        <v>384</v>
      </c>
      <c r="D4" s="212" t="s">
        <v>3593</v>
      </c>
      <c r="E4" s="542" t="s">
        <v>3594</v>
      </c>
      <c r="F4" s="212">
        <f>IF(RIGHT(B4,1)="p",0,IF(TRIM(C4)=TRIM('2 - Project Admin'!$E$8),1,0))</f>
        <v>0</v>
      </c>
      <c r="G4" s="212">
        <f>IF(F4=1,COUNTIF($C$4:C4,C4),0)</f>
        <v>0</v>
      </c>
      <c r="I4" s="212" t="s">
        <v>3595</v>
      </c>
      <c r="J4" s="212" t="s">
        <v>378</v>
      </c>
      <c r="K4" s="212" t="s">
        <v>3596</v>
      </c>
      <c r="L4" s="539">
        <f>IF(TRIM(J4)=TRIM('2 - Project Admin'!$E$8),1,0)</f>
        <v>0</v>
      </c>
      <c r="M4" s="212">
        <f>IF(L4=1,COUNTIF($J$4:J4,J4),0)</f>
        <v>0</v>
      </c>
    </row>
    <row r="5" spans="2:13" x14ac:dyDescent="0.2">
      <c r="B5" s="212" t="s">
        <v>3597</v>
      </c>
      <c r="C5" s="212" t="s">
        <v>384</v>
      </c>
      <c r="D5" s="212" t="s">
        <v>3598</v>
      </c>
      <c r="E5" s="542" t="s">
        <v>3594</v>
      </c>
      <c r="F5" s="212">
        <f>IF(RIGHT(B5,1)="p",0,IF(TRIM(C5)=TRIM('2 - Project Admin'!$E$8),1,0))</f>
        <v>0</v>
      </c>
      <c r="G5" s="212">
        <f>IF(F5=1,COUNTIF($C$4:C5,C5),0)</f>
        <v>0</v>
      </c>
      <c r="I5" s="212" t="s">
        <v>3599</v>
      </c>
      <c r="J5" s="212" t="s">
        <v>378</v>
      </c>
      <c r="K5" s="212" t="s">
        <v>3600</v>
      </c>
      <c r="L5" s="539">
        <f>IF(TRIM(J5)=TRIM('2 - Project Admin'!$E$8),1,0)</f>
        <v>0</v>
      </c>
      <c r="M5" s="212">
        <f>IF(L5=1,COUNTIF($J$4:J5,J5),0)</f>
        <v>0</v>
      </c>
    </row>
    <row r="6" spans="2:13" x14ac:dyDescent="0.2">
      <c r="B6" s="212" t="s">
        <v>3601</v>
      </c>
      <c r="C6" s="212" t="s">
        <v>384</v>
      </c>
      <c r="D6" s="212" t="s">
        <v>3602</v>
      </c>
      <c r="E6" s="542" t="s">
        <v>3594</v>
      </c>
      <c r="F6" s="212">
        <f>IF(RIGHT(B6,1)="p",0,IF(TRIM(C6)=TRIM('2 - Project Admin'!$E$8),1,0))</f>
        <v>0</v>
      </c>
      <c r="G6" s="212">
        <f>IF(F6=1,COUNTIF($C$4:C6,C6),0)</f>
        <v>0</v>
      </c>
      <c r="I6" s="212" t="s">
        <v>3603</v>
      </c>
      <c r="J6" s="212" t="s">
        <v>378</v>
      </c>
      <c r="K6" s="212" t="s">
        <v>3604</v>
      </c>
      <c r="L6" s="539">
        <f>IF(TRIM(J6)=TRIM('2 - Project Admin'!$E$8),1,0)</f>
        <v>0</v>
      </c>
      <c r="M6" s="212">
        <f>IF(L6=1,COUNTIF($J$4:J6,J6),0)</f>
        <v>0</v>
      </c>
    </row>
    <row r="7" spans="2:13" x14ac:dyDescent="0.2">
      <c r="B7" s="212" t="s">
        <v>3605</v>
      </c>
      <c r="C7" s="212" t="s">
        <v>384</v>
      </c>
      <c r="D7" s="212" t="s">
        <v>3606</v>
      </c>
      <c r="E7" s="542" t="s">
        <v>3594</v>
      </c>
      <c r="F7" s="212">
        <f>IF(RIGHT(B7,1)="p",0,IF(TRIM(C7)=TRIM('2 - Project Admin'!$E$8),1,0))</f>
        <v>0</v>
      </c>
      <c r="G7" s="212">
        <f>IF(F7=1,COUNTIF($C$4:C7,C7),0)</f>
        <v>0</v>
      </c>
      <c r="I7" s="212" t="s">
        <v>3607</v>
      </c>
      <c r="J7" s="212" t="s">
        <v>378</v>
      </c>
      <c r="K7" s="212" t="s">
        <v>3608</v>
      </c>
      <c r="L7" s="539">
        <f>IF(TRIM(J7)=TRIM('2 - Project Admin'!$E$8),1,0)</f>
        <v>0</v>
      </c>
      <c r="M7" s="212">
        <f>IF(L7=1,COUNTIF($J$4:J7,J7),0)</f>
        <v>0</v>
      </c>
    </row>
    <row r="8" spans="2:13" x14ac:dyDescent="0.2">
      <c r="B8" s="212" t="s">
        <v>3609</v>
      </c>
      <c r="C8" s="212" t="s">
        <v>384</v>
      </c>
      <c r="D8" s="212" t="s">
        <v>3610</v>
      </c>
      <c r="E8" s="542" t="s">
        <v>3594</v>
      </c>
      <c r="F8" s="212">
        <f>IF(RIGHT(B8,1)="p",0,IF(TRIM(C8)=TRIM('2 - Project Admin'!$E$8),1,0))</f>
        <v>0</v>
      </c>
      <c r="G8" s="212">
        <f>IF(F8=1,COUNTIF($C$4:C8,C8),0)</f>
        <v>0</v>
      </c>
      <c r="I8" s="212" t="s">
        <v>3611</v>
      </c>
      <c r="J8" s="212" t="s">
        <v>378</v>
      </c>
      <c r="K8" s="212" t="s">
        <v>3612</v>
      </c>
      <c r="L8" s="539">
        <f>IF(TRIM(J8)=TRIM('2 - Project Admin'!$E$8),1,0)</f>
        <v>0</v>
      </c>
      <c r="M8" s="212">
        <f>IF(L8=1,COUNTIF($J$4:J8,J8),0)</f>
        <v>0</v>
      </c>
    </row>
    <row r="9" spans="2:13" x14ac:dyDescent="0.2">
      <c r="B9" s="212" t="s">
        <v>3613</v>
      </c>
      <c r="C9" s="212" t="s">
        <v>384</v>
      </c>
      <c r="D9" s="212" t="s">
        <v>3614</v>
      </c>
      <c r="E9" s="542" t="s">
        <v>3594</v>
      </c>
      <c r="F9" s="212">
        <f>IF(RIGHT(B9,1)="p",0,IF(TRIM(C9)=TRIM('2 - Project Admin'!$E$8),1,0))</f>
        <v>0</v>
      </c>
      <c r="G9" s="212">
        <f>IF(F9=1,COUNTIF($C$4:C9,C9),0)</f>
        <v>0</v>
      </c>
      <c r="I9" s="212" t="s">
        <v>3615</v>
      </c>
      <c r="J9" s="212" t="s">
        <v>378</v>
      </c>
      <c r="K9" s="212" t="s">
        <v>3616</v>
      </c>
      <c r="L9" s="539">
        <f>IF(TRIM(J9)=TRIM('2 - Project Admin'!$E$8),1,0)</f>
        <v>0</v>
      </c>
      <c r="M9" s="212">
        <f>IF(L9=1,COUNTIF($J$4:J9,J9),0)</f>
        <v>0</v>
      </c>
    </row>
    <row r="10" spans="2:13" x14ac:dyDescent="0.2">
      <c r="B10" s="212" t="s">
        <v>3617</v>
      </c>
      <c r="C10" s="212" t="s">
        <v>384</v>
      </c>
      <c r="D10" s="212" t="s">
        <v>3618</v>
      </c>
      <c r="E10" s="542" t="s">
        <v>3594</v>
      </c>
      <c r="F10" s="212">
        <f>IF(RIGHT(B10,1)="p",0,IF(TRIM(C10)=TRIM('2 - Project Admin'!$E$8),1,0))</f>
        <v>0</v>
      </c>
      <c r="G10" s="212">
        <f>IF(F10=1,COUNTIF($C$4:C10,C10),0)</f>
        <v>0</v>
      </c>
      <c r="I10" s="212" t="s">
        <v>3619</v>
      </c>
      <c r="J10" s="212" t="s">
        <v>381</v>
      </c>
      <c r="K10" s="212" t="s">
        <v>3620</v>
      </c>
      <c r="L10" s="539">
        <f>IF(TRIM(J10)=TRIM('2 - Project Admin'!$E$8),1,0)</f>
        <v>0</v>
      </c>
      <c r="M10" s="212">
        <f>IF(L10=1,COUNTIF($J$4:J10,J10),0)</f>
        <v>0</v>
      </c>
    </row>
    <row r="11" spans="2:13" x14ac:dyDescent="0.2">
      <c r="B11" s="212" t="s">
        <v>3621</v>
      </c>
      <c r="C11" s="212" t="s">
        <v>384</v>
      </c>
      <c r="D11" s="212" t="s">
        <v>3622</v>
      </c>
      <c r="E11" s="542" t="s">
        <v>3594</v>
      </c>
      <c r="F11" s="212">
        <f>IF(RIGHT(B11,1)="p",0,IF(TRIM(C11)=TRIM('2 - Project Admin'!$E$8),1,0))</f>
        <v>0</v>
      </c>
      <c r="G11" s="212">
        <f>IF(F11=1,COUNTIF($C$4:C11,C11),0)</f>
        <v>0</v>
      </c>
      <c r="I11" s="212" t="s">
        <v>3623</v>
      </c>
      <c r="J11" s="212" t="s">
        <v>381</v>
      </c>
      <c r="K11" s="212" t="s">
        <v>3624</v>
      </c>
      <c r="L11" s="539">
        <f>IF(TRIM(J11)=TRIM('2 - Project Admin'!$E$8),1,0)</f>
        <v>0</v>
      </c>
      <c r="M11" s="212">
        <f>IF(L11=1,COUNTIF($J$4:J11,J11),0)</f>
        <v>0</v>
      </c>
    </row>
    <row r="12" spans="2:13" x14ac:dyDescent="0.2">
      <c r="B12" s="212" t="s">
        <v>3625</v>
      </c>
      <c r="C12" s="212" t="s">
        <v>386</v>
      </c>
      <c r="D12" s="212" t="s">
        <v>3626</v>
      </c>
      <c r="E12" s="542" t="s">
        <v>3594</v>
      </c>
      <c r="F12" s="212">
        <f>IF(RIGHT(B12,1)="p",0,IF(TRIM(C12)=TRIM('2 - Project Admin'!$E$8),1,0))</f>
        <v>0</v>
      </c>
      <c r="G12" s="212">
        <f>IF(F12=1,COUNTIF($C$4:C12,C12),0)</f>
        <v>0</v>
      </c>
      <c r="I12" s="212" t="s">
        <v>3627</v>
      </c>
      <c r="J12" s="212" t="s">
        <v>381</v>
      </c>
      <c r="K12" s="212" t="s">
        <v>3628</v>
      </c>
      <c r="L12" s="539">
        <f>IF(TRIM(J12)=TRIM('2 - Project Admin'!$E$8),1,0)</f>
        <v>0</v>
      </c>
      <c r="M12" s="212">
        <f>IF(L12=1,COUNTIF($J$4:J12,J12),0)</f>
        <v>0</v>
      </c>
    </row>
    <row r="13" spans="2:13" x14ac:dyDescent="0.2">
      <c r="B13" s="212" t="s">
        <v>3629</v>
      </c>
      <c r="C13" s="212" t="s">
        <v>386</v>
      </c>
      <c r="D13" s="212" t="s">
        <v>3630</v>
      </c>
      <c r="E13" s="542" t="s">
        <v>3594</v>
      </c>
      <c r="F13" s="212">
        <f>IF(RIGHT(B13,1)="p",0,IF(TRIM(C13)=TRIM('2 - Project Admin'!$E$8),1,0))</f>
        <v>0</v>
      </c>
      <c r="G13" s="212">
        <f>IF(F13=1,COUNTIF($C$4:C13,C13),0)</f>
        <v>0</v>
      </c>
      <c r="I13" s="212" t="s">
        <v>3631</v>
      </c>
      <c r="J13" s="212" t="s">
        <v>381</v>
      </c>
      <c r="K13" s="212" t="s">
        <v>3632</v>
      </c>
      <c r="L13" s="539">
        <f>IF(TRIM(J13)=TRIM('2 - Project Admin'!$E$8),1,0)</f>
        <v>0</v>
      </c>
      <c r="M13" s="212">
        <f>IF(L13=1,COUNTIF($J$4:J13,J13),0)</f>
        <v>0</v>
      </c>
    </row>
    <row r="14" spans="2:13" x14ac:dyDescent="0.2">
      <c r="B14" s="212" t="s">
        <v>3633</v>
      </c>
      <c r="C14" s="212" t="s">
        <v>386</v>
      </c>
      <c r="D14" s="212" t="s">
        <v>3634</v>
      </c>
      <c r="E14" s="542" t="s">
        <v>3594</v>
      </c>
      <c r="F14" s="212">
        <f>IF(RIGHT(B14,1)="p",0,IF(TRIM(C14)=TRIM('2 - Project Admin'!$E$8),1,0))</f>
        <v>0</v>
      </c>
      <c r="G14" s="212">
        <f>IF(F14=1,COUNTIF($C$4:C14,C14),0)</f>
        <v>0</v>
      </c>
      <c r="I14" s="212" t="s">
        <v>3635</v>
      </c>
      <c r="J14" s="212" t="s">
        <v>388</v>
      </c>
      <c r="K14" s="212" t="s">
        <v>3636</v>
      </c>
      <c r="L14" s="539">
        <f>IF(TRIM(J14)=TRIM('2 - Project Admin'!$E$8),1,0)</f>
        <v>0</v>
      </c>
      <c r="M14" s="212">
        <f>IF(L14=1,COUNTIF($J$4:J14,J14),0)</f>
        <v>0</v>
      </c>
    </row>
    <row r="15" spans="2:13" x14ac:dyDescent="0.2">
      <c r="B15" s="212" t="s">
        <v>3637</v>
      </c>
      <c r="C15" s="212" t="s">
        <v>386</v>
      </c>
      <c r="D15" s="212" t="s">
        <v>3638</v>
      </c>
      <c r="E15" s="542" t="s">
        <v>3594</v>
      </c>
      <c r="F15" s="212">
        <f>IF(RIGHT(B15,1)="p",0,IF(TRIM(C15)=TRIM('2 - Project Admin'!$E$8),1,0))</f>
        <v>0</v>
      </c>
      <c r="G15" s="212">
        <f>IF(F15=1,COUNTIF($C$4:C15,C15),0)</f>
        <v>0</v>
      </c>
      <c r="I15" s="212" t="s">
        <v>3639</v>
      </c>
      <c r="J15" s="212" t="s">
        <v>388</v>
      </c>
      <c r="K15" s="212" t="s">
        <v>3640</v>
      </c>
      <c r="L15" s="539">
        <f>IF(TRIM(J15)=TRIM('2 - Project Admin'!$E$8),1,0)</f>
        <v>0</v>
      </c>
      <c r="M15" s="212">
        <f>IF(L15=1,COUNTIF($J$4:J15,J15),0)</f>
        <v>0</v>
      </c>
    </row>
    <row r="16" spans="2:13" x14ac:dyDescent="0.2">
      <c r="B16" s="212" t="s">
        <v>3641</v>
      </c>
      <c r="C16" s="212" t="s">
        <v>386</v>
      </c>
      <c r="D16" s="212" t="s">
        <v>3642</v>
      </c>
      <c r="E16" s="542" t="s">
        <v>3594</v>
      </c>
      <c r="F16" s="212">
        <f>IF(RIGHT(B16,1)="p",0,IF(TRIM(C16)=TRIM('2 - Project Admin'!$E$8),1,0))</f>
        <v>0</v>
      </c>
      <c r="G16" s="212">
        <f>IF(F16=1,COUNTIF($C$4:C16,C16),0)</f>
        <v>0</v>
      </c>
      <c r="I16" s="212" t="s">
        <v>3643</v>
      </c>
      <c r="J16" s="212" t="s">
        <v>388</v>
      </c>
      <c r="K16" s="212" t="s">
        <v>3644</v>
      </c>
      <c r="L16" s="539">
        <f>IF(TRIM(J16)=TRIM('2 - Project Admin'!$E$8),1,0)</f>
        <v>0</v>
      </c>
      <c r="M16" s="212">
        <f>IF(L16=1,COUNTIF($J$4:J16,J16),0)</f>
        <v>0</v>
      </c>
    </row>
    <row r="17" spans="2:13" x14ac:dyDescent="0.2">
      <c r="B17" s="212" t="s">
        <v>3645</v>
      </c>
      <c r="C17" s="212" t="s">
        <v>386</v>
      </c>
      <c r="D17" s="212" t="s">
        <v>3646</v>
      </c>
      <c r="E17" s="542" t="s">
        <v>3594</v>
      </c>
      <c r="F17" s="212">
        <f>IF(RIGHT(B17,1)="p",0,IF(TRIM(C17)=TRIM('2 - Project Admin'!$E$8),1,0))</f>
        <v>0</v>
      </c>
      <c r="G17" s="212">
        <f>IF(F17=1,COUNTIF($C$4:C17,C17),0)</f>
        <v>0</v>
      </c>
      <c r="I17" s="212" t="s">
        <v>3647</v>
      </c>
      <c r="J17" s="212" t="s">
        <v>388</v>
      </c>
      <c r="K17" s="212" t="s">
        <v>3648</v>
      </c>
      <c r="L17" s="539">
        <f>IF(TRIM(J17)=TRIM('2 - Project Admin'!$E$8),1,0)</f>
        <v>0</v>
      </c>
      <c r="M17" s="212">
        <f>IF(L17=1,COUNTIF($J$4:J17,J17),0)</f>
        <v>0</v>
      </c>
    </row>
    <row r="18" spans="2:13" x14ac:dyDescent="0.2">
      <c r="B18" s="212" t="s">
        <v>3649</v>
      </c>
      <c r="C18" s="212" t="s">
        <v>386</v>
      </c>
      <c r="D18" s="212" t="s">
        <v>3650</v>
      </c>
      <c r="E18" s="542" t="s">
        <v>3594</v>
      </c>
      <c r="F18" s="212">
        <f>IF(RIGHT(B18,1)="p",0,IF(TRIM(C18)=TRIM('2 - Project Admin'!$E$8),1,0))</f>
        <v>0</v>
      </c>
      <c r="G18" s="212">
        <f>IF(F18=1,COUNTIF($C$4:C18,C18),0)</f>
        <v>0</v>
      </c>
      <c r="I18" s="212" t="s">
        <v>3651</v>
      </c>
      <c r="J18" s="212" t="s">
        <v>392</v>
      </c>
      <c r="K18" s="212" t="s">
        <v>3652</v>
      </c>
      <c r="L18" s="539">
        <f>IF(TRIM(J18)=TRIM('2 - Project Admin'!$E$8),1,0)</f>
        <v>0</v>
      </c>
      <c r="M18" s="212">
        <f>IF(L18=1,COUNTIF($J$4:J18,J18),0)</f>
        <v>0</v>
      </c>
    </row>
    <row r="19" spans="2:13" x14ac:dyDescent="0.2">
      <c r="B19" s="212" t="s">
        <v>3653</v>
      </c>
      <c r="C19" s="212" t="s">
        <v>388</v>
      </c>
      <c r="D19" s="212" t="s">
        <v>3654</v>
      </c>
      <c r="E19" s="542" t="s">
        <v>3594</v>
      </c>
      <c r="F19" s="212">
        <f>IF(RIGHT(B19,1)="p",0,IF(TRIM(C19)=TRIM('2 - Project Admin'!$E$8),1,0))</f>
        <v>0</v>
      </c>
      <c r="G19" s="212">
        <f>IF(F19=1,COUNTIF($C$4:C19,C19),0)</f>
        <v>0</v>
      </c>
      <c r="I19" s="212" t="s">
        <v>3655</v>
      </c>
      <c r="J19" s="212" t="s">
        <v>392</v>
      </c>
      <c r="K19" s="212" t="s">
        <v>3656</v>
      </c>
      <c r="L19" s="539">
        <f>IF(TRIM(J19)=TRIM('2 - Project Admin'!$E$8),1,0)</f>
        <v>0</v>
      </c>
      <c r="M19" s="212">
        <f>IF(L19=1,COUNTIF($J$4:J19,J19),0)</f>
        <v>0</v>
      </c>
    </row>
    <row r="20" spans="2:13" x14ac:dyDescent="0.2">
      <c r="B20" s="212" t="s">
        <v>3657</v>
      </c>
      <c r="C20" s="212" t="s">
        <v>388</v>
      </c>
      <c r="D20" s="212" t="s">
        <v>3658</v>
      </c>
      <c r="E20" s="542" t="s">
        <v>3594</v>
      </c>
      <c r="F20" s="212">
        <f>IF(RIGHT(B20,1)="p",0,IF(TRIM(C20)=TRIM('2 - Project Admin'!$E$8),1,0))</f>
        <v>0</v>
      </c>
      <c r="G20" s="212">
        <f>IF(F20=1,COUNTIF($C$4:C20,C20),0)</f>
        <v>0</v>
      </c>
      <c r="I20" s="212" t="s">
        <v>3659</v>
      </c>
      <c r="J20" s="212" t="s">
        <v>392</v>
      </c>
      <c r="K20" s="212" t="s">
        <v>3660</v>
      </c>
      <c r="L20" s="539">
        <f>IF(TRIM(J20)=TRIM('2 - Project Admin'!$E$8),1,0)</f>
        <v>0</v>
      </c>
      <c r="M20" s="212">
        <f>IF(L20=1,COUNTIF($J$4:J20,J20),0)</f>
        <v>0</v>
      </c>
    </row>
    <row r="21" spans="2:13" x14ac:dyDescent="0.2">
      <c r="B21" s="212" t="s">
        <v>3661</v>
      </c>
      <c r="C21" s="212" t="s">
        <v>388</v>
      </c>
      <c r="D21" s="212" t="s">
        <v>3662</v>
      </c>
      <c r="E21" s="542" t="s">
        <v>3594</v>
      </c>
      <c r="F21" s="212">
        <f>IF(RIGHT(B21,1)="p",0,IF(TRIM(C21)=TRIM('2 - Project Admin'!$E$8),1,0))</f>
        <v>0</v>
      </c>
      <c r="G21" s="212">
        <f>IF(F21=1,COUNTIF($C$4:C21,C21),0)</f>
        <v>0</v>
      </c>
      <c r="I21" s="212" t="s">
        <v>3663</v>
      </c>
      <c r="J21" s="212" t="s">
        <v>392</v>
      </c>
      <c r="K21" s="212" t="s">
        <v>3664</v>
      </c>
      <c r="L21" s="539">
        <f>IF(TRIM(J21)=TRIM('2 - Project Admin'!$E$8),1,0)</f>
        <v>0</v>
      </c>
      <c r="M21" s="212">
        <f>IF(L21=1,COUNTIF($J$4:J21,J21),0)</f>
        <v>0</v>
      </c>
    </row>
    <row r="22" spans="2:13" x14ac:dyDescent="0.2">
      <c r="B22" s="212" t="s">
        <v>3665</v>
      </c>
      <c r="C22" s="212" t="s">
        <v>388</v>
      </c>
      <c r="D22" s="212" t="s">
        <v>3666</v>
      </c>
      <c r="E22" s="542" t="s">
        <v>3594</v>
      </c>
      <c r="F22" s="212">
        <f>IF(RIGHT(B22,1)="p",0,IF(TRIM(C22)=TRIM('2 - Project Admin'!$E$8),1,0))</f>
        <v>0</v>
      </c>
      <c r="G22" s="212">
        <f>IF(F22=1,COUNTIF($C$4:C22,C22),0)</f>
        <v>0</v>
      </c>
      <c r="I22" s="212" t="s">
        <v>3667</v>
      </c>
      <c r="J22" s="212" t="s">
        <v>392</v>
      </c>
      <c r="K22" s="212" t="s">
        <v>3668</v>
      </c>
      <c r="L22" s="539">
        <f>IF(TRIM(J22)=TRIM('2 - Project Admin'!$E$8),1,0)</f>
        <v>0</v>
      </c>
      <c r="M22" s="212">
        <f>IF(L22=1,COUNTIF($J$4:J22,J22),0)</f>
        <v>0</v>
      </c>
    </row>
    <row r="23" spans="2:13" x14ac:dyDescent="0.2">
      <c r="B23" s="212" t="s">
        <v>3669</v>
      </c>
      <c r="C23" s="212" t="s">
        <v>388</v>
      </c>
      <c r="D23" s="212" t="s">
        <v>3670</v>
      </c>
      <c r="E23" s="542" t="s">
        <v>3594</v>
      </c>
      <c r="F23" s="212">
        <f>IF(RIGHT(B23,1)="p",0,IF(TRIM(C23)=TRIM('2 - Project Admin'!$E$8),1,0))</f>
        <v>0</v>
      </c>
      <c r="G23" s="212">
        <f>IF(F23=1,COUNTIF($C$4:C23,C23),0)</f>
        <v>0</v>
      </c>
      <c r="I23" s="212" t="s">
        <v>3671</v>
      </c>
      <c r="J23" s="212" t="s">
        <v>392</v>
      </c>
      <c r="K23" s="212" t="s">
        <v>3672</v>
      </c>
      <c r="L23" s="539">
        <f>IF(TRIM(J23)=TRIM('2 - Project Admin'!$E$8),1,0)</f>
        <v>0</v>
      </c>
      <c r="M23" s="212">
        <f>IF(L23=1,COUNTIF($J$4:J23,J23),0)</f>
        <v>0</v>
      </c>
    </row>
    <row r="24" spans="2:13" x14ac:dyDescent="0.2">
      <c r="B24" s="212" t="s">
        <v>3673</v>
      </c>
      <c r="C24" s="212" t="s">
        <v>388</v>
      </c>
      <c r="D24" s="212" t="s">
        <v>3674</v>
      </c>
      <c r="E24" s="542" t="s">
        <v>3594</v>
      </c>
      <c r="F24" s="212">
        <f>IF(RIGHT(B24,1)="p",0,IF(TRIM(C24)=TRIM('2 - Project Admin'!$E$8),1,0))</f>
        <v>0</v>
      </c>
      <c r="G24" s="212">
        <f>IF(F24=1,COUNTIF($C$4:C24,C24),0)</f>
        <v>0</v>
      </c>
      <c r="I24" s="212" t="s">
        <v>3675</v>
      </c>
      <c r="J24" s="212" t="s">
        <v>392</v>
      </c>
      <c r="K24" s="212" t="s">
        <v>3676</v>
      </c>
      <c r="L24" s="539">
        <f>IF(TRIM(J24)=TRIM('2 - Project Admin'!$E$8),1,0)</f>
        <v>0</v>
      </c>
      <c r="M24" s="212">
        <f>IF(L24=1,COUNTIF($J$4:J24,J24),0)</f>
        <v>0</v>
      </c>
    </row>
    <row r="25" spans="2:13" x14ac:dyDescent="0.2">
      <c r="B25" s="212" t="s">
        <v>3677</v>
      </c>
      <c r="C25" s="212" t="s">
        <v>388</v>
      </c>
      <c r="D25" s="212" t="s">
        <v>3678</v>
      </c>
      <c r="E25" s="542" t="s">
        <v>3594</v>
      </c>
      <c r="F25" s="212">
        <f>IF(RIGHT(B25,1)="p",0,IF(TRIM(C25)=TRIM('2 - Project Admin'!$E$8),1,0))</f>
        <v>0</v>
      </c>
      <c r="G25" s="212">
        <f>IF(F25=1,COUNTIF($C$4:C25,C25),0)</f>
        <v>0</v>
      </c>
      <c r="I25" s="212" t="s">
        <v>3679</v>
      </c>
      <c r="J25" s="212" t="s">
        <v>392</v>
      </c>
      <c r="K25" s="212" t="s">
        <v>3680</v>
      </c>
      <c r="L25" s="539">
        <f>IF(TRIM(J25)=TRIM('2 - Project Admin'!$E$8),1,0)</f>
        <v>0</v>
      </c>
      <c r="M25" s="212">
        <f>IF(L25=1,COUNTIF($J$4:J25,J25),0)</f>
        <v>0</v>
      </c>
    </row>
    <row r="26" spans="2:13" x14ac:dyDescent="0.2">
      <c r="B26" s="212" t="s">
        <v>3681</v>
      </c>
      <c r="C26" s="212" t="s">
        <v>388</v>
      </c>
      <c r="D26" s="212" t="s">
        <v>3682</v>
      </c>
      <c r="E26" s="542" t="s">
        <v>3594</v>
      </c>
      <c r="F26" s="212">
        <f>IF(RIGHT(B26,1)="p",0,IF(TRIM(C26)=TRIM('2 - Project Admin'!$E$8),1,0))</f>
        <v>0</v>
      </c>
      <c r="G26" s="212">
        <f>IF(F26=1,COUNTIF($C$4:C26,C26),0)</f>
        <v>0</v>
      </c>
      <c r="I26" s="212" t="s">
        <v>3683</v>
      </c>
      <c r="J26" s="212" t="s">
        <v>392</v>
      </c>
      <c r="K26" s="212" t="s">
        <v>3684</v>
      </c>
      <c r="L26" s="539">
        <f>IF(TRIM(J26)=TRIM('2 - Project Admin'!$E$8),1,0)</f>
        <v>0</v>
      </c>
      <c r="M26" s="212">
        <f>IF(L26=1,COUNTIF($J$4:J26,J26),0)</f>
        <v>0</v>
      </c>
    </row>
    <row r="27" spans="2:13" x14ac:dyDescent="0.2">
      <c r="B27" s="212" t="s">
        <v>3685</v>
      </c>
      <c r="C27" s="212" t="s">
        <v>388</v>
      </c>
      <c r="D27" s="212" t="s">
        <v>3686</v>
      </c>
      <c r="E27" s="542" t="s">
        <v>3594</v>
      </c>
      <c r="F27" s="212">
        <f>IF(RIGHT(B27,1)="p",0,IF(TRIM(C27)=TRIM('2 - Project Admin'!$E$8),1,0))</f>
        <v>0</v>
      </c>
      <c r="G27" s="212">
        <f>IF(F27=1,COUNTIF($C$4:C27,C27),0)</f>
        <v>0</v>
      </c>
      <c r="I27" s="212" t="s">
        <v>3687</v>
      </c>
      <c r="J27" s="212" t="s">
        <v>392</v>
      </c>
      <c r="K27" s="212" t="s">
        <v>3688</v>
      </c>
      <c r="L27" s="539">
        <f>IF(TRIM(J27)=TRIM('2 - Project Admin'!$E$8),1,0)</f>
        <v>0</v>
      </c>
      <c r="M27" s="212">
        <f>IF(L27=1,COUNTIF($J$4:J27,J27),0)</f>
        <v>0</v>
      </c>
    </row>
    <row r="28" spans="2:13" x14ac:dyDescent="0.2">
      <c r="B28" s="212" t="s">
        <v>3689</v>
      </c>
      <c r="C28" s="212" t="s">
        <v>388</v>
      </c>
      <c r="D28" s="212" t="s">
        <v>3690</v>
      </c>
      <c r="E28" s="542" t="s">
        <v>3594</v>
      </c>
      <c r="F28" s="212">
        <f>IF(RIGHT(B28,1)="p",0,IF(TRIM(C28)=TRIM('2 - Project Admin'!$E$8),1,0))</f>
        <v>0</v>
      </c>
      <c r="G28" s="212">
        <f>IF(F28=1,COUNTIF($C$4:C28,C28),0)</f>
        <v>0</v>
      </c>
      <c r="I28" s="212" t="s">
        <v>3691</v>
      </c>
      <c r="J28" s="212" t="s">
        <v>392</v>
      </c>
      <c r="K28" s="212" t="s">
        <v>3692</v>
      </c>
      <c r="L28" s="539">
        <f>IF(TRIM(J28)=TRIM('2 - Project Admin'!$E$8),1,0)</f>
        <v>0</v>
      </c>
      <c r="M28" s="212">
        <f>IF(L28=1,COUNTIF($J$4:J28,J28),0)</f>
        <v>0</v>
      </c>
    </row>
    <row r="29" spans="2:13" x14ac:dyDescent="0.2">
      <c r="B29" s="212" t="s">
        <v>3693</v>
      </c>
      <c r="C29" s="212" t="s">
        <v>388</v>
      </c>
      <c r="D29" s="212" t="s">
        <v>3694</v>
      </c>
      <c r="E29" s="542" t="s">
        <v>3594</v>
      </c>
      <c r="F29" s="212">
        <f>IF(RIGHT(B29,1)="p",0,IF(TRIM(C29)=TRIM('2 - Project Admin'!$E$8),1,0))</f>
        <v>0</v>
      </c>
      <c r="G29" s="212">
        <f>IF(F29=1,COUNTIF($C$4:C29,C29),0)</f>
        <v>0</v>
      </c>
      <c r="I29" s="212" t="s">
        <v>3695</v>
      </c>
      <c r="J29" s="212" t="s">
        <v>392</v>
      </c>
      <c r="K29" s="212" t="s">
        <v>3696</v>
      </c>
      <c r="L29" s="539">
        <f>IF(TRIM(J29)=TRIM('2 - Project Admin'!$E$8),1,0)</f>
        <v>0</v>
      </c>
      <c r="M29" s="212">
        <f>IF(L29=1,COUNTIF($J$4:J29,J29),0)</f>
        <v>0</v>
      </c>
    </row>
    <row r="30" spans="2:13" x14ac:dyDescent="0.2">
      <c r="B30" s="212" t="s">
        <v>3697</v>
      </c>
      <c r="C30" s="212" t="s">
        <v>388</v>
      </c>
      <c r="D30" s="212" t="s">
        <v>3698</v>
      </c>
      <c r="E30" s="542" t="s">
        <v>3594</v>
      </c>
      <c r="F30" s="212">
        <f>IF(RIGHT(B30,1)="p",0,IF(TRIM(C30)=TRIM('2 - Project Admin'!$E$8),1,0))</f>
        <v>0</v>
      </c>
      <c r="G30" s="212">
        <f>IF(F30=1,COUNTIF($C$4:C30,C30),0)</f>
        <v>0</v>
      </c>
      <c r="I30" s="212" t="s">
        <v>3699</v>
      </c>
      <c r="J30" s="212" t="s">
        <v>392</v>
      </c>
      <c r="K30" s="212" t="s">
        <v>3700</v>
      </c>
      <c r="L30" s="539">
        <f>IF(TRIM(J30)=TRIM('2 - Project Admin'!$E$8),1,0)</f>
        <v>0</v>
      </c>
      <c r="M30" s="212">
        <f>IF(L30=1,COUNTIF($J$4:J30,J30),0)</f>
        <v>0</v>
      </c>
    </row>
    <row r="31" spans="2:13" x14ac:dyDescent="0.2">
      <c r="B31" s="212" t="s">
        <v>3701</v>
      </c>
      <c r="C31" s="212" t="s">
        <v>392</v>
      </c>
      <c r="D31" s="212" t="s">
        <v>3702</v>
      </c>
      <c r="E31" s="542" t="s">
        <v>3594</v>
      </c>
      <c r="F31" s="212">
        <f>IF(RIGHT(B31,1)="p",0,IF(TRIM(C31)=TRIM('2 - Project Admin'!$E$8),1,0))</f>
        <v>0</v>
      </c>
      <c r="G31" s="212">
        <f>IF(F31=1,COUNTIF($C$4:C31,C31),0)</f>
        <v>0</v>
      </c>
      <c r="I31" s="212" t="s">
        <v>3703</v>
      </c>
      <c r="J31" s="212" t="s">
        <v>396</v>
      </c>
      <c r="K31" s="212" t="s">
        <v>3704</v>
      </c>
      <c r="L31" s="539">
        <f>IF(TRIM(J31)=TRIM('2 - Project Admin'!$E$8),1,0)</f>
        <v>1</v>
      </c>
      <c r="M31" s="212">
        <f>IF(L31=1,COUNTIF($J$4:J31,J31),0)</f>
        <v>1</v>
      </c>
    </row>
    <row r="32" spans="2:13" x14ac:dyDescent="0.2">
      <c r="B32" s="212" t="s">
        <v>3705</v>
      </c>
      <c r="C32" s="212" t="s">
        <v>392</v>
      </c>
      <c r="D32" s="212" t="s">
        <v>3706</v>
      </c>
      <c r="E32" s="542" t="s">
        <v>3594</v>
      </c>
      <c r="F32" s="212">
        <f>IF(RIGHT(B32,1)="p",0,IF(TRIM(C32)=TRIM('2 - Project Admin'!$E$8),1,0))</f>
        <v>0</v>
      </c>
      <c r="G32" s="212">
        <f>IF(F32=1,COUNTIF($C$4:C32,C32),0)</f>
        <v>0</v>
      </c>
      <c r="I32" s="212" t="s">
        <v>3707</v>
      </c>
      <c r="J32" s="212" t="s">
        <v>396</v>
      </c>
      <c r="K32" s="212" t="s">
        <v>3708</v>
      </c>
      <c r="L32" s="539">
        <f>IF(TRIM(J32)=TRIM('2 - Project Admin'!$E$8),1,0)</f>
        <v>1</v>
      </c>
      <c r="M32" s="212">
        <f>IF(L32=1,COUNTIF($J$4:J32,J32),0)</f>
        <v>2</v>
      </c>
    </row>
    <row r="33" spans="2:13" x14ac:dyDescent="0.2">
      <c r="B33" s="212" t="s">
        <v>3709</v>
      </c>
      <c r="C33" s="212" t="s">
        <v>392</v>
      </c>
      <c r="D33" s="212" t="s">
        <v>3710</v>
      </c>
      <c r="E33" s="542" t="s">
        <v>3594</v>
      </c>
      <c r="F33" s="212">
        <f>IF(RIGHT(B33,1)="p",0,IF(TRIM(C33)=TRIM('2 - Project Admin'!$E$8),1,0))</f>
        <v>0</v>
      </c>
      <c r="G33" s="212">
        <f>IF(F33=1,COUNTIF($C$4:C33,C33),0)</f>
        <v>0</v>
      </c>
      <c r="I33" s="212" t="s">
        <v>3711</v>
      </c>
      <c r="J33" s="212" t="s">
        <v>396</v>
      </c>
      <c r="K33" s="212" t="s">
        <v>3712</v>
      </c>
      <c r="L33" s="539">
        <f>IF(TRIM(J33)=TRIM('2 - Project Admin'!$E$8),1,0)</f>
        <v>1</v>
      </c>
      <c r="M33" s="212">
        <f>IF(L33=1,COUNTIF($J$4:J33,J33),0)</f>
        <v>3</v>
      </c>
    </row>
    <row r="34" spans="2:13" x14ac:dyDescent="0.2">
      <c r="B34" s="212" t="s">
        <v>3713</v>
      </c>
      <c r="C34" s="212" t="s">
        <v>392</v>
      </c>
      <c r="D34" s="212" t="s">
        <v>3714</v>
      </c>
      <c r="E34" s="542" t="s">
        <v>3594</v>
      </c>
      <c r="F34" s="212">
        <f>IF(RIGHT(B34,1)="p",0,IF(TRIM(C34)=TRIM('2 - Project Admin'!$E$8),1,0))</f>
        <v>0</v>
      </c>
      <c r="G34" s="212">
        <f>IF(F34=1,COUNTIF($C$4:C34,C34),0)</f>
        <v>0</v>
      </c>
      <c r="I34" s="212" t="s">
        <v>3715</v>
      </c>
      <c r="J34" s="212" t="s">
        <v>396</v>
      </c>
      <c r="K34" s="212" t="s">
        <v>3716</v>
      </c>
      <c r="L34" s="539">
        <f>IF(TRIM(J34)=TRIM('2 - Project Admin'!$E$8),1,0)</f>
        <v>1</v>
      </c>
      <c r="M34" s="212">
        <f>IF(L34=1,COUNTIF($J$4:J34,J34),0)</f>
        <v>4</v>
      </c>
    </row>
    <row r="35" spans="2:13" x14ac:dyDescent="0.2">
      <c r="B35" s="212" t="s">
        <v>3717</v>
      </c>
      <c r="C35" s="212" t="s">
        <v>392</v>
      </c>
      <c r="D35" s="212" t="s">
        <v>3718</v>
      </c>
      <c r="E35" s="542" t="s">
        <v>3594</v>
      </c>
      <c r="F35" s="212">
        <f>IF(RIGHT(B35,1)="p",0,IF(TRIM(C35)=TRIM('2 - Project Admin'!$E$8),1,0))</f>
        <v>0</v>
      </c>
      <c r="G35" s="212">
        <f>IF(F35=1,COUNTIF($C$4:C35,C35),0)</f>
        <v>0</v>
      </c>
      <c r="I35" s="212" t="s">
        <v>3719</v>
      </c>
      <c r="J35" s="212" t="s">
        <v>396</v>
      </c>
      <c r="K35" s="212" t="s">
        <v>3720</v>
      </c>
      <c r="L35" s="539">
        <f>IF(TRIM(J35)=TRIM('2 - Project Admin'!$E$8),1,0)</f>
        <v>1</v>
      </c>
      <c r="M35" s="212">
        <f>IF(L35=1,COUNTIF($J$4:J35,J35),0)</f>
        <v>5</v>
      </c>
    </row>
    <row r="36" spans="2:13" x14ac:dyDescent="0.2">
      <c r="B36" s="212" t="s">
        <v>3721</v>
      </c>
      <c r="C36" s="212" t="s">
        <v>392</v>
      </c>
      <c r="D36" s="212" t="s">
        <v>3722</v>
      </c>
      <c r="E36" s="542" t="s">
        <v>3594</v>
      </c>
      <c r="F36" s="212">
        <f>IF(RIGHT(B36,1)="p",0,IF(TRIM(C36)=TRIM('2 - Project Admin'!$E$8),1,0))</f>
        <v>0</v>
      </c>
      <c r="G36" s="212">
        <f>IF(F36=1,COUNTIF($C$4:C36,C36),0)</f>
        <v>0</v>
      </c>
      <c r="I36" s="212" t="s">
        <v>3723</v>
      </c>
      <c r="J36" s="212" t="s">
        <v>407</v>
      </c>
      <c r="K36" s="212" t="s">
        <v>3724</v>
      </c>
      <c r="L36" s="539">
        <f>IF(TRIM(J36)=TRIM('2 - Project Admin'!$E$8),1,0)</f>
        <v>0</v>
      </c>
      <c r="M36" s="212">
        <f>IF(L36=1,COUNTIF($J$4:J36,J36),0)</f>
        <v>0</v>
      </c>
    </row>
    <row r="37" spans="2:13" x14ac:dyDescent="0.2">
      <c r="B37" s="212" t="s">
        <v>3725</v>
      </c>
      <c r="C37" s="212" t="s">
        <v>392</v>
      </c>
      <c r="D37" s="212" t="s">
        <v>3726</v>
      </c>
      <c r="E37" s="542" t="s">
        <v>3594</v>
      </c>
      <c r="F37" s="212">
        <f>IF(RIGHT(B37,1)="p",0,IF(TRIM(C37)=TRIM('2 - Project Admin'!$E$8),1,0))</f>
        <v>0</v>
      </c>
      <c r="G37" s="212">
        <f>IF(F37=1,COUNTIF($C$4:C37,C37),0)</f>
        <v>0</v>
      </c>
      <c r="I37" s="212" t="s">
        <v>3727</v>
      </c>
      <c r="J37" s="212" t="s">
        <v>407</v>
      </c>
      <c r="K37" s="212" t="s">
        <v>3728</v>
      </c>
      <c r="L37" s="539">
        <f>IF(TRIM(J37)=TRIM('2 - Project Admin'!$E$8),1,0)</f>
        <v>0</v>
      </c>
      <c r="M37" s="212">
        <f>IF(L37=1,COUNTIF($J$4:J37,J37),0)</f>
        <v>0</v>
      </c>
    </row>
    <row r="38" spans="2:13" x14ac:dyDescent="0.2">
      <c r="B38" s="212" t="s">
        <v>3729</v>
      </c>
      <c r="C38" s="212" t="s">
        <v>399</v>
      </c>
      <c r="D38" s="212" t="s">
        <v>3730</v>
      </c>
      <c r="E38" s="542" t="s">
        <v>3594</v>
      </c>
      <c r="F38" s="212">
        <f>IF(RIGHT(B38,1)="p",0,IF(TRIM(C38)=TRIM('2 - Project Admin'!$E$8),1,0))</f>
        <v>0</v>
      </c>
      <c r="G38" s="212">
        <f>IF(F38=1,COUNTIF($C$4:C38,C38),0)</f>
        <v>0</v>
      </c>
      <c r="I38" s="212" t="s">
        <v>3731</v>
      </c>
      <c r="J38" s="212" t="s">
        <v>407</v>
      </c>
      <c r="K38" s="212" t="s">
        <v>3732</v>
      </c>
      <c r="L38" s="539">
        <f>IF(TRIM(J38)=TRIM('2 - Project Admin'!$E$8),1,0)</f>
        <v>0</v>
      </c>
      <c r="M38" s="212">
        <f>IF(L38=1,COUNTIF($J$4:J38,J38),0)</f>
        <v>0</v>
      </c>
    </row>
    <row r="39" spans="2:13" x14ac:dyDescent="0.2">
      <c r="B39" s="212" t="s">
        <v>3733</v>
      </c>
      <c r="C39" s="212" t="s">
        <v>399</v>
      </c>
      <c r="D39" s="212" t="s">
        <v>3734</v>
      </c>
      <c r="E39" s="542" t="s">
        <v>3594</v>
      </c>
      <c r="F39" s="212">
        <f>IF(RIGHT(B39,1)="p",0,IF(TRIM(C39)=TRIM('2 - Project Admin'!$E$8),1,0))</f>
        <v>0</v>
      </c>
      <c r="G39" s="212">
        <f>IF(F39=1,COUNTIF($C$4:C39,C39),0)</f>
        <v>0</v>
      </c>
      <c r="I39" s="212" t="s">
        <v>3735</v>
      </c>
      <c r="J39" s="212" t="s">
        <v>407</v>
      </c>
      <c r="K39" s="212" t="s">
        <v>3736</v>
      </c>
      <c r="L39" s="539">
        <f>IF(TRIM(J39)=TRIM('2 - Project Admin'!$E$8),1,0)</f>
        <v>0</v>
      </c>
      <c r="M39" s="212">
        <f>IF(L39=1,COUNTIF($J$4:J39,J39),0)</f>
        <v>0</v>
      </c>
    </row>
    <row r="40" spans="2:13" x14ac:dyDescent="0.2">
      <c r="B40" s="212" t="s">
        <v>3737</v>
      </c>
      <c r="C40" s="212" t="s">
        <v>399</v>
      </c>
      <c r="D40" s="212" t="s">
        <v>3738</v>
      </c>
      <c r="E40" s="542" t="s">
        <v>3594</v>
      </c>
      <c r="F40" s="212">
        <f>IF(RIGHT(B40,1)="p",0,IF(TRIM(C40)=TRIM('2 - Project Admin'!$E$8),1,0))</f>
        <v>0</v>
      </c>
      <c r="G40" s="212">
        <f>IF(F40=1,COUNTIF($C$4:C40,C40),0)</f>
        <v>0</v>
      </c>
      <c r="I40" s="212" t="s">
        <v>3739</v>
      </c>
      <c r="J40" s="212" t="s">
        <v>418</v>
      </c>
      <c r="K40" s="212" t="s">
        <v>3740</v>
      </c>
      <c r="L40" s="539">
        <f>IF(TRIM(J40)=TRIM('2 - Project Admin'!$E$8),1,0)</f>
        <v>0</v>
      </c>
      <c r="M40" s="212">
        <f>IF(L40=1,COUNTIF($J$4:J40,J40),0)</f>
        <v>0</v>
      </c>
    </row>
    <row r="41" spans="2:13" x14ac:dyDescent="0.2">
      <c r="B41" s="212" t="s">
        <v>3741</v>
      </c>
      <c r="C41" s="212" t="s">
        <v>399</v>
      </c>
      <c r="D41" s="212" t="s">
        <v>3742</v>
      </c>
      <c r="E41" s="542" t="s">
        <v>3594</v>
      </c>
      <c r="F41" s="212">
        <f>IF(RIGHT(B41,1)="p",0,IF(TRIM(C41)=TRIM('2 - Project Admin'!$E$8),1,0))</f>
        <v>0</v>
      </c>
      <c r="G41" s="212">
        <f>IF(F41=1,COUNTIF($C$4:C41,C41),0)</f>
        <v>0</v>
      </c>
      <c r="I41" s="212" t="s">
        <v>3743</v>
      </c>
      <c r="J41" s="212" t="s">
        <v>418</v>
      </c>
      <c r="K41" s="212" t="s">
        <v>3744</v>
      </c>
      <c r="L41" s="539">
        <f>IF(TRIM(J41)=TRIM('2 - Project Admin'!$E$8),1,0)</f>
        <v>0</v>
      </c>
      <c r="M41" s="212">
        <f>IF(L41=1,COUNTIF($J$4:J41,J41),0)</f>
        <v>0</v>
      </c>
    </row>
    <row r="42" spans="2:13" x14ac:dyDescent="0.2">
      <c r="B42" s="212" t="s">
        <v>3745</v>
      </c>
      <c r="C42" s="212" t="s">
        <v>399</v>
      </c>
      <c r="D42" s="212" t="s">
        <v>3746</v>
      </c>
      <c r="E42" s="542" t="s">
        <v>3594</v>
      </c>
      <c r="F42" s="212">
        <f>IF(RIGHT(B42,1)="p",0,IF(TRIM(C42)=TRIM('2 - Project Admin'!$E$8),1,0))</f>
        <v>0</v>
      </c>
      <c r="G42" s="212">
        <f>IF(F42=1,COUNTIF($C$4:C42,C42),0)</f>
        <v>0</v>
      </c>
      <c r="I42" s="212" t="s">
        <v>3747</v>
      </c>
      <c r="J42" s="212" t="s">
        <v>418</v>
      </c>
      <c r="K42" s="212" t="s">
        <v>3748</v>
      </c>
      <c r="L42" s="539">
        <f>IF(TRIM(J42)=TRIM('2 - Project Admin'!$E$8),1,0)</f>
        <v>0</v>
      </c>
      <c r="M42" s="212">
        <f>IF(L42=1,COUNTIF($J$4:J42,J42),0)</f>
        <v>0</v>
      </c>
    </row>
    <row r="43" spans="2:13" x14ac:dyDescent="0.2">
      <c r="B43" s="212" t="s">
        <v>3749</v>
      </c>
      <c r="C43" s="212" t="s">
        <v>399</v>
      </c>
      <c r="D43" s="212" t="s">
        <v>3750</v>
      </c>
      <c r="E43" s="542" t="s">
        <v>3594</v>
      </c>
      <c r="F43" s="212">
        <f>IF(RIGHT(B43,1)="p",0,IF(TRIM(C43)=TRIM('2 - Project Admin'!$E$8),1,0))</f>
        <v>0</v>
      </c>
      <c r="G43" s="212">
        <f>IF(F43=1,COUNTIF($C$4:C43,C43),0)</f>
        <v>0</v>
      </c>
      <c r="I43" s="212" t="s">
        <v>3751</v>
      </c>
      <c r="J43" s="212" t="s">
        <v>418</v>
      </c>
      <c r="K43" s="212" t="s">
        <v>3752</v>
      </c>
      <c r="L43" s="539">
        <f>IF(TRIM(J43)=TRIM('2 - Project Admin'!$E$8),1,0)</f>
        <v>0</v>
      </c>
      <c r="M43" s="212">
        <f>IF(L43=1,COUNTIF($J$4:J43,J43),0)</f>
        <v>0</v>
      </c>
    </row>
    <row r="44" spans="2:13" x14ac:dyDescent="0.2">
      <c r="B44" s="212" t="s">
        <v>3753</v>
      </c>
      <c r="C44" s="212" t="s">
        <v>399</v>
      </c>
      <c r="D44" s="212" t="s">
        <v>3754</v>
      </c>
      <c r="E44" s="542" t="s">
        <v>3594</v>
      </c>
      <c r="F44" s="212">
        <f>IF(RIGHT(B44,1)="p",0,IF(TRIM(C44)=TRIM('2 - Project Admin'!$E$8),1,0))</f>
        <v>0</v>
      </c>
      <c r="G44" s="212">
        <f>IF(F44=1,COUNTIF($C$4:C44,C44),0)</f>
        <v>0</v>
      </c>
      <c r="I44" s="212" t="s">
        <v>3755</v>
      </c>
      <c r="J44" s="212" t="s">
        <v>418</v>
      </c>
      <c r="K44" s="212" t="s">
        <v>3756</v>
      </c>
      <c r="L44" s="539">
        <f>IF(TRIM(J44)=TRIM('2 - Project Admin'!$E$8),1,0)</f>
        <v>0</v>
      </c>
      <c r="M44" s="212">
        <f>IF(L44=1,COUNTIF($J$4:J44,J44),0)</f>
        <v>0</v>
      </c>
    </row>
    <row r="45" spans="2:13" x14ac:dyDescent="0.2">
      <c r="B45" s="212" t="s">
        <v>3757</v>
      </c>
      <c r="C45" s="212" t="s">
        <v>401</v>
      </c>
      <c r="D45" s="212" t="s">
        <v>3758</v>
      </c>
      <c r="E45" s="542" t="s">
        <v>3594</v>
      </c>
      <c r="F45" s="212">
        <f>IF(RIGHT(B45,1)="p",0,IF(TRIM(C45)=TRIM('2 - Project Admin'!$E$8),1,0))</f>
        <v>0</v>
      </c>
      <c r="G45" s="212">
        <f>IF(F45=1,COUNTIF($C$4:C45,C45),0)</f>
        <v>0</v>
      </c>
      <c r="I45" s="212" t="s">
        <v>3759</v>
      </c>
      <c r="J45" s="212" t="s">
        <v>426</v>
      </c>
      <c r="K45" s="212" t="s">
        <v>3760</v>
      </c>
      <c r="L45" s="539">
        <f>IF(TRIM(J45)=TRIM('2 - Project Admin'!$E$8),1,0)</f>
        <v>0</v>
      </c>
      <c r="M45" s="212">
        <f>IF(L45=1,COUNTIF($J$4:J45,J45),0)</f>
        <v>0</v>
      </c>
    </row>
    <row r="46" spans="2:13" x14ac:dyDescent="0.2">
      <c r="B46" s="212" t="s">
        <v>3761</v>
      </c>
      <c r="C46" s="212" t="s">
        <v>401</v>
      </c>
      <c r="D46" s="212" t="s">
        <v>3762</v>
      </c>
      <c r="E46" s="542" t="s">
        <v>3594</v>
      </c>
      <c r="F46" s="212">
        <f>IF(RIGHT(B46,1)="p",0,IF(TRIM(C46)=TRIM('2 - Project Admin'!$E$8),1,0))</f>
        <v>0</v>
      </c>
      <c r="G46" s="212">
        <f>IF(F46=1,COUNTIF($C$4:C46,C46),0)</f>
        <v>0</v>
      </c>
      <c r="I46" s="212" t="s">
        <v>3763</v>
      </c>
      <c r="J46" s="212" t="s">
        <v>426</v>
      </c>
      <c r="K46" s="212" t="s">
        <v>3764</v>
      </c>
      <c r="L46" s="539">
        <f>IF(TRIM(J46)=TRIM('2 - Project Admin'!$E$8),1,0)</f>
        <v>0</v>
      </c>
      <c r="M46" s="212">
        <f>IF(L46=1,COUNTIF($J$4:J46,J46),0)</f>
        <v>0</v>
      </c>
    </row>
    <row r="47" spans="2:13" x14ac:dyDescent="0.2">
      <c r="B47" s="212" t="s">
        <v>3765</v>
      </c>
      <c r="C47" s="212" t="s">
        <v>401</v>
      </c>
      <c r="D47" s="212" t="s">
        <v>3766</v>
      </c>
      <c r="E47" s="542" t="s">
        <v>3594</v>
      </c>
      <c r="F47" s="212">
        <f>IF(RIGHT(B47,1)="p",0,IF(TRIM(C47)=TRIM('2 - Project Admin'!$E$8),1,0))</f>
        <v>0</v>
      </c>
      <c r="G47" s="212">
        <f>IF(F47=1,COUNTIF($C$4:C47,C47),0)</f>
        <v>0</v>
      </c>
      <c r="I47" s="212" t="s">
        <v>3767</v>
      </c>
      <c r="J47" s="212" t="s">
        <v>426</v>
      </c>
      <c r="K47" s="212" t="s">
        <v>3768</v>
      </c>
      <c r="L47" s="539">
        <f>IF(TRIM(J47)=TRIM('2 - Project Admin'!$E$8),1,0)</f>
        <v>0</v>
      </c>
      <c r="M47" s="212">
        <f>IF(L47=1,COUNTIF($J$4:J47,J47),0)</f>
        <v>0</v>
      </c>
    </row>
    <row r="48" spans="2:13" x14ac:dyDescent="0.2">
      <c r="B48" s="212" t="s">
        <v>3769</v>
      </c>
      <c r="C48" s="212" t="s">
        <v>401</v>
      </c>
      <c r="D48" s="212" t="s">
        <v>3770</v>
      </c>
      <c r="E48" s="542" t="s">
        <v>3594</v>
      </c>
      <c r="F48" s="212">
        <f>IF(RIGHT(B48,1)="p",0,IF(TRIM(C48)=TRIM('2 - Project Admin'!$E$8),1,0))</f>
        <v>0</v>
      </c>
      <c r="G48" s="212">
        <f>IF(F48=1,COUNTIF($C$4:C48,C48),0)</f>
        <v>0</v>
      </c>
      <c r="I48" s="212" t="s">
        <v>3771</v>
      </c>
      <c r="J48" s="212" t="s">
        <v>426</v>
      </c>
      <c r="K48" s="212" t="s">
        <v>3772</v>
      </c>
      <c r="L48" s="539">
        <f>IF(TRIM(J48)=TRIM('2 - Project Admin'!$E$8),1,0)</f>
        <v>0</v>
      </c>
      <c r="M48" s="212">
        <f>IF(L48=1,COUNTIF($J$4:J48,J48),0)</f>
        <v>0</v>
      </c>
    </row>
    <row r="49" spans="2:13" x14ac:dyDescent="0.2">
      <c r="B49" s="212" t="s">
        <v>3773</v>
      </c>
      <c r="C49" s="212" t="s">
        <v>401</v>
      </c>
      <c r="D49" s="212" t="s">
        <v>3774</v>
      </c>
      <c r="E49" s="542" t="s">
        <v>3594</v>
      </c>
      <c r="F49" s="212">
        <f>IF(RIGHT(B49,1)="p",0,IF(TRIM(C49)=TRIM('2 - Project Admin'!$E$8),1,0))</f>
        <v>0</v>
      </c>
      <c r="G49" s="212">
        <f>IF(F49=1,COUNTIF($C$4:C49,C49),0)</f>
        <v>0</v>
      </c>
      <c r="I49" s="212" t="s">
        <v>3775</v>
      </c>
      <c r="J49" s="212" t="s">
        <v>426</v>
      </c>
      <c r="K49" s="212" t="s">
        <v>3776</v>
      </c>
      <c r="L49" s="539">
        <f>IF(TRIM(J49)=TRIM('2 - Project Admin'!$E$8),1,0)</f>
        <v>0</v>
      </c>
      <c r="M49" s="212">
        <f>IF(L49=1,COUNTIF($J$4:J49,J49),0)</f>
        <v>0</v>
      </c>
    </row>
    <row r="50" spans="2:13" x14ac:dyDescent="0.2">
      <c r="B50" s="212" t="s">
        <v>3777</v>
      </c>
      <c r="C50" s="212" t="s">
        <v>404</v>
      </c>
      <c r="D50" s="212" t="s">
        <v>3778</v>
      </c>
      <c r="E50" s="542" t="s">
        <v>3594</v>
      </c>
      <c r="F50" s="212">
        <f>IF(RIGHT(B50,1)="p",0,IF(TRIM(C50)=TRIM('2 - Project Admin'!$E$8),1,0))</f>
        <v>0</v>
      </c>
      <c r="G50" s="212">
        <f>IF(F50=1,COUNTIF($C$4:C50,C50),0)</f>
        <v>0</v>
      </c>
      <c r="I50" s="212" t="s">
        <v>3779</v>
      </c>
      <c r="J50" s="212" t="s">
        <v>426</v>
      </c>
      <c r="K50" s="212" t="s">
        <v>3780</v>
      </c>
      <c r="L50" s="539">
        <f>IF(TRIM(J50)=TRIM('2 - Project Admin'!$E$8),1,0)</f>
        <v>0</v>
      </c>
      <c r="M50" s="212">
        <f>IF(L50=1,COUNTIF($J$4:J50,J50),0)</f>
        <v>0</v>
      </c>
    </row>
    <row r="51" spans="2:13" x14ac:dyDescent="0.2">
      <c r="B51" s="212" t="s">
        <v>3781</v>
      </c>
      <c r="C51" s="212" t="s">
        <v>404</v>
      </c>
      <c r="D51" s="212" t="s">
        <v>3782</v>
      </c>
      <c r="E51" s="542" t="s">
        <v>3594</v>
      </c>
      <c r="F51" s="212">
        <f>IF(RIGHT(B51,1)="p",0,IF(TRIM(C51)=TRIM('2 - Project Admin'!$E$8),1,0))</f>
        <v>0</v>
      </c>
      <c r="G51" s="212">
        <f>IF(F51=1,COUNTIF($C$4:C51,C51),0)</f>
        <v>0</v>
      </c>
      <c r="I51" s="212" t="s">
        <v>3783</v>
      </c>
      <c r="J51" s="212" t="s">
        <v>426</v>
      </c>
      <c r="K51" s="212" t="s">
        <v>3784</v>
      </c>
      <c r="L51" s="539">
        <f>IF(TRIM(J51)=TRIM('2 - Project Admin'!$E$8),1,0)</f>
        <v>0</v>
      </c>
      <c r="M51" s="212">
        <f>IF(L51=1,COUNTIF($J$4:J51,J51),0)</f>
        <v>0</v>
      </c>
    </row>
    <row r="52" spans="2:13" x14ac:dyDescent="0.2">
      <c r="B52" s="212" t="s">
        <v>3785</v>
      </c>
      <c r="C52" s="212" t="s">
        <v>404</v>
      </c>
      <c r="D52" s="212" t="s">
        <v>3786</v>
      </c>
      <c r="E52" s="542" t="s">
        <v>3594</v>
      </c>
      <c r="F52" s="212">
        <f>IF(RIGHT(B52,1)="p",0,IF(TRIM(C52)=TRIM('2 - Project Admin'!$E$8),1,0))</f>
        <v>0</v>
      </c>
      <c r="G52" s="212">
        <f>IF(F52=1,COUNTIF($C$4:C52,C52),0)</f>
        <v>0</v>
      </c>
      <c r="I52" s="212" t="s">
        <v>3787</v>
      </c>
      <c r="J52" s="212" t="s">
        <v>433</v>
      </c>
      <c r="K52" s="212" t="s">
        <v>3788</v>
      </c>
      <c r="L52" s="539">
        <f>IF(TRIM(J52)=TRIM('2 - Project Admin'!$E$8),1,0)</f>
        <v>0</v>
      </c>
      <c r="M52" s="212">
        <f>IF(L52=1,COUNTIF($J$4:J52,J52),0)</f>
        <v>0</v>
      </c>
    </row>
    <row r="53" spans="2:13" x14ac:dyDescent="0.2">
      <c r="B53" s="212" t="s">
        <v>3789</v>
      </c>
      <c r="C53" s="212" t="s">
        <v>404</v>
      </c>
      <c r="D53" s="212" t="s">
        <v>3790</v>
      </c>
      <c r="E53" s="542" t="s">
        <v>3594</v>
      </c>
      <c r="F53" s="212">
        <f>IF(RIGHT(B53,1)="p",0,IF(TRIM(C53)=TRIM('2 - Project Admin'!$E$8),1,0))</f>
        <v>0</v>
      </c>
      <c r="G53" s="212">
        <f>IF(F53=1,COUNTIF($C$4:C53,C53),0)</f>
        <v>0</v>
      </c>
      <c r="I53" s="212" t="s">
        <v>3791</v>
      </c>
      <c r="J53" s="212" t="s">
        <v>433</v>
      </c>
      <c r="K53" s="212" t="s">
        <v>3792</v>
      </c>
      <c r="L53" s="539">
        <f>IF(TRIM(J53)=TRIM('2 - Project Admin'!$E$8),1,0)</f>
        <v>0</v>
      </c>
      <c r="M53" s="212">
        <f>IF(L53=1,COUNTIF($J$4:J53,J53),0)</f>
        <v>0</v>
      </c>
    </row>
    <row r="54" spans="2:13" x14ac:dyDescent="0.2">
      <c r="B54" s="212" t="s">
        <v>3793</v>
      </c>
      <c r="C54" s="212" t="s">
        <v>404</v>
      </c>
      <c r="D54" s="212" t="s">
        <v>3794</v>
      </c>
      <c r="E54" s="542" t="s">
        <v>3594</v>
      </c>
      <c r="F54" s="212">
        <f>IF(RIGHT(B54,1)="p",0,IF(TRIM(C54)=TRIM('2 - Project Admin'!$E$8),1,0))</f>
        <v>0</v>
      </c>
      <c r="G54" s="212">
        <f>IF(F54=1,COUNTIF($C$4:C54,C54),0)</f>
        <v>0</v>
      </c>
      <c r="I54" s="212" t="s">
        <v>3795</v>
      </c>
      <c r="J54" s="212" t="s">
        <v>433</v>
      </c>
      <c r="K54" s="212" t="s">
        <v>3796</v>
      </c>
      <c r="L54" s="539">
        <f>IF(TRIM(J54)=TRIM('2 - Project Admin'!$E$8),1,0)</f>
        <v>0</v>
      </c>
      <c r="M54" s="212">
        <f>IF(L54=1,COUNTIF($J$4:J54,J54),0)</f>
        <v>0</v>
      </c>
    </row>
    <row r="55" spans="2:13" x14ac:dyDescent="0.2">
      <c r="B55" s="212" t="s">
        <v>3797</v>
      </c>
      <c r="C55" s="212" t="s">
        <v>404</v>
      </c>
      <c r="D55" s="212" t="s">
        <v>3798</v>
      </c>
      <c r="E55" s="542" t="s">
        <v>3594</v>
      </c>
      <c r="F55" s="212">
        <f>IF(RIGHT(B55,1)="p",0,IF(TRIM(C55)=TRIM('2 - Project Admin'!$E$8),1,0))</f>
        <v>0</v>
      </c>
      <c r="G55" s="212">
        <f>IF(F55=1,COUNTIF($C$4:C55,C55),0)</f>
        <v>0</v>
      </c>
      <c r="I55" s="212" t="s">
        <v>3799</v>
      </c>
      <c r="J55" s="212" t="s">
        <v>433</v>
      </c>
      <c r="K55" s="212" t="s">
        <v>3800</v>
      </c>
      <c r="L55" s="539">
        <f>IF(TRIM(J55)=TRIM('2 - Project Admin'!$E$8),1,0)</f>
        <v>0</v>
      </c>
      <c r="M55" s="212">
        <f>IF(L55=1,COUNTIF($J$4:J55,J55),0)</f>
        <v>0</v>
      </c>
    </row>
    <row r="56" spans="2:13" x14ac:dyDescent="0.2">
      <c r="B56" s="212" t="s">
        <v>3801</v>
      </c>
      <c r="C56" s="212" t="s">
        <v>404</v>
      </c>
      <c r="D56" s="212" t="s">
        <v>3802</v>
      </c>
      <c r="E56" s="542" t="s">
        <v>3594</v>
      </c>
      <c r="F56" s="212">
        <f>IF(RIGHT(B56,1)="p",0,IF(TRIM(C56)=TRIM('2 - Project Admin'!$E$8),1,0))</f>
        <v>0</v>
      </c>
      <c r="G56" s="212">
        <f>IF(F56=1,COUNTIF($C$4:C56,C56),0)</f>
        <v>0</v>
      </c>
      <c r="I56" s="212" t="s">
        <v>3803</v>
      </c>
      <c r="J56" s="212" t="s">
        <v>438</v>
      </c>
      <c r="K56" s="212" t="s">
        <v>3804</v>
      </c>
      <c r="L56" s="539">
        <f>IF(TRIM(J56)=TRIM('2 - Project Admin'!$E$8),1,0)</f>
        <v>0</v>
      </c>
      <c r="M56" s="212">
        <f>IF(L56=1,COUNTIF($J$4:J56,J56),0)</f>
        <v>0</v>
      </c>
    </row>
    <row r="57" spans="2:13" x14ac:dyDescent="0.2">
      <c r="B57" s="212" t="s">
        <v>3805</v>
      </c>
      <c r="C57" s="212" t="s">
        <v>409</v>
      </c>
      <c r="D57" s="212" t="s">
        <v>3806</v>
      </c>
      <c r="E57" s="542" t="s">
        <v>3594</v>
      </c>
      <c r="F57" s="212">
        <f>IF(RIGHT(B57,1)="p",0,IF(TRIM(C57)=TRIM('2 - Project Admin'!$E$8),1,0))</f>
        <v>0</v>
      </c>
      <c r="G57" s="212">
        <f>IF(F57=1,COUNTIF($C$4:C57,C57),0)</f>
        <v>0</v>
      </c>
      <c r="I57" s="212" t="s">
        <v>3807</v>
      </c>
      <c r="J57" s="212" t="s">
        <v>438</v>
      </c>
      <c r="K57" s="212" t="s">
        <v>3808</v>
      </c>
      <c r="L57" s="539">
        <f>IF(TRIM(J57)=TRIM('2 - Project Admin'!$E$8),1,0)</f>
        <v>0</v>
      </c>
      <c r="M57" s="212">
        <f>IF(L57=1,COUNTIF($J$4:J57,J57),0)</f>
        <v>0</v>
      </c>
    </row>
    <row r="58" spans="2:13" x14ac:dyDescent="0.2">
      <c r="B58" s="212" t="s">
        <v>3809</v>
      </c>
      <c r="C58" s="212" t="s">
        <v>409</v>
      </c>
      <c r="D58" s="212" t="s">
        <v>3810</v>
      </c>
      <c r="E58" s="542" t="s">
        <v>3594</v>
      </c>
      <c r="F58" s="212">
        <f>IF(RIGHT(B58,1)="p",0,IF(TRIM(C58)=TRIM('2 - Project Admin'!$E$8),1,0))</f>
        <v>0</v>
      </c>
      <c r="G58" s="212">
        <f>IF(F58=1,COUNTIF($C$4:C58,C58),0)</f>
        <v>0</v>
      </c>
      <c r="I58" s="212" t="s">
        <v>3811</v>
      </c>
      <c r="J58" s="212" t="s">
        <v>438</v>
      </c>
      <c r="K58" s="212" t="s">
        <v>3812</v>
      </c>
      <c r="L58" s="539">
        <f>IF(TRIM(J58)=TRIM('2 - Project Admin'!$E$8),1,0)</f>
        <v>0</v>
      </c>
      <c r="M58" s="212">
        <f>IF(L58=1,COUNTIF($J$4:J58,J58),0)</f>
        <v>0</v>
      </c>
    </row>
    <row r="59" spans="2:13" x14ac:dyDescent="0.2">
      <c r="B59" s="212" t="s">
        <v>3813</v>
      </c>
      <c r="C59" s="212" t="s">
        <v>409</v>
      </c>
      <c r="D59" s="212" t="s">
        <v>3814</v>
      </c>
      <c r="E59" s="542" t="s">
        <v>3594</v>
      </c>
      <c r="F59" s="212">
        <f>IF(RIGHT(B59,1)="p",0,IF(TRIM(C59)=TRIM('2 - Project Admin'!$E$8),1,0))</f>
        <v>0</v>
      </c>
      <c r="G59" s="212">
        <f>IF(F59=1,COUNTIF($C$4:C59,C59),0)</f>
        <v>0</v>
      </c>
      <c r="I59" s="212" t="s">
        <v>3815</v>
      </c>
      <c r="J59" s="212" t="s">
        <v>438</v>
      </c>
      <c r="K59" s="212" t="s">
        <v>3816</v>
      </c>
      <c r="L59" s="539">
        <f>IF(TRIM(J59)=TRIM('2 - Project Admin'!$E$8),1,0)</f>
        <v>0</v>
      </c>
      <c r="M59" s="212">
        <f>IF(L59=1,COUNTIF($J$4:J59,J59),0)</f>
        <v>0</v>
      </c>
    </row>
    <row r="60" spans="2:13" x14ac:dyDescent="0.2">
      <c r="B60" s="212" t="s">
        <v>3817</v>
      </c>
      <c r="C60" s="212" t="s">
        <v>409</v>
      </c>
      <c r="D60" s="212" t="s">
        <v>3818</v>
      </c>
      <c r="E60" s="542" t="s">
        <v>3594</v>
      </c>
      <c r="F60" s="212">
        <f>IF(RIGHT(B60,1)="p",0,IF(TRIM(C60)=TRIM('2 - Project Admin'!$E$8),1,0))</f>
        <v>0</v>
      </c>
      <c r="G60" s="212">
        <f>IF(F60=1,COUNTIF($C$4:C60,C60),0)</f>
        <v>0</v>
      </c>
      <c r="I60" s="212" t="s">
        <v>3819</v>
      </c>
      <c r="J60" s="212" t="s">
        <v>438</v>
      </c>
      <c r="K60" s="212" t="s">
        <v>3820</v>
      </c>
      <c r="L60" s="539">
        <f>IF(TRIM(J60)=TRIM('2 - Project Admin'!$E$8),1,0)</f>
        <v>0</v>
      </c>
      <c r="M60" s="212">
        <f>IF(L60=1,COUNTIF($J$4:J60,J60),0)</f>
        <v>0</v>
      </c>
    </row>
    <row r="61" spans="2:13" x14ac:dyDescent="0.2">
      <c r="B61" s="212" t="s">
        <v>3821</v>
      </c>
      <c r="C61" s="212" t="s">
        <v>411</v>
      </c>
      <c r="D61" s="212" t="s">
        <v>3822</v>
      </c>
      <c r="E61" s="542" t="s">
        <v>3594</v>
      </c>
      <c r="F61" s="212">
        <f>IF(RIGHT(B61,1)="p",0,IF(TRIM(C61)=TRIM('2 - Project Admin'!$E$8),1,0))</f>
        <v>0</v>
      </c>
      <c r="G61" s="212">
        <f>IF(F61=1,COUNTIF($C$4:C61,C61),0)</f>
        <v>0</v>
      </c>
      <c r="I61" s="212" t="s">
        <v>3823</v>
      </c>
      <c r="J61" s="212" t="s">
        <v>438</v>
      </c>
      <c r="K61" s="212" t="s">
        <v>3824</v>
      </c>
      <c r="L61" s="539">
        <f>IF(TRIM(J61)=TRIM('2 - Project Admin'!$E$8),1,0)</f>
        <v>0</v>
      </c>
      <c r="M61" s="212">
        <f>IF(L61=1,COUNTIF($J$4:J61,J61),0)</f>
        <v>0</v>
      </c>
    </row>
    <row r="62" spans="2:13" x14ac:dyDescent="0.2">
      <c r="B62" s="212" t="s">
        <v>3825</v>
      </c>
      <c r="C62" s="212" t="s">
        <v>411</v>
      </c>
      <c r="D62" s="212" t="s">
        <v>3826</v>
      </c>
      <c r="E62" s="542" t="s">
        <v>3594</v>
      </c>
      <c r="F62" s="212">
        <f>IF(RIGHT(B62,1)="p",0,IF(TRIM(C62)=TRIM('2 - Project Admin'!$E$8),1,0))</f>
        <v>0</v>
      </c>
      <c r="G62" s="212">
        <f>IF(F62=1,COUNTIF($C$4:C62,C62),0)</f>
        <v>0</v>
      </c>
      <c r="I62" s="212" t="s">
        <v>3827</v>
      </c>
      <c r="J62" s="212" t="s">
        <v>449</v>
      </c>
      <c r="K62" s="212" t="s">
        <v>3828</v>
      </c>
      <c r="L62" s="539">
        <f>IF(TRIM(J62)=TRIM('2 - Project Admin'!$E$8),1,0)</f>
        <v>0</v>
      </c>
      <c r="M62" s="212">
        <f>IF(L62=1,COUNTIF($J$4:J62,J62),0)</f>
        <v>0</v>
      </c>
    </row>
    <row r="63" spans="2:13" x14ac:dyDescent="0.2">
      <c r="B63" s="212" t="s">
        <v>3829</v>
      </c>
      <c r="C63" s="212" t="s">
        <v>411</v>
      </c>
      <c r="D63" s="212" t="s">
        <v>3830</v>
      </c>
      <c r="E63" s="542" t="s">
        <v>3594</v>
      </c>
      <c r="F63" s="212">
        <f>IF(RIGHT(B63,1)="p",0,IF(TRIM(C63)=TRIM('2 - Project Admin'!$E$8),1,0))</f>
        <v>0</v>
      </c>
      <c r="G63" s="212">
        <f>IF(F63=1,COUNTIF($C$4:C63,C63),0)</f>
        <v>0</v>
      </c>
      <c r="I63" s="212" t="s">
        <v>3831</v>
      </c>
      <c r="J63" s="212" t="s">
        <v>449</v>
      </c>
      <c r="K63" s="212" t="s">
        <v>3818</v>
      </c>
      <c r="L63" s="539">
        <f>IF(TRIM(J63)=TRIM('2 - Project Admin'!$E$8),1,0)</f>
        <v>0</v>
      </c>
      <c r="M63" s="212">
        <f>IF(L63=1,COUNTIF($J$4:J63,J63),0)</f>
        <v>0</v>
      </c>
    </row>
    <row r="64" spans="2:13" x14ac:dyDescent="0.2">
      <c r="B64" s="212" t="s">
        <v>3832</v>
      </c>
      <c r="C64" s="212" t="s">
        <v>411</v>
      </c>
      <c r="D64" s="212" t="s">
        <v>3833</v>
      </c>
      <c r="E64" s="542" t="s">
        <v>3594</v>
      </c>
      <c r="F64" s="212">
        <f>IF(RIGHT(B64,1)="p",0,IF(TRIM(C64)=TRIM('2 - Project Admin'!$E$8),1,0))</f>
        <v>0</v>
      </c>
      <c r="G64" s="212">
        <f>IF(F64=1,COUNTIF($C$4:C64,C64),0)</f>
        <v>0</v>
      </c>
      <c r="I64" s="212" t="s">
        <v>3834</v>
      </c>
      <c r="J64" s="212" t="s">
        <v>456</v>
      </c>
      <c r="K64" s="212" t="s">
        <v>3835</v>
      </c>
      <c r="L64" s="539">
        <f>IF(TRIM(J64)=TRIM('2 - Project Admin'!$E$8),1,0)</f>
        <v>0</v>
      </c>
      <c r="M64" s="212">
        <f>IF(L64=1,COUNTIF($J$4:J64,J64),0)</f>
        <v>0</v>
      </c>
    </row>
    <row r="65" spans="2:13" x14ac:dyDescent="0.2">
      <c r="B65" s="212" t="s">
        <v>3836</v>
      </c>
      <c r="C65" s="212" t="s">
        <v>411</v>
      </c>
      <c r="D65" s="212" t="s">
        <v>3837</v>
      </c>
      <c r="E65" s="542" t="s">
        <v>3594</v>
      </c>
      <c r="F65" s="212">
        <f>IF(RIGHT(B65,1)="p",0,IF(TRIM(C65)=TRIM('2 - Project Admin'!$E$8),1,0))</f>
        <v>0</v>
      </c>
      <c r="G65" s="212">
        <f>IF(F65=1,COUNTIF($C$4:C65,C65),0)</f>
        <v>0</v>
      </c>
      <c r="I65" s="212" t="s">
        <v>3838</v>
      </c>
      <c r="J65" s="212" t="s">
        <v>456</v>
      </c>
      <c r="K65" s="212" t="s">
        <v>3839</v>
      </c>
      <c r="L65" s="539">
        <f>IF(TRIM(J65)=TRIM('2 - Project Admin'!$E$8),1,0)</f>
        <v>0</v>
      </c>
      <c r="M65" s="212">
        <f>IF(L65=1,COUNTIF($J$4:J65,J65),0)</f>
        <v>0</v>
      </c>
    </row>
    <row r="66" spans="2:13" x14ac:dyDescent="0.2">
      <c r="B66" s="212" t="s">
        <v>3840</v>
      </c>
      <c r="C66" s="212" t="s">
        <v>411</v>
      </c>
      <c r="D66" s="212" t="s">
        <v>3841</v>
      </c>
      <c r="E66" s="542" t="s">
        <v>3594</v>
      </c>
      <c r="F66" s="212">
        <f>IF(RIGHT(B66,1)="p",0,IF(TRIM(C66)=TRIM('2 - Project Admin'!$E$8),1,0))</f>
        <v>0</v>
      </c>
      <c r="G66" s="212">
        <f>IF(F66=1,COUNTIF($C$4:C66,C66),0)</f>
        <v>0</v>
      </c>
      <c r="I66" s="212" t="s">
        <v>3842</v>
      </c>
      <c r="J66" s="212" t="s">
        <v>456</v>
      </c>
      <c r="K66" s="212" t="s">
        <v>3843</v>
      </c>
      <c r="L66" s="539">
        <f>IF(TRIM(J66)=TRIM('2 - Project Admin'!$E$8),1,0)</f>
        <v>0</v>
      </c>
      <c r="M66" s="212">
        <f>IF(L66=1,COUNTIF($J$4:J66,J66),0)</f>
        <v>0</v>
      </c>
    </row>
    <row r="67" spans="2:13" x14ac:dyDescent="0.2">
      <c r="B67" s="212" t="s">
        <v>3844</v>
      </c>
      <c r="C67" s="212" t="s">
        <v>411</v>
      </c>
      <c r="D67" s="212" t="s">
        <v>3845</v>
      </c>
      <c r="E67" s="542" t="s">
        <v>3594</v>
      </c>
      <c r="F67" s="212">
        <f>IF(RIGHT(B67,1)="p",0,IF(TRIM(C67)=TRIM('2 - Project Admin'!$E$8),1,0))</f>
        <v>0</v>
      </c>
      <c r="G67" s="212">
        <f>IF(F67=1,COUNTIF($C$4:C67,C67),0)</f>
        <v>0</v>
      </c>
      <c r="I67" s="212" t="s">
        <v>3846</v>
      </c>
      <c r="J67" s="212" t="s">
        <v>456</v>
      </c>
      <c r="K67" s="212" t="s">
        <v>3847</v>
      </c>
      <c r="L67" s="539">
        <f>IF(TRIM(J67)=TRIM('2 - Project Admin'!$E$8),1,0)</f>
        <v>0</v>
      </c>
      <c r="M67" s="212">
        <f>IF(L67=1,COUNTIF($J$4:J67,J67),0)</f>
        <v>0</v>
      </c>
    </row>
    <row r="68" spans="2:13" x14ac:dyDescent="0.2">
      <c r="B68" s="212" t="s">
        <v>3848</v>
      </c>
      <c r="C68" s="212" t="s">
        <v>413</v>
      </c>
      <c r="D68" s="212" t="s">
        <v>3849</v>
      </c>
      <c r="E68" s="542" t="s">
        <v>3594</v>
      </c>
      <c r="F68" s="212">
        <f>IF(RIGHT(B68,1)="p",0,IF(TRIM(C68)=TRIM('2 - Project Admin'!$E$8),1,0))</f>
        <v>0</v>
      </c>
      <c r="G68" s="212">
        <f>IF(F68=1,COUNTIF($C$4:C68,C68),0)</f>
        <v>0</v>
      </c>
      <c r="I68" s="212" t="s">
        <v>3850</v>
      </c>
      <c r="J68" s="212" t="s">
        <v>456</v>
      </c>
      <c r="K68" s="212" t="s">
        <v>3851</v>
      </c>
      <c r="L68" s="539">
        <f>IF(TRIM(J68)=TRIM('2 - Project Admin'!$E$8),1,0)</f>
        <v>0</v>
      </c>
      <c r="M68" s="212">
        <f>IF(L68=1,COUNTIF($J$4:J68,J68),0)</f>
        <v>0</v>
      </c>
    </row>
    <row r="69" spans="2:13" x14ac:dyDescent="0.2">
      <c r="B69" s="212" t="s">
        <v>3852</v>
      </c>
      <c r="C69" s="212" t="s">
        <v>413</v>
      </c>
      <c r="D69" s="212" t="s">
        <v>3853</v>
      </c>
      <c r="E69" s="542" t="s">
        <v>3594</v>
      </c>
      <c r="F69" s="212">
        <f>IF(RIGHT(B69,1)="p",0,IF(TRIM(C69)=TRIM('2 - Project Admin'!$E$8),1,0))</f>
        <v>0</v>
      </c>
      <c r="G69" s="212">
        <f>IF(F69=1,COUNTIF($C$4:C69,C69),0)</f>
        <v>0</v>
      </c>
      <c r="I69" s="212" t="s">
        <v>3854</v>
      </c>
      <c r="J69" s="212" t="s">
        <v>456</v>
      </c>
      <c r="K69" s="212" t="s">
        <v>3855</v>
      </c>
      <c r="L69" s="539">
        <f>IF(TRIM(J69)=TRIM('2 - Project Admin'!$E$8),1,0)</f>
        <v>0</v>
      </c>
      <c r="M69" s="212">
        <f>IF(L69=1,COUNTIF($J$4:J69,J69),0)</f>
        <v>0</v>
      </c>
    </row>
    <row r="70" spans="2:13" x14ac:dyDescent="0.2">
      <c r="B70" s="212" t="s">
        <v>3856</v>
      </c>
      <c r="C70" s="212" t="s">
        <v>413</v>
      </c>
      <c r="D70" s="212" t="s">
        <v>3857</v>
      </c>
      <c r="E70" s="542" t="s">
        <v>3594</v>
      </c>
      <c r="F70" s="212">
        <f>IF(RIGHT(B70,1)="p",0,IF(TRIM(C70)=TRIM('2 - Project Admin'!$E$8),1,0))</f>
        <v>0</v>
      </c>
      <c r="G70" s="212">
        <f>IF(F70=1,COUNTIF($C$4:C70,C70),0)</f>
        <v>0</v>
      </c>
      <c r="I70" s="212" t="s">
        <v>3858</v>
      </c>
      <c r="J70" s="212" t="s">
        <v>456</v>
      </c>
      <c r="K70" s="212" t="s">
        <v>3859</v>
      </c>
      <c r="L70" s="539">
        <f>IF(TRIM(J70)=TRIM('2 - Project Admin'!$E$8),1,0)</f>
        <v>0</v>
      </c>
      <c r="M70" s="212">
        <f>IF(L70=1,COUNTIF($J$4:J70,J70),0)</f>
        <v>0</v>
      </c>
    </row>
    <row r="71" spans="2:13" x14ac:dyDescent="0.2">
      <c r="B71" s="212" t="s">
        <v>3860</v>
      </c>
      <c r="C71" s="212" t="s">
        <v>413</v>
      </c>
      <c r="D71" s="212" t="s">
        <v>3861</v>
      </c>
      <c r="E71" s="542" t="s">
        <v>3594</v>
      </c>
      <c r="F71" s="212">
        <f>IF(RIGHT(B71,1)="p",0,IF(TRIM(C71)=TRIM('2 - Project Admin'!$E$8),1,0))</f>
        <v>0</v>
      </c>
      <c r="G71" s="212">
        <f>IF(F71=1,COUNTIF($C$4:C71,C71),0)</f>
        <v>0</v>
      </c>
      <c r="I71" s="212" t="s">
        <v>3862</v>
      </c>
      <c r="J71" s="212" t="s">
        <v>463</v>
      </c>
      <c r="K71" s="212" t="s">
        <v>3863</v>
      </c>
      <c r="L71" s="539">
        <f>IF(TRIM(J71)=TRIM('2 - Project Admin'!$E$8),1,0)</f>
        <v>0</v>
      </c>
      <c r="M71" s="212">
        <f>IF(L71=1,COUNTIF($J$4:J71,J71),0)</f>
        <v>0</v>
      </c>
    </row>
    <row r="72" spans="2:13" x14ac:dyDescent="0.2">
      <c r="B72" s="212" t="s">
        <v>3864</v>
      </c>
      <c r="C72" s="212" t="s">
        <v>413</v>
      </c>
      <c r="D72" s="212" t="s">
        <v>3865</v>
      </c>
      <c r="E72" s="542" t="s">
        <v>3594</v>
      </c>
      <c r="F72" s="212">
        <f>IF(RIGHT(B72,1)="p",0,IF(TRIM(C72)=TRIM('2 - Project Admin'!$E$8),1,0))</f>
        <v>0</v>
      </c>
      <c r="G72" s="212">
        <f>IF(F72=1,COUNTIF($C$4:C72,C72),0)</f>
        <v>0</v>
      </c>
      <c r="I72" s="212" t="s">
        <v>3866</v>
      </c>
      <c r="J72" s="212" t="s">
        <v>463</v>
      </c>
      <c r="K72" s="212" t="s">
        <v>3867</v>
      </c>
      <c r="L72" s="539">
        <f>IF(TRIM(J72)=TRIM('2 - Project Admin'!$E$8),1,0)</f>
        <v>0</v>
      </c>
      <c r="M72" s="212">
        <f>IF(L72=1,COUNTIF($J$4:J72,J72),0)</f>
        <v>0</v>
      </c>
    </row>
    <row r="73" spans="2:13" x14ac:dyDescent="0.2">
      <c r="B73" s="212" t="s">
        <v>3868</v>
      </c>
      <c r="C73" s="212" t="s">
        <v>413</v>
      </c>
      <c r="D73" s="212" t="s">
        <v>3869</v>
      </c>
      <c r="E73" s="542" t="s">
        <v>3594</v>
      </c>
      <c r="F73" s="212">
        <f>IF(RIGHT(B73,1)="p",0,IF(TRIM(C73)=TRIM('2 - Project Admin'!$E$8),1,0))</f>
        <v>0</v>
      </c>
      <c r="G73" s="212">
        <f>IF(F73=1,COUNTIF($C$4:C73,C73),0)</f>
        <v>0</v>
      </c>
      <c r="I73" s="212" t="s">
        <v>3870</v>
      </c>
      <c r="J73" s="212" t="s">
        <v>463</v>
      </c>
      <c r="K73" s="212" t="s">
        <v>3871</v>
      </c>
      <c r="L73" s="539">
        <f>IF(TRIM(J73)=TRIM('2 - Project Admin'!$E$8),1,0)</f>
        <v>0</v>
      </c>
      <c r="M73" s="212">
        <f>IF(L73=1,COUNTIF($J$4:J73,J73),0)</f>
        <v>0</v>
      </c>
    </row>
    <row r="74" spans="2:13" x14ac:dyDescent="0.2">
      <c r="B74" s="212" t="s">
        <v>3872</v>
      </c>
      <c r="C74" s="212" t="s">
        <v>413</v>
      </c>
      <c r="D74" s="212" t="s">
        <v>3873</v>
      </c>
      <c r="E74" s="542" t="s">
        <v>3594</v>
      </c>
      <c r="F74" s="212">
        <f>IF(RIGHT(B74,1)="p",0,IF(TRIM(C74)=TRIM('2 - Project Admin'!$E$8),1,0))</f>
        <v>0</v>
      </c>
      <c r="G74" s="212">
        <f>IF(F74=1,COUNTIF($C$4:C74,C74),0)</f>
        <v>0</v>
      </c>
      <c r="I74" s="212" t="s">
        <v>3874</v>
      </c>
      <c r="J74" s="212" t="s">
        <v>470</v>
      </c>
      <c r="K74" s="212" t="s">
        <v>3875</v>
      </c>
      <c r="L74" s="539">
        <f>IF(TRIM(J74)=TRIM('2 - Project Admin'!$E$8),1,0)</f>
        <v>0</v>
      </c>
      <c r="M74" s="212">
        <f>IF(L74=1,COUNTIF($J$4:J74,J74),0)</f>
        <v>0</v>
      </c>
    </row>
    <row r="75" spans="2:13" x14ac:dyDescent="0.2">
      <c r="B75" s="212" t="s">
        <v>3876</v>
      </c>
      <c r="C75" s="212" t="s">
        <v>413</v>
      </c>
      <c r="D75" s="212" t="s">
        <v>3877</v>
      </c>
      <c r="E75" s="542" t="s">
        <v>3594</v>
      </c>
      <c r="F75" s="212">
        <f>IF(RIGHT(B75,1)="p",0,IF(TRIM(C75)=TRIM('2 - Project Admin'!$E$8),1,0))</f>
        <v>0</v>
      </c>
      <c r="G75" s="212">
        <f>IF(F75=1,COUNTIF($C$4:C75,C75),0)</f>
        <v>0</v>
      </c>
      <c r="I75" s="212" t="s">
        <v>3878</v>
      </c>
      <c r="J75" s="212" t="s">
        <v>470</v>
      </c>
      <c r="K75" s="212" t="s">
        <v>3879</v>
      </c>
      <c r="L75" s="539">
        <f>IF(TRIM(J75)=TRIM('2 - Project Admin'!$E$8),1,0)</f>
        <v>0</v>
      </c>
      <c r="M75" s="212">
        <f>IF(L75=1,COUNTIF($J$4:J75,J75),0)</f>
        <v>0</v>
      </c>
    </row>
    <row r="76" spans="2:13" x14ac:dyDescent="0.2">
      <c r="B76" s="212" t="s">
        <v>3880</v>
      </c>
      <c r="C76" s="212" t="s">
        <v>413</v>
      </c>
      <c r="D76" s="212" t="s">
        <v>3881</v>
      </c>
      <c r="E76" s="542" t="s">
        <v>3594</v>
      </c>
      <c r="F76" s="212">
        <f>IF(RIGHT(B76,1)="p",0,IF(TRIM(C76)=TRIM('2 - Project Admin'!$E$8),1,0))</f>
        <v>0</v>
      </c>
      <c r="G76" s="212">
        <f>IF(F76=1,COUNTIF($C$4:C76,C76),0)</f>
        <v>0</v>
      </c>
      <c r="I76" s="212" t="s">
        <v>3882</v>
      </c>
      <c r="J76" s="212" t="s">
        <v>474</v>
      </c>
      <c r="K76" s="212" t="s">
        <v>3883</v>
      </c>
      <c r="L76" s="539">
        <f>IF(TRIM(J76)=TRIM('2 - Project Admin'!$E$8),1,0)</f>
        <v>0</v>
      </c>
      <c r="M76" s="212">
        <f>IF(L76=1,COUNTIF($J$4:J76,J76),0)</f>
        <v>0</v>
      </c>
    </row>
    <row r="77" spans="2:13" x14ac:dyDescent="0.2">
      <c r="B77" s="212" t="s">
        <v>3884</v>
      </c>
      <c r="C77" s="212" t="s">
        <v>413</v>
      </c>
      <c r="D77" s="212" t="s">
        <v>3885</v>
      </c>
      <c r="E77" s="542" t="s">
        <v>3594</v>
      </c>
      <c r="F77" s="212">
        <f>IF(RIGHT(B77,1)="p",0,IF(TRIM(C77)=TRIM('2 - Project Admin'!$E$8),1,0))</f>
        <v>0</v>
      </c>
      <c r="G77" s="212">
        <f>IF(F77=1,COUNTIF($C$4:C77,C77),0)</f>
        <v>0</v>
      </c>
      <c r="I77" s="212" t="s">
        <v>3886</v>
      </c>
      <c r="J77" s="212" t="s">
        <v>474</v>
      </c>
      <c r="K77" s="212" t="s">
        <v>3887</v>
      </c>
      <c r="L77" s="539">
        <f>IF(TRIM(J77)=TRIM('2 - Project Admin'!$E$8),1,0)</f>
        <v>0</v>
      </c>
      <c r="M77" s="212">
        <f>IF(L77=1,COUNTIF($J$4:J77,J77),0)</f>
        <v>0</v>
      </c>
    </row>
    <row r="78" spans="2:13" x14ac:dyDescent="0.2">
      <c r="B78" s="212" t="s">
        <v>3888</v>
      </c>
      <c r="C78" s="212" t="s">
        <v>415</v>
      </c>
      <c r="D78" s="212" t="s">
        <v>3889</v>
      </c>
      <c r="E78" s="542" t="s">
        <v>3594</v>
      </c>
      <c r="F78" s="212">
        <f>IF(RIGHT(B78,1)="p",0,IF(TRIM(C78)=TRIM('2 - Project Admin'!$E$8),1,0))</f>
        <v>0</v>
      </c>
      <c r="G78" s="212">
        <f>IF(F78=1,COUNTIF($C$4:C78,C78),0)</f>
        <v>0</v>
      </c>
      <c r="I78" s="212" t="s">
        <v>3890</v>
      </c>
      <c r="J78" s="212" t="s">
        <v>474</v>
      </c>
      <c r="K78" s="212" t="s">
        <v>3891</v>
      </c>
      <c r="L78" s="539">
        <f>IF(TRIM(J78)=TRIM('2 - Project Admin'!$E$8),1,0)</f>
        <v>0</v>
      </c>
      <c r="M78" s="212">
        <f>IF(L78=1,COUNTIF($J$4:J78,J78),0)</f>
        <v>0</v>
      </c>
    </row>
    <row r="79" spans="2:13" x14ac:dyDescent="0.2">
      <c r="B79" s="212" t="s">
        <v>3892</v>
      </c>
      <c r="C79" s="212" t="s">
        <v>415</v>
      </c>
      <c r="D79" s="212" t="s">
        <v>3893</v>
      </c>
      <c r="E79" s="542" t="s">
        <v>3594</v>
      </c>
      <c r="F79" s="212">
        <f>IF(RIGHT(B79,1)="p",0,IF(TRIM(C79)=TRIM('2 - Project Admin'!$E$8),1,0))</f>
        <v>0</v>
      </c>
      <c r="G79" s="212">
        <f>IF(F79=1,COUNTIF($C$4:C79,C79),0)</f>
        <v>0</v>
      </c>
      <c r="I79" s="212" t="s">
        <v>3894</v>
      </c>
      <c r="J79" s="212" t="s">
        <v>474</v>
      </c>
      <c r="K79" s="212" t="s">
        <v>3895</v>
      </c>
      <c r="L79" s="539">
        <f>IF(TRIM(J79)=TRIM('2 - Project Admin'!$E$8),1,0)</f>
        <v>0</v>
      </c>
      <c r="M79" s="212">
        <f>IF(L79=1,COUNTIF($J$4:J79,J79),0)</f>
        <v>0</v>
      </c>
    </row>
    <row r="80" spans="2:13" x14ac:dyDescent="0.2">
      <c r="B80" s="212" t="s">
        <v>3896</v>
      </c>
      <c r="C80" s="212" t="s">
        <v>415</v>
      </c>
      <c r="D80" s="212" t="s">
        <v>3897</v>
      </c>
      <c r="E80" s="542" t="s">
        <v>3594</v>
      </c>
      <c r="F80" s="212">
        <f>IF(RIGHT(B80,1)="p",0,IF(TRIM(C80)=TRIM('2 - Project Admin'!$E$8),1,0))</f>
        <v>0</v>
      </c>
      <c r="G80" s="212">
        <f>IF(F80=1,COUNTIF($C$4:C80,C80),0)</f>
        <v>0</v>
      </c>
      <c r="I80" s="212" t="s">
        <v>3898</v>
      </c>
      <c r="J80" s="212" t="s">
        <v>474</v>
      </c>
      <c r="K80" s="212" t="s">
        <v>3899</v>
      </c>
      <c r="L80" s="539">
        <f>IF(TRIM(J80)=TRIM('2 - Project Admin'!$E$8),1,0)</f>
        <v>0</v>
      </c>
      <c r="M80" s="212">
        <f>IF(L80=1,COUNTIF($J$4:J80,J80),0)</f>
        <v>0</v>
      </c>
    </row>
    <row r="81" spans="2:13" x14ac:dyDescent="0.2">
      <c r="B81" s="212" t="s">
        <v>3900</v>
      </c>
      <c r="C81" s="212" t="s">
        <v>415</v>
      </c>
      <c r="D81" s="212" t="s">
        <v>3901</v>
      </c>
      <c r="E81" s="542" t="s">
        <v>3594</v>
      </c>
      <c r="F81" s="212">
        <f>IF(RIGHT(B81,1)="p",0,IF(TRIM(C81)=TRIM('2 - Project Admin'!$E$8),1,0))</f>
        <v>0</v>
      </c>
      <c r="G81" s="212">
        <f>IF(F81=1,COUNTIF($C$4:C81,C81),0)</f>
        <v>0</v>
      </c>
      <c r="I81" s="212" t="s">
        <v>3902</v>
      </c>
      <c r="J81" s="212" t="s">
        <v>476</v>
      </c>
      <c r="K81" s="212" t="s">
        <v>3903</v>
      </c>
      <c r="L81" s="539">
        <f>IF(TRIM(J81)=TRIM('2 - Project Admin'!$E$8),1,0)</f>
        <v>0</v>
      </c>
      <c r="M81" s="212">
        <f>IF(L81=1,COUNTIF($J$4:J81,J81),0)</f>
        <v>0</v>
      </c>
    </row>
    <row r="82" spans="2:13" x14ac:dyDescent="0.2">
      <c r="B82" s="212" t="s">
        <v>3904</v>
      </c>
      <c r="C82" s="212" t="s">
        <v>415</v>
      </c>
      <c r="D82" s="212" t="s">
        <v>3905</v>
      </c>
      <c r="E82" s="542" t="s">
        <v>3594</v>
      </c>
      <c r="F82" s="212">
        <f>IF(RIGHT(B82,1)="p",0,IF(TRIM(C82)=TRIM('2 - Project Admin'!$E$8),1,0))</f>
        <v>0</v>
      </c>
      <c r="G82" s="212">
        <f>IF(F82=1,COUNTIF($C$4:C82,C82),0)</f>
        <v>0</v>
      </c>
      <c r="I82" s="212" t="s">
        <v>3906</v>
      </c>
      <c r="J82" s="212" t="s">
        <v>476</v>
      </c>
      <c r="K82" s="212" t="s">
        <v>3907</v>
      </c>
      <c r="L82" s="539">
        <f>IF(TRIM(J82)=TRIM('2 - Project Admin'!$E$8),1,0)</f>
        <v>0</v>
      </c>
      <c r="M82" s="212">
        <f>IF(L82=1,COUNTIF($J$4:J82,J82),0)</f>
        <v>0</v>
      </c>
    </row>
    <row r="83" spans="2:13" x14ac:dyDescent="0.2">
      <c r="B83" s="212" t="s">
        <v>3908</v>
      </c>
      <c r="C83" s="212" t="s">
        <v>415</v>
      </c>
      <c r="D83" s="212" t="s">
        <v>3909</v>
      </c>
      <c r="E83" s="542" t="s">
        <v>3594</v>
      </c>
      <c r="F83" s="212">
        <f>IF(RIGHT(B83,1)="p",0,IF(TRIM(C83)=TRIM('2 - Project Admin'!$E$8),1,0))</f>
        <v>0</v>
      </c>
      <c r="G83" s="212">
        <f>IF(F83=1,COUNTIF($C$4:C83,C83),0)</f>
        <v>0</v>
      </c>
      <c r="I83" s="212" t="s">
        <v>3910</v>
      </c>
      <c r="J83" s="212" t="s">
        <v>476</v>
      </c>
      <c r="K83" s="212" t="s">
        <v>3911</v>
      </c>
      <c r="L83" s="539">
        <f>IF(TRIM(J83)=TRIM('2 - Project Admin'!$E$8),1,0)</f>
        <v>0</v>
      </c>
      <c r="M83" s="212">
        <f>IF(L83=1,COUNTIF($J$4:J83,J83),0)</f>
        <v>0</v>
      </c>
    </row>
    <row r="84" spans="2:13" x14ac:dyDescent="0.2">
      <c r="B84" s="212" t="s">
        <v>3912</v>
      </c>
      <c r="C84" s="212" t="s">
        <v>415</v>
      </c>
      <c r="D84" s="212" t="s">
        <v>3913</v>
      </c>
      <c r="E84" s="542" t="s">
        <v>3594</v>
      </c>
      <c r="F84" s="212">
        <f>IF(RIGHT(B84,1)="p",0,IF(TRIM(C84)=TRIM('2 - Project Admin'!$E$8),1,0))</f>
        <v>0</v>
      </c>
      <c r="G84" s="212">
        <f>IF(F84=1,COUNTIF($C$4:C84,C84),0)</f>
        <v>0</v>
      </c>
      <c r="I84" s="212" t="s">
        <v>3914</v>
      </c>
      <c r="J84" s="212" t="s">
        <v>478</v>
      </c>
      <c r="K84" s="212" t="s">
        <v>3915</v>
      </c>
      <c r="L84" s="539">
        <f>IF(TRIM(J84)=TRIM('2 - Project Admin'!$E$8),1,0)</f>
        <v>0</v>
      </c>
      <c r="M84" s="212">
        <f>IF(L84=1,COUNTIF($J$4:J84,J84),0)</f>
        <v>0</v>
      </c>
    </row>
    <row r="85" spans="2:13" x14ac:dyDescent="0.2">
      <c r="B85" s="212" t="s">
        <v>3916</v>
      </c>
      <c r="C85" s="212" t="s">
        <v>415</v>
      </c>
      <c r="D85" s="212" t="s">
        <v>3917</v>
      </c>
      <c r="E85" s="542" t="s">
        <v>3594</v>
      </c>
      <c r="F85" s="212">
        <f>IF(RIGHT(B85,1)="p",0,IF(TRIM(C85)=TRIM('2 - Project Admin'!$E$8),1,0))</f>
        <v>0</v>
      </c>
      <c r="G85" s="212">
        <f>IF(F85=1,COUNTIF($C$4:C85,C85),0)</f>
        <v>0</v>
      </c>
      <c r="I85" s="212" t="s">
        <v>3918</v>
      </c>
      <c r="J85" s="212" t="s">
        <v>478</v>
      </c>
      <c r="K85" s="212" t="s">
        <v>3919</v>
      </c>
      <c r="L85" s="539">
        <f>IF(TRIM(J85)=TRIM('2 - Project Admin'!$E$8),1,0)</f>
        <v>0</v>
      </c>
      <c r="M85" s="212">
        <f>IF(L85=1,COUNTIF($J$4:J85,J85),0)</f>
        <v>0</v>
      </c>
    </row>
    <row r="86" spans="2:13" x14ac:dyDescent="0.2">
      <c r="B86" s="212" t="s">
        <v>3920</v>
      </c>
      <c r="C86" s="212" t="s">
        <v>415</v>
      </c>
      <c r="D86" s="212" t="s">
        <v>3921</v>
      </c>
      <c r="E86" s="542" t="s">
        <v>3594</v>
      </c>
      <c r="F86" s="212">
        <f>IF(RIGHT(B86,1)="p",0,IF(TRIM(C86)=TRIM('2 - Project Admin'!$E$8),1,0))</f>
        <v>0</v>
      </c>
      <c r="G86" s="212">
        <f>IF(F86=1,COUNTIF($C$4:C86,C86),0)</f>
        <v>0</v>
      </c>
      <c r="I86" s="212" t="s">
        <v>3922</v>
      </c>
      <c r="J86" s="212" t="s">
        <v>485</v>
      </c>
      <c r="K86" s="212" t="s">
        <v>3923</v>
      </c>
      <c r="L86" s="539">
        <f>IF(TRIM(J86)=TRIM('2 - Project Admin'!$E$8),1,0)</f>
        <v>0</v>
      </c>
      <c r="M86" s="212">
        <f>IF(L86=1,COUNTIF($J$4:J86,J86),0)</f>
        <v>0</v>
      </c>
    </row>
    <row r="87" spans="2:13" x14ac:dyDescent="0.2">
      <c r="B87" s="212" t="s">
        <v>3924</v>
      </c>
      <c r="C87" s="212" t="s">
        <v>415</v>
      </c>
      <c r="D87" s="212" t="s">
        <v>3925</v>
      </c>
      <c r="E87" s="542" t="s">
        <v>3594</v>
      </c>
      <c r="F87" s="212">
        <f>IF(RIGHT(B87,1)="p",0,IF(TRIM(C87)=TRIM('2 - Project Admin'!$E$8),1,0))</f>
        <v>0</v>
      </c>
      <c r="G87" s="212">
        <f>IF(F87=1,COUNTIF($C$4:C87,C87),0)</f>
        <v>0</v>
      </c>
      <c r="I87" s="212" t="s">
        <v>3926</v>
      </c>
      <c r="J87" s="212" t="s">
        <v>485</v>
      </c>
      <c r="K87" s="212" t="s">
        <v>3927</v>
      </c>
      <c r="L87" s="539">
        <f>IF(TRIM(J87)=TRIM('2 - Project Admin'!$E$8),1,0)</f>
        <v>0</v>
      </c>
      <c r="M87" s="212">
        <f>IF(L87=1,COUNTIF($J$4:J87,J87),0)</f>
        <v>0</v>
      </c>
    </row>
    <row r="88" spans="2:13" x14ac:dyDescent="0.2">
      <c r="B88" s="212" t="s">
        <v>3928</v>
      </c>
      <c r="C88" s="212" t="s">
        <v>415</v>
      </c>
      <c r="D88" s="212" t="s">
        <v>3929</v>
      </c>
      <c r="E88" s="542" t="s">
        <v>3594</v>
      </c>
      <c r="F88" s="212">
        <f>IF(RIGHT(B88,1)="p",0,IF(TRIM(C88)=TRIM('2 - Project Admin'!$E$8),1,0))</f>
        <v>0</v>
      </c>
      <c r="G88" s="212">
        <f>IF(F88=1,COUNTIF($C$4:C88,C88),0)</f>
        <v>0</v>
      </c>
      <c r="I88" s="212" t="s">
        <v>3930</v>
      </c>
      <c r="J88" s="212" t="s">
        <v>485</v>
      </c>
      <c r="K88" s="212" t="s">
        <v>3931</v>
      </c>
      <c r="L88" s="539">
        <f>IF(TRIM(J88)=TRIM('2 - Project Admin'!$E$8),1,0)</f>
        <v>0</v>
      </c>
      <c r="M88" s="212">
        <f>IF(L88=1,COUNTIF($J$4:J88,J88),0)</f>
        <v>0</v>
      </c>
    </row>
    <row r="89" spans="2:13" x14ac:dyDescent="0.2">
      <c r="B89" s="212" t="s">
        <v>3932</v>
      </c>
      <c r="C89" s="212" t="s">
        <v>421</v>
      </c>
      <c r="D89" s="212" t="s">
        <v>3933</v>
      </c>
      <c r="E89" s="542" t="s">
        <v>3594</v>
      </c>
      <c r="F89" s="212">
        <f>IF(RIGHT(B89,1)="p",0,IF(TRIM(C89)=TRIM('2 - Project Admin'!$E$8),1,0))</f>
        <v>0</v>
      </c>
      <c r="G89" s="212">
        <f>IF(F89=1,COUNTIF($C$4:C89,C89),0)</f>
        <v>0</v>
      </c>
      <c r="I89" s="212" t="s">
        <v>3934</v>
      </c>
      <c r="J89" s="212" t="s">
        <v>490</v>
      </c>
      <c r="K89" s="212" t="s">
        <v>3935</v>
      </c>
      <c r="L89" s="539">
        <f>IF(TRIM(J89)=TRIM('2 - Project Admin'!$E$8),1,0)</f>
        <v>0</v>
      </c>
      <c r="M89" s="212">
        <f>IF(L89=1,COUNTIF($J$4:J89,J89),0)</f>
        <v>0</v>
      </c>
    </row>
    <row r="90" spans="2:13" x14ac:dyDescent="0.2">
      <c r="B90" s="212" t="s">
        <v>3936</v>
      </c>
      <c r="C90" s="212" t="s">
        <v>421</v>
      </c>
      <c r="D90" s="212" t="s">
        <v>3937</v>
      </c>
      <c r="E90" s="542" t="s">
        <v>3594</v>
      </c>
      <c r="F90" s="212">
        <f>IF(RIGHT(B90,1)="p",0,IF(TRIM(C90)=TRIM('2 - Project Admin'!$E$8),1,0))</f>
        <v>0</v>
      </c>
      <c r="G90" s="212">
        <f>IF(F90=1,COUNTIF($C$4:C90,C90),0)</f>
        <v>0</v>
      </c>
      <c r="I90" s="212" t="s">
        <v>3938</v>
      </c>
      <c r="J90" s="212" t="s">
        <v>490</v>
      </c>
      <c r="K90" s="212" t="s">
        <v>3927</v>
      </c>
      <c r="L90" s="539">
        <f>IF(TRIM(J90)=TRIM('2 - Project Admin'!$E$8),1,0)</f>
        <v>0</v>
      </c>
      <c r="M90" s="212">
        <f>IF(L90=1,COUNTIF($J$4:J90,J90),0)</f>
        <v>0</v>
      </c>
    </row>
    <row r="91" spans="2:13" x14ac:dyDescent="0.2">
      <c r="B91" s="212" t="s">
        <v>3939</v>
      </c>
      <c r="C91" s="212" t="s">
        <v>421</v>
      </c>
      <c r="D91" s="212" t="s">
        <v>3940</v>
      </c>
      <c r="E91" s="542" t="s">
        <v>3594</v>
      </c>
      <c r="F91" s="212">
        <f>IF(RIGHT(B91,1)="p",0,IF(TRIM(C91)=TRIM('2 - Project Admin'!$E$8),1,0))</f>
        <v>0</v>
      </c>
      <c r="G91" s="212">
        <f>IF(F91=1,COUNTIF($C$4:C91,C91),0)</f>
        <v>0</v>
      </c>
      <c r="I91" s="212" t="s">
        <v>3941</v>
      </c>
      <c r="J91" s="212" t="s">
        <v>490</v>
      </c>
      <c r="K91" s="212" t="s">
        <v>3942</v>
      </c>
      <c r="L91" s="539">
        <f>IF(TRIM(J91)=TRIM('2 - Project Admin'!$E$8),1,0)</f>
        <v>0</v>
      </c>
      <c r="M91" s="212">
        <f>IF(L91=1,COUNTIF($J$4:J91,J91),0)</f>
        <v>0</v>
      </c>
    </row>
    <row r="92" spans="2:13" x14ac:dyDescent="0.2">
      <c r="B92" s="212" t="s">
        <v>3943</v>
      </c>
      <c r="C92" s="212" t="s">
        <v>421</v>
      </c>
      <c r="D92" s="212" t="s">
        <v>3944</v>
      </c>
      <c r="E92" s="542" t="s">
        <v>3594</v>
      </c>
      <c r="F92" s="212">
        <f>IF(RIGHT(B92,1)="p",0,IF(TRIM(C92)=TRIM('2 - Project Admin'!$E$8),1,0))</f>
        <v>0</v>
      </c>
      <c r="G92" s="212">
        <f>IF(F92=1,COUNTIF($C$4:C92,C92),0)</f>
        <v>0</v>
      </c>
      <c r="I92" s="212" t="s">
        <v>3945</v>
      </c>
      <c r="J92" s="212" t="s">
        <v>496</v>
      </c>
      <c r="K92" s="212" t="s">
        <v>3946</v>
      </c>
      <c r="L92" s="539">
        <f>IF(TRIM(J92)=TRIM('2 - Project Admin'!$E$8),1,0)</f>
        <v>0</v>
      </c>
      <c r="M92" s="212">
        <f>IF(L92=1,COUNTIF($J$4:J92,J92),0)</f>
        <v>0</v>
      </c>
    </row>
    <row r="93" spans="2:13" x14ac:dyDescent="0.2">
      <c r="B93" s="212" t="s">
        <v>3947</v>
      </c>
      <c r="C93" s="212" t="s">
        <v>421</v>
      </c>
      <c r="D93" s="212" t="s">
        <v>3948</v>
      </c>
      <c r="E93" s="542" t="s">
        <v>3594</v>
      </c>
      <c r="F93" s="212">
        <f>IF(RIGHT(B93,1)="p",0,IF(TRIM(C93)=TRIM('2 - Project Admin'!$E$8),1,0))</f>
        <v>0</v>
      </c>
      <c r="G93" s="212">
        <f>IF(F93=1,COUNTIF($C$4:C93,C93),0)</f>
        <v>0</v>
      </c>
      <c r="I93" s="212" t="s">
        <v>3949</v>
      </c>
      <c r="J93" s="212" t="s">
        <v>497</v>
      </c>
      <c r="K93" s="212" t="s">
        <v>3950</v>
      </c>
      <c r="L93" s="539">
        <f>IF(TRIM(J93)=TRIM('2 - Project Admin'!$E$8),1,0)</f>
        <v>0</v>
      </c>
      <c r="M93" s="212">
        <f>IF(L93=1,COUNTIF($J$4:J93,J93),0)</f>
        <v>0</v>
      </c>
    </row>
    <row r="94" spans="2:13" x14ac:dyDescent="0.2">
      <c r="B94" s="212" t="s">
        <v>3951</v>
      </c>
      <c r="C94" s="212" t="s">
        <v>423</v>
      </c>
      <c r="D94" s="212" t="s">
        <v>3952</v>
      </c>
      <c r="E94" s="542" t="s">
        <v>3594</v>
      </c>
      <c r="F94" s="212">
        <f>IF(RIGHT(B94,1)="p",0,IF(TRIM(C94)=TRIM('2 - Project Admin'!$E$8),1,0))</f>
        <v>0</v>
      </c>
      <c r="G94" s="212">
        <f>IF(F94=1,COUNTIF($C$4:C94,C94),0)</f>
        <v>0</v>
      </c>
      <c r="I94" s="212" t="s">
        <v>3953</v>
      </c>
      <c r="J94" s="212" t="s">
        <v>497</v>
      </c>
      <c r="K94" s="212" t="s">
        <v>3954</v>
      </c>
      <c r="L94" s="539">
        <f>IF(TRIM(J94)=TRIM('2 - Project Admin'!$E$8),1,0)</f>
        <v>0</v>
      </c>
      <c r="M94" s="212">
        <f>IF(L94=1,COUNTIF($J$4:J94,J94),0)</f>
        <v>0</v>
      </c>
    </row>
    <row r="95" spans="2:13" x14ac:dyDescent="0.2">
      <c r="B95" s="212" t="s">
        <v>3955</v>
      </c>
      <c r="C95" s="212" t="s">
        <v>423</v>
      </c>
      <c r="D95" s="212" t="s">
        <v>3956</v>
      </c>
      <c r="E95" s="542" t="s">
        <v>3594</v>
      </c>
      <c r="F95" s="212">
        <f>IF(RIGHT(B95,1)="p",0,IF(TRIM(C95)=TRIM('2 - Project Admin'!$E$8),1,0))</f>
        <v>0</v>
      </c>
      <c r="G95" s="212">
        <f>IF(F95=1,COUNTIF($C$4:C95,C95),0)</f>
        <v>0</v>
      </c>
      <c r="I95" s="212" t="s">
        <v>3957</v>
      </c>
      <c r="J95" s="212" t="s">
        <v>497</v>
      </c>
      <c r="K95" s="212" t="s">
        <v>3958</v>
      </c>
      <c r="L95" s="539">
        <f>IF(TRIM(J95)=TRIM('2 - Project Admin'!$E$8),1,0)</f>
        <v>0</v>
      </c>
      <c r="M95" s="212">
        <f>IF(L95=1,COUNTIF($J$4:J95,J95),0)</f>
        <v>0</v>
      </c>
    </row>
    <row r="96" spans="2:13" x14ac:dyDescent="0.2">
      <c r="B96" s="212" t="s">
        <v>3959</v>
      </c>
      <c r="C96" s="212" t="s">
        <v>423</v>
      </c>
      <c r="D96" s="212" t="s">
        <v>3960</v>
      </c>
      <c r="E96" s="542" t="s">
        <v>3594</v>
      </c>
      <c r="F96" s="212">
        <f>IF(RIGHT(B96,1)="p",0,IF(TRIM(C96)=TRIM('2 - Project Admin'!$E$8),1,0))</f>
        <v>0</v>
      </c>
      <c r="G96" s="212">
        <f>IF(F96=1,COUNTIF($C$4:C96,C96),0)</f>
        <v>0</v>
      </c>
      <c r="I96" s="212" t="s">
        <v>3961</v>
      </c>
      <c r="J96" s="212" t="s">
        <v>497</v>
      </c>
      <c r="K96" s="212" t="s">
        <v>3962</v>
      </c>
      <c r="L96" s="539">
        <f>IF(TRIM(J96)=TRIM('2 - Project Admin'!$E$8),1,0)</f>
        <v>0</v>
      </c>
      <c r="M96" s="212">
        <f>IF(L96=1,COUNTIF($J$4:J96,J96),0)</f>
        <v>0</v>
      </c>
    </row>
    <row r="97" spans="2:13" x14ac:dyDescent="0.2">
      <c r="B97" s="212" t="s">
        <v>3963</v>
      </c>
      <c r="C97" s="212" t="s">
        <v>423</v>
      </c>
      <c r="D97" s="212" t="s">
        <v>3964</v>
      </c>
      <c r="E97" s="542" t="s">
        <v>3594</v>
      </c>
      <c r="F97" s="212">
        <f>IF(RIGHT(B97,1)="p",0,IF(TRIM(C97)=TRIM('2 - Project Admin'!$E$8),1,0))</f>
        <v>0</v>
      </c>
      <c r="G97" s="212">
        <f>IF(F97=1,COUNTIF($C$4:C97,C97),0)</f>
        <v>0</v>
      </c>
      <c r="I97" s="212" t="s">
        <v>3965</v>
      </c>
      <c r="J97" s="212" t="s">
        <v>497</v>
      </c>
      <c r="K97" s="212" t="s">
        <v>3966</v>
      </c>
      <c r="L97" s="539">
        <f>IF(TRIM(J97)=TRIM('2 - Project Admin'!$E$8),1,0)</f>
        <v>0</v>
      </c>
      <c r="M97" s="212">
        <f>IF(L97=1,COUNTIF($J$4:J97,J97),0)</f>
        <v>0</v>
      </c>
    </row>
    <row r="98" spans="2:13" x14ac:dyDescent="0.2">
      <c r="B98" s="212" t="s">
        <v>3967</v>
      </c>
      <c r="C98" s="212" t="s">
        <v>429</v>
      </c>
      <c r="D98" s="212" t="s">
        <v>3968</v>
      </c>
      <c r="E98" s="542" t="s">
        <v>3594</v>
      </c>
      <c r="F98" s="212">
        <f>IF(RIGHT(B98,1)="p",0,IF(TRIM(C98)=TRIM('2 - Project Admin'!$E$8),1,0))</f>
        <v>0</v>
      </c>
      <c r="G98" s="212">
        <f>IF(F98=1,COUNTIF($C$4:C98,C98),0)</f>
        <v>0</v>
      </c>
      <c r="I98" s="212" t="s">
        <v>3969</v>
      </c>
      <c r="J98" s="212" t="s">
        <v>497</v>
      </c>
      <c r="K98" s="212" t="s">
        <v>3970</v>
      </c>
      <c r="L98" s="539">
        <f>IF(TRIM(J98)=TRIM('2 - Project Admin'!$E$8),1,0)</f>
        <v>0</v>
      </c>
      <c r="M98" s="212">
        <f>IF(L98=1,COUNTIF($J$4:J98,J98),0)</f>
        <v>0</v>
      </c>
    </row>
    <row r="99" spans="2:13" x14ac:dyDescent="0.2">
      <c r="B99" s="212" t="s">
        <v>3971</v>
      </c>
      <c r="C99" s="212" t="s">
        <v>429</v>
      </c>
      <c r="D99" s="212" t="s">
        <v>3972</v>
      </c>
      <c r="E99" s="542" t="s">
        <v>3594</v>
      </c>
      <c r="F99" s="212">
        <f>IF(RIGHT(B99,1)="p",0,IF(TRIM(C99)=TRIM('2 - Project Admin'!$E$8),1,0))</f>
        <v>0</v>
      </c>
      <c r="G99" s="212">
        <f>IF(F99=1,COUNTIF($C$4:C99,C99),0)</f>
        <v>0</v>
      </c>
      <c r="I99" s="212" t="s">
        <v>3973</v>
      </c>
      <c r="J99" s="212" t="s">
        <v>497</v>
      </c>
      <c r="K99" s="212" t="s">
        <v>3974</v>
      </c>
      <c r="L99" s="539">
        <f>IF(TRIM(J99)=TRIM('2 - Project Admin'!$E$8),1,0)</f>
        <v>0</v>
      </c>
      <c r="M99" s="212">
        <f>IF(L99=1,COUNTIF($J$4:J99,J99),0)</f>
        <v>0</v>
      </c>
    </row>
    <row r="100" spans="2:13" x14ac:dyDescent="0.2">
      <c r="B100" s="212" t="s">
        <v>3975</v>
      </c>
      <c r="C100" s="212" t="s">
        <v>429</v>
      </c>
      <c r="D100" s="212" t="s">
        <v>3976</v>
      </c>
      <c r="E100" s="542" t="s">
        <v>3594</v>
      </c>
      <c r="F100" s="212">
        <f>IF(RIGHT(B100,1)="p",0,IF(TRIM(C100)=TRIM('2 - Project Admin'!$E$8),1,0))</f>
        <v>0</v>
      </c>
      <c r="G100" s="212">
        <f>IF(F100=1,COUNTIF($C$4:C100,C100),0)</f>
        <v>0</v>
      </c>
      <c r="I100" s="212" t="s">
        <v>3977</v>
      </c>
      <c r="J100" s="212" t="s">
        <v>497</v>
      </c>
      <c r="K100" s="212" t="s">
        <v>3978</v>
      </c>
      <c r="L100" s="539">
        <f>IF(TRIM(J100)=TRIM('2 - Project Admin'!$E$8),1,0)</f>
        <v>0</v>
      </c>
      <c r="M100" s="212">
        <f>IF(L100=1,COUNTIF($J$4:J100,J100),0)</f>
        <v>0</v>
      </c>
    </row>
    <row r="101" spans="2:13" x14ac:dyDescent="0.2">
      <c r="B101" s="212" t="s">
        <v>3979</v>
      </c>
      <c r="C101" s="212" t="s">
        <v>429</v>
      </c>
      <c r="D101" s="212" t="s">
        <v>3980</v>
      </c>
      <c r="E101" s="542" t="s">
        <v>3594</v>
      </c>
      <c r="F101" s="212">
        <f>IF(RIGHT(B101,1)="p",0,IF(TRIM(C101)=TRIM('2 - Project Admin'!$E$8),1,0))</f>
        <v>0</v>
      </c>
      <c r="G101" s="212">
        <f>IF(F101=1,COUNTIF($C$4:C101,C101),0)</f>
        <v>0</v>
      </c>
      <c r="I101" s="212" t="s">
        <v>3981</v>
      </c>
      <c r="J101" s="212" t="s">
        <v>505</v>
      </c>
      <c r="K101" s="212" t="s">
        <v>3982</v>
      </c>
      <c r="L101" s="539">
        <f>IF(TRIM(J101)=TRIM('2 - Project Admin'!$E$8),1,0)</f>
        <v>0</v>
      </c>
      <c r="M101" s="212">
        <f>IF(L101=1,COUNTIF($J$4:J101,J101),0)</f>
        <v>0</v>
      </c>
    </row>
    <row r="102" spans="2:13" x14ac:dyDescent="0.2">
      <c r="B102" s="212" t="s">
        <v>3983</v>
      </c>
      <c r="C102" s="212" t="s">
        <v>429</v>
      </c>
      <c r="D102" s="212" t="s">
        <v>3984</v>
      </c>
      <c r="E102" s="542" t="s">
        <v>3594</v>
      </c>
      <c r="F102" s="212">
        <f>IF(RIGHT(B102,1)="p",0,IF(TRIM(C102)=TRIM('2 - Project Admin'!$E$8),1,0))</f>
        <v>0</v>
      </c>
      <c r="G102" s="212">
        <f>IF(F102=1,COUNTIF($C$4:C102,C102),0)</f>
        <v>0</v>
      </c>
      <c r="I102" s="212" t="s">
        <v>3985</v>
      </c>
      <c r="J102" s="212" t="s">
        <v>505</v>
      </c>
      <c r="K102" s="212" t="s">
        <v>3986</v>
      </c>
      <c r="L102" s="539">
        <f>IF(TRIM(J102)=TRIM('2 - Project Admin'!$E$8),1,0)</f>
        <v>0</v>
      </c>
      <c r="M102" s="212">
        <f>IF(L102=1,COUNTIF($J$4:J102,J102),0)</f>
        <v>0</v>
      </c>
    </row>
    <row r="103" spans="2:13" x14ac:dyDescent="0.2">
      <c r="B103" s="212" t="s">
        <v>3987</v>
      </c>
      <c r="C103" s="212" t="s">
        <v>429</v>
      </c>
      <c r="D103" s="212" t="s">
        <v>3988</v>
      </c>
      <c r="E103" s="542" t="s">
        <v>3594</v>
      </c>
      <c r="F103" s="212">
        <f>IF(RIGHT(B103,1)="p",0,IF(TRIM(C103)=TRIM('2 - Project Admin'!$E$8),1,0))</f>
        <v>0</v>
      </c>
      <c r="G103" s="212">
        <f>IF(F103=1,COUNTIF($C$4:C103,C103),0)</f>
        <v>0</v>
      </c>
      <c r="I103" s="212" t="s">
        <v>3989</v>
      </c>
      <c r="J103" s="212" t="s">
        <v>505</v>
      </c>
      <c r="K103" s="212" t="s">
        <v>3990</v>
      </c>
      <c r="L103" s="539">
        <f>IF(TRIM(J103)=TRIM('2 - Project Admin'!$E$8),1,0)</f>
        <v>0</v>
      </c>
      <c r="M103" s="212">
        <f>IF(L103=1,COUNTIF($J$4:J103,J103),0)</f>
        <v>0</v>
      </c>
    </row>
    <row r="104" spans="2:13" x14ac:dyDescent="0.2">
      <c r="B104" s="212" t="s">
        <v>3991</v>
      </c>
      <c r="C104" s="212" t="s">
        <v>429</v>
      </c>
      <c r="D104" s="212" t="s">
        <v>3992</v>
      </c>
      <c r="E104" s="542" t="s">
        <v>3594</v>
      </c>
      <c r="F104" s="212">
        <f>IF(RIGHT(B104,1)="p",0,IF(TRIM(C104)=TRIM('2 - Project Admin'!$E$8),1,0))</f>
        <v>0</v>
      </c>
      <c r="G104" s="212">
        <f>IF(F104=1,COUNTIF($C$4:C104,C104),0)</f>
        <v>0</v>
      </c>
      <c r="I104" s="212" t="s">
        <v>3993</v>
      </c>
      <c r="J104" s="212" t="s">
        <v>507</v>
      </c>
      <c r="K104" s="212" t="s">
        <v>3994</v>
      </c>
      <c r="L104" s="539">
        <f>IF(TRIM(J104)=TRIM('2 - Project Admin'!$E$8),1,0)</f>
        <v>0</v>
      </c>
      <c r="M104" s="212">
        <f>IF(L104=1,COUNTIF($J$4:J104,J104),0)</f>
        <v>0</v>
      </c>
    </row>
    <row r="105" spans="2:13" x14ac:dyDescent="0.2">
      <c r="B105" s="212" t="s">
        <v>3995</v>
      </c>
      <c r="C105" s="212" t="s">
        <v>429</v>
      </c>
      <c r="D105" s="212" t="s">
        <v>3996</v>
      </c>
      <c r="E105" s="542" t="s">
        <v>3594</v>
      </c>
      <c r="F105" s="212">
        <f>IF(RIGHT(B105,1)="p",0,IF(TRIM(C105)=TRIM('2 - Project Admin'!$E$8),1,0))</f>
        <v>0</v>
      </c>
      <c r="G105" s="212">
        <f>IF(F105=1,COUNTIF($C$4:C105,C105),0)</f>
        <v>0</v>
      </c>
      <c r="I105" s="212" t="s">
        <v>3997</v>
      </c>
      <c r="J105" s="212" t="s">
        <v>507</v>
      </c>
      <c r="K105" s="212" t="s">
        <v>3998</v>
      </c>
      <c r="L105" s="539">
        <f>IF(TRIM(J105)=TRIM('2 - Project Admin'!$E$8),1,0)</f>
        <v>0</v>
      </c>
      <c r="M105" s="212">
        <f>IF(L105=1,COUNTIF($J$4:J105,J105),0)</f>
        <v>0</v>
      </c>
    </row>
    <row r="106" spans="2:13" x14ac:dyDescent="0.2">
      <c r="B106" s="212" t="s">
        <v>3999</v>
      </c>
      <c r="C106" s="212" t="s">
        <v>431</v>
      </c>
      <c r="D106" s="212" t="s">
        <v>4000</v>
      </c>
      <c r="E106" s="542" t="s">
        <v>3594</v>
      </c>
      <c r="F106" s="212">
        <f>IF(RIGHT(B106,1)="p",0,IF(TRIM(C106)=TRIM('2 - Project Admin'!$E$8),1,0))</f>
        <v>0</v>
      </c>
      <c r="G106" s="212">
        <f>IF(F106=1,COUNTIF($C$4:C106,C106),0)</f>
        <v>0</v>
      </c>
      <c r="I106" s="212" t="s">
        <v>4001</v>
      </c>
      <c r="J106" s="212" t="s">
        <v>507</v>
      </c>
      <c r="K106" s="212" t="s">
        <v>3839</v>
      </c>
      <c r="L106" s="539">
        <f>IF(TRIM(J106)=TRIM('2 - Project Admin'!$E$8),1,0)</f>
        <v>0</v>
      </c>
      <c r="M106" s="212">
        <f>IF(L106=1,COUNTIF($J$4:J106,J106),0)</f>
        <v>0</v>
      </c>
    </row>
    <row r="107" spans="2:13" x14ac:dyDescent="0.2">
      <c r="B107" s="212" t="s">
        <v>4002</v>
      </c>
      <c r="C107" s="212" t="s">
        <v>431</v>
      </c>
      <c r="D107" s="212" t="s">
        <v>4003</v>
      </c>
      <c r="E107" s="542" t="s">
        <v>3594</v>
      </c>
      <c r="F107" s="212">
        <f>IF(RIGHT(B107,1)="p",0,IF(TRIM(C107)=TRIM('2 - Project Admin'!$E$8),1,0))</f>
        <v>0</v>
      </c>
      <c r="G107" s="212">
        <f>IF(F107=1,COUNTIF($C$4:C107,C107),0)</f>
        <v>0</v>
      </c>
      <c r="I107" s="212" t="s">
        <v>4004</v>
      </c>
      <c r="J107" s="212" t="s">
        <v>510</v>
      </c>
      <c r="K107" s="212" t="s">
        <v>4005</v>
      </c>
      <c r="L107" s="539">
        <f>IF(TRIM(J107)=TRIM('2 - Project Admin'!$E$8),1,0)</f>
        <v>0</v>
      </c>
      <c r="M107" s="212">
        <f>IF(L107=1,COUNTIF($J$4:J107,J107),0)</f>
        <v>0</v>
      </c>
    </row>
    <row r="108" spans="2:13" x14ac:dyDescent="0.2">
      <c r="B108" s="212" t="s">
        <v>4006</v>
      </c>
      <c r="C108" s="212" t="s">
        <v>431</v>
      </c>
      <c r="D108" s="212" t="s">
        <v>4007</v>
      </c>
      <c r="E108" s="542" t="s">
        <v>3594</v>
      </c>
      <c r="F108" s="212">
        <f>IF(RIGHT(B108,1)="p",0,IF(TRIM(C108)=TRIM('2 - Project Admin'!$E$8),1,0))</f>
        <v>0</v>
      </c>
      <c r="G108" s="212">
        <f>IF(F108=1,COUNTIF($C$4:C108,C108),0)</f>
        <v>0</v>
      </c>
      <c r="I108" s="212" t="s">
        <v>4008</v>
      </c>
      <c r="J108" s="212" t="s">
        <v>510</v>
      </c>
      <c r="K108" s="212" t="s">
        <v>4009</v>
      </c>
      <c r="L108" s="539">
        <f>IF(TRIM(J108)=TRIM('2 - Project Admin'!$E$8),1,0)</f>
        <v>0</v>
      </c>
      <c r="M108" s="212">
        <f>IF(L108=1,COUNTIF($J$4:J108,J108),0)</f>
        <v>0</v>
      </c>
    </row>
    <row r="109" spans="2:13" x14ac:dyDescent="0.2">
      <c r="B109" s="212" t="s">
        <v>4010</v>
      </c>
      <c r="C109" s="212" t="s">
        <v>431</v>
      </c>
      <c r="D109" s="212" t="s">
        <v>3839</v>
      </c>
      <c r="E109" s="542" t="s">
        <v>3594</v>
      </c>
      <c r="F109" s="212">
        <f>IF(RIGHT(B109,1)="p",0,IF(TRIM(C109)=TRIM('2 - Project Admin'!$E$8),1,0))</f>
        <v>0</v>
      </c>
      <c r="G109" s="212">
        <f>IF(F109=1,COUNTIF($C$4:C109,C109),0)</f>
        <v>0</v>
      </c>
      <c r="I109" s="212" t="s">
        <v>4011</v>
      </c>
      <c r="J109" s="212" t="s">
        <v>510</v>
      </c>
      <c r="K109" s="212" t="s">
        <v>4012</v>
      </c>
      <c r="L109" s="539">
        <f>IF(TRIM(J109)=TRIM('2 - Project Admin'!$E$8),1,0)</f>
        <v>0</v>
      </c>
      <c r="M109" s="212">
        <f>IF(L109=1,COUNTIF($J$4:J109,J109),0)</f>
        <v>0</v>
      </c>
    </row>
    <row r="110" spans="2:13" x14ac:dyDescent="0.2">
      <c r="B110" s="212" t="s">
        <v>4013</v>
      </c>
      <c r="C110" s="212" t="s">
        <v>431</v>
      </c>
      <c r="D110" s="212" t="s">
        <v>4014</v>
      </c>
      <c r="E110" s="542" t="s">
        <v>3594</v>
      </c>
      <c r="F110" s="212">
        <f>IF(RIGHT(B110,1)="p",0,IF(TRIM(C110)=TRIM('2 - Project Admin'!$E$8),1,0))</f>
        <v>0</v>
      </c>
      <c r="G110" s="212">
        <f>IF(F110=1,COUNTIF($C$4:C110,C110),0)</f>
        <v>0</v>
      </c>
      <c r="I110" s="212" t="s">
        <v>4015</v>
      </c>
      <c r="J110" s="212" t="s">
        <v>516</v>
      </c>
      <c r="K110" s="212" t="s">
        <v>4016</v>
      </c>
      <c r="L110" s="539">
        <f>IF(TRIM(J110)=TRIM('2 - Project Admin'!$E$8),1,0)</f>
        <v>0</v>
      </c>
      <c r="M110" s="212">
        <f>IF(L110=1,COUNTIF($J$4:J110,J110),0)</f>
        <v>0</v>
      </c>
    </row>
    <row r="111" spans="2:13" x14ac:dyDescent="0.2">
      <c r="B111" s="212" t="s">
        <v>4017</v>
      </c>
      <c r="C111" s="212" t="s">
        <v>431</v>
      </c>
      <c r="D111" s="212" t="s">
        <v>4018</v>
      </c>
      <c r="E111" s="542" t="s">
        <v>3594</v>
      </c>
      <c r="F111" s="212">
        <f>IF(RIGHT(B111,1)="p",0,IF(TRIM(C111)=TRIM('2 - Project Admin'!$E$8),1,0))</f>
        <v>0</v>
      </c>
      <c r="G111" s="212">
        <f>IF(F111=1,COUNTIF($C$4:C111,C111),0)</f>
        <v>0</v>
      </c>
      <c r="I111" s="212" t="s">
        <v>4019</v>
      </c>
      <c r="J111" s="212" t="s">
        <v>516</v>
      </c>
      <c r="K111" s="212" t="s">
        <v>4020</v>
      </c>
      <c r="L111" s="539">
        <f>IF(TRIM(J111)=TRIM('2 - Project Admin'!$E$8),1,0)</f>
        <v>0</v>
      </c>
      <c r="M111" s="212">
        <f>IF(L111=1,COUNTIF($J$4:J111,J111),0)</f>
        <v>0</v>
      </c>
    </row>
    <row r="112" spans="2:13" x14ac:dyDescent="0.2">
      <c r="B112" s="212" t="s">
        <v>4021</v>
      </c>
      <c r="C112" s="212" t="s">
        <v>435</v>
      </c>
      <c r="D112" s="212" t="s">
        <v>4022</v>
      </c>
      <c r="E112" s="542" t="s">
        <v>3594</v>
      </c>
      <c r="F112" s="212">
        <f>IF(RIGHT(B112,1)="p",0,IF(TRIM(C112)=TRIM('2 - Project Admin'!$E$8),1,0))</f>
        <v>0</v>
      </c>
      <c r="G112" s="212">
        <f>IF(F112=1,COUNTIF($C$4:C112,C112),0)</f>
        <v>0</v>
      </c>
      <c r="I112" s="212" t="s">
        <v>4023</v>
      </c>
      <c r="J112" s="212" t="s">
        <v>516</v>
      </c>
      <c r="K112" s="212" t="s">
        <v>4024</v>
      </c>
      <c r="L112" s="539">
        <f>IF(TRIM(J112)=TRIM('2 - Project Admin'!$E$8),1,0)</f>
        <v>0</v>
      </c>
      <c r="M112" s="212">
        <f>IF(L112=1,COUNTIF($J$4:J112,J112),0)</f>
        <v>0</v>
      </c>
    </row>
    <row r="113" spans="2:13" x14ac:dyDescent="0.2">
      <c r="B113" s="212" t="s">
        <v>4025</v>
      </c>
      <c r="C113" s="212" t="s">
        <v>435</v>
      </c>
      <c r="D113" s="212" t="s">
        <v>4026</v>
      </c>
      <c r="E113" s="542" t="s">
        <v>3594</v>
      </c>
      <c r="F113" s="212">
        <f>IF(RIGHT(B113,1)="p",0,IF(TRIM(C113)=TRIM('2 - Project Admin'!$E$8),1,0))</f>
        <v>0</v>
      </c>
      <c r="G113" s="212">
        <f>IF(F113=1,COUNTIF($C$4:C113,C113),0)</f>
        <v>0</v>
      </c>
      <c r="I113" s="212" t="s">
        <v>4027</v>
      </c>
      <c r="J113" s="212" t="s">
        <v>521</v>
      </c>
      <c r="K113" s="212" t="s">
        <v>4028</v>
      </c>
      <c r="L113" s="539">
        <f>IF(TRIM(J113)=TRIM('2 - Project Admin'!$E$8),1,0)</f>
        <v>0</v>
      </c>
      <c r="M113" s="212">
        <f>IF(L113=1,COUNTIF($J$4:J113,J113),0)</f>
        <v>0</v>
      </c>
    </row>
    <row r="114" spans="2:13" x14ac:dyDescent="0.2">
      <c r="B114" s="212" t="s">
        <v>4029</v>
      </c>
      <c r="C114" s="212" t="s">
        <v>435</v>
      </c>
      <c r="D114" s="212" t="s">
        <v>4030</v>
      </c>
      <c r="E114" s="542" t="s">
        <v>3594</v>
      </c>
      <c r="F114" s="212">
        <f>IF(RIGHT(B114,1)="p",0,IF(TRIM(C114)=TRIM('2 - Project Admin'!$E$8),1,0))</f>
        <v>0</v>
      </c>
      <c r="G114" s="212">
        <f>IF(F114=1,COUNTIF($C$4:C114,C114),0)</f>
        <v>0</v>
      </c>
      <c r="I114" s="212" t="s">
        <v>4031</v>
      </c>
      <c r="J114" s="212" t="s">
        <v>521</v>
      </c>
      <c r="K114" s="212" t="s">
        <v>4032</v>
      </c>
      <c r="L114" s="539">
        <f>IF(TRIM(J114)=TRIM('2 - Project Admin'!$E$8),1,0)</f>
        <v>0</v>
      </c>
      <c r="M114" s="212">
        <f>IF(L114=1,COUNTIF($J$4:J114,J114),0)</f>
        <v>0</v>
      </c>
    </row>
    <row r="115" spans="2:13" x14ac:dyDescent="0.2">
      <c r="B115" s="212" t="s">
        <v>4033</v>
      </c>
      <c r="C115" s="212" t="s">
        <v>435</v>
      </c>
      <c r="D115" s="212" t="s">
        <v>4034</v>
      </c>
      <c r="E115" s="542" t="s">
        <v>3594</v>
      </c>
      <c r="F115" s="212">
        <f>IF(RIGHT(B115,1)="p",0,IF(TRIM(C115)=TRIM('2 - Project Admin'!$E$8),1,0))</f>
        <v>0</v>
      </c>
      <c r="G115" s="212">
        <f>IF(F115=1,COUNTIF($C$4:C115,C115),0)</f>
        <v>0</v>
      </c>
      <c r="I115" s="212" t="s">
        <v>4035</v>
      </c>
      <c r="J115" s="212" t="s">
        <v>521</v>
      </c>
      <c r="K115" s="212" t="s">
        <v>4036</v>
      </c>
      <c r="L115" s="539">
        <f>IF(TRIM(J115)=TRIM('2 - Project Admin'!$E$8),1,0)</f>
        <v>0</v>
      </c>
      <c r="M115" s="212">
        <f>IF(L115=1,COUNTIF($J$4:J115,J115),0)</f>
        <v>0</v>
      </c>
    </row>
    <row r="116" spans="2:13" x14ac:dyDescent="0.2">
      <c r="B116" s="212" t="s">
        <v>4037</v>
      </c>
      <c r="C116" s="212" t="s">
        <v>441</v>
      </c>
      <c r="D116" s="212" t="s">
        <v>4038</v>
      </c>
      <c r="E116" s="542" t="s">
        <v>3594</v>
      </c>
      <c r="F116" s="212">
        <f>IF(RIGHT(B116,1)="p",0,IF(TRIM(C116)=TRIM('2 - Project Admin'!$E$8),1,0))</f>
        <v>0</v>
      </c>
      <c r="G116" s="212">
        <f>IF(F116=1,COUNTIF($C$4:C116,C116),0)</f>
        <v>0</v>
      </c>
      <c r="I116" s="212" t="s">
        <v>4039</v>
      </c>
      <c r="J116" s="212" t="s">
        <v>521</v>
      </c>
      <c r="K116" s="212" t="s">
        <v>4040</v>
      </c>
      <c r="L116" s="539">
        <f>IF(TRIM(J116)=TRIM('2 - Project Admin'!$E$8),1,0)</f>
        <v>0</v>
      </c>
      <c r="M116" s="212">
        <f>IF(L116=1,COUNTIF($J$4:J116,J116),0)</f>
        <v>0</v>
      </c>
    </row>
    <row r="117" spans="2:13" x14ac:dyDescent="0.2">
      <c r="B117" s="212" t="s">
        <v>4041</v>
      </c>
      <c r="C117" s="212" t="s">
        <v>441</v>
      </c>
      <c r="D117" s="212" t="s">
        <v>4042</v>
      </c>
      <c r="E117" s="542" t="s">
        <v>3594</v>
      </c>
      <c r="F117" s="212">
        <f>IF(RIGHT(B117,1)="p",0,IF(TRIM(C117)=TRIM('2 - Project Admin'!$E$8),1,0))</f>
        <v>0</v>
      </c>
      <c r="G117" s="212">
        <f>IF(F117=1,COUNTIF($C$4:C117,C117),0)</f>
        <v>0</v>
      </c>
      <c r="I117" s="212" t="s">
        <v>4043</v>
      </c>
      <c r="J117" s="212" t="s">
        <v>521</v>
      </c>
      <c r="K117" s="212" t="s">
        <v>4044</v>
      </c>
      <c r="L117" s="539">
        <f>IF(TRIM(J117)=TRIM('2 - Project Admin'!$E$8),1,0)</f>
        <v>0</v>
      </c>
      <c r="M117" s="212">
        <f>IF(L117=1,COUNTIF($J$4:J117,J117),0)</f>
        <v>0</v>
      </c>
    </row>
    <row r="118" spans="2:13" x14ac:dyDescent="0.2">
      <c r="B118" s="212" t="s">
        <v>4045</v>
      </c>
      <c r="C118" s="212" t="s">
        <v>441</v>
      </c>
      <c r="D118" s="212" t="s">
        <v>4046</v>
      </c>
      <c r="E118" s="542" t="s">
        <v>3594</v>
      </c>
      <c r="F118" s="212">
        <f>IF(RIGHT(B118,1)="p",0,IF(TRIM(C118)=TRIM('2 - Project Admin'!$E$8),1,0))</f>
        <v>0</v>
      </c>
      <c r="G118" s="212">
        <f>IF(F118=1,COUNTIF($C$4:C118,C118),0)</f>
        <v>0</v>
      </c>
      <c r="I118" s="212" t="s">
        <v>4047</v>
      </c>
      <c r="J118" s="212" t="s">
        <v>521</v>
      </c>
      <c r="K118" s="212" t="s">
        <v>4048</v>
      </c>
      <c r="L118" s="539">
        <f>IF(TRIM(J118)=TRIM('2 - Project Admin'!$E$8),1,0)</f>
        <v>0</v>
      </c>
      <c r="M118" s="212">
        <f>IF(L118=1,COUNTIF($J$4:J118,J118),0)</f>
        <v>0</v>
      </c>
    </row>
    <row r="119" spans="2:13" x14ac:dyDescent="0.2">
      <c r="B119" s="212" t="s">
        <v>4049</v>
      </c>
      <c r="C119" s="212" t="s">
        <v>444</v>
      </c>
      <c r="D119" s="212" t="s">
        <v>4050</v>
      </c>
      <c r="E119" s="542" t="s">
        <v>3594</v>
      </c>
      <c r="F119" s="212">
        <f>IF(RIGHT(B119,1)="p",0,IF(TRIM(C119)=TRIM('2 - Project Admin'!$E$8),1,0))</f>
        <v>0</v>
      </c>
      <c r="G119" s="212">
        <f>IF(F119=1,COUNTIF($C$4:C119,C119),0)</f>
        <v>0</v>
      </c>
      <c r="I119" s="212" t="s">
        <v>4051</v>
      </c>
      <c r="J119" s="212" t="s">
        <v>523</v>
      </c>
      <c r="K119" s="212" t="s">
        <v>4052</v>
      </c>
      <c r="L119" s="539">
        <f>IF(TRIM(J119)=TRIM('2 - Project Admin'!$E$8),1,0)</f>
        <v>0</v>
      </c>
      <c r="M119" s="212">
        <f>IF(L119=1,COUNTIF($J$4:J119,J119),0)</f>
        <v>0</v>
      </c>
    </row>
    <row r="120" spans="2:13" x14ac:dyDescent="0.2">
      <c r="B120" s="212" t="s">
        <v>4053</v>
      </c>
      <c r="C120" s="212" t="s">
        <v>444</v>
      </c>
      <c r="D120" s="212" t="s">
        <v>4054</v>
      </c>
      <c r="E120" s="542" t="s">
        <v>3594</v>
      </c>
      <c r="F120" s="212">
        <f>IF(RIGHT(B120,1)="p",0,IF(TRIM(C120)=TRIM('2 - Project Admin'!$E$8),1,0))</f>
        <v>0</v>
      </c>
      <c r="G120" s="212">
        <f>IF(F120=1,COUNTIF($C$4:C120,C120),0)</f>
        <v>0</v>
      </c>
      <c r="I120" s="212" t="s">
        <v>4055</v>
      </c>
      <c r="J120" s="212" t="s">
        <v>523</v>
      </c>
      <c r="K120" s="212" t="s">
        <v>4056</v>
      </c>
      <c r="L120" s="539">
        <f>IF(TRIM(J120)=TRIM('2 - Project Admin'!$E$8),1,0)</f>
        <v>0</v>
      </c>
      <c r="M120" s="212">
        <f>IF(L120=1,COUNTIF($J$4:J120,J120),0)</f>
        <v>0</v>
      </c>
    </row>
    <row r="121" spans="2:13" x14ac:dyDescent="0.2">
      <c r="B121" s="212" t="s">
        <v>4057</v>
      </c>
      <c r="C121" s="212" t="s">
        <v>444</v>
      </c>
      <c r="D121" s="212" t="s">
        <v>4058</v>
      </c>
      <c r="E121" s="542" t="s">
        <v>3594</v>
      </c>
      <c r="F121" s="212">
        <f>IF(RIGHT(B121,1)="p",0,IF(TRIM(C121)=TRIM('2 - Project Admin'!$E$8),1,0))</f>
        <v>0</v>
      </c>
      <c r="G121" s="212">
        <f>IF(F121=1,COUNTIF($C$4:C121,C121),0)</f>
        <v>0</v>
      </c>
      <c r="I121" s="212" t="s">
        <v>4059</v>
      </c>
      <c r="J121" s="212" t="s">
        <v>523</v>
      </c>
      <c r="K121" s="212" t="s">
        <v>4060</v>
      </c>
      <c r="L121" s="539">
        <f>IF(TRIM(J121)=TRIM('2 - Project Admin'!$E$8),1,0)</f>
        <v>0</v>
      </c>
      <c r="M121" s="212">
        <f>IF(L121=1,COUNTIF($J$4:J121,J121),0)</f>
        <v>0</v>
      </c>
    </row>
    <row r="122" spans="2:13" x14ac:dyDescent="0.2">
      <c r="B122" s="212" t="s">
        <v>4061</v>
      </c>
      <c r="C122" s="212" t="s">
        <v>444</v>
      </c>
      <c r="D122" s="212" t="s">
        <v>4062</v>
      </c>
      <c r="E122" s="542" t="s">
        <v>3594</v>
      </c>
      <c r="F122" s="212">
        <f>IF(RIGHT(B122,1)="p",0,IF(TRIM(C122)=TRIM('2 - Project Admin'!$E$8),1,0))</f>
        <v>0</v>
      </c>
      <c r="G122" s="212">
        <f>IF(F122=1,COUNTIF($C$4:C122,C122),0)</f>
        <v>0</v>
      </c>
      <c r="I122" s="212" t="s">
        <v>4063</v>
      </c>
      <c r="J122" s="212" t="s">
        <v>531</v>
      </c>
      <c r="K122" s="212" t="s">
        <v>3867</v>
      </c>
      <c r="L122" s="539">
        <f>IF(TRIM(J122)=TRIM('2 - Project Admin'!$E$8),1,0)</f>
        <v>0</v>
      </c>
      <c r="M122" s="212">
        <f>IF(L122=1,COUNTIF($J$4:J122,J122),0)</f>
        <v>0</v>
      </c>
    </row>
    <row r="123" spans="2:13" x14ac:dyDescent="0.2">
      <c r="B123" s="212" t="s">
        <v>4064</v>
      </c>
      <c r="C123" s="212" t="s">
        <v>444</v>
      </c>
      <c r="D123" s="212" t="s">
        <v>4065</v>
      </c>
      <c r="E123" s="542" t="s">
        <v>3594</v>
      </c>
      <c r="F123" s="212">
        <f>IF(RIGHT(B123,1)="p",0,IF(TRIM(C123)=TRIM('2 - Project Admin'!$E$8),1,0))</f>
        <v>0</v>
      </c>
      <c r="G123" s="212">
        <f>IF(F123=1,COUNTIF($C$4:C123,C123),0)</f>
        <v>0</v>
      </c>
      <c r="I123" s="212" t="s">
        <v>4066</v>
      </c>
      <c r="J123" s="212" t="s">
        <v>531</v>
      </c>
      <c r="K123" s="212" t="s">
        <v>4067</v>
      </c>
      <c r="L123" s="539">
        <f>IF(TRIM(J123)=TRIM('2 - Project Admin'!$E$8),1,0)</f>
        <v>0</v>
      </c>
      <c r="M123" s="212">
        <f>IF(L123=1,COUNTIF($J$4:J123,J123),0)</f>
        <v>0</v>
      </c>
    </row>
    <row r="124" spans="2:13" x14ac:dyDescent="0.2">
      <c r="B124" s="212" t="s">
        <v>4068</v>
      </c>
      <c r="C124" s="212" t="s">
        <v>446</v>
      </c>
      <c r="D124" s="212" t="s">
        <v>4069</v>
      </c>
      <c r="E124" s="542" t="s">
        <v>3594</v>
      </c>
      <c r="F124" s="212">
        <f>IF(RIGHT(B124,1)="p",0,IF(TRIM(C124)=TRIM('2 - Project Admin'!$E$8),1,0))</f>
        <v>0</v>
      </c>
      <c r="G124" s="212">
        <f>IF(F124=1,COUNTIF($C$4:C124,C124),0)</f>
        <v>0</v>
      </c>
      <c r="I124" s="212" t="s">
        <v>4070</v>
      </c>
      <c r="J124" s="212" t="s">
        <v>531</v>
      </c>
      <c r="K124" s="212" t="s">
        <v>4071</v>
      </c>
      <c r="L124" s="539">
        <f>IF(TRIM(J124)=TRIM('2 - Project Admin'!$E$8),1,0)</f>
        <v>0</v>
      </c>
      <c r="M124" s="212">
        <f>IF(L124=1,COUNTIF($J$4:J124,J124),0)</f>
        <v>0</v>
      </c>
    </row>
    <row r="125" spans="2:13" x14ac:dyDescent="0.2">
      <c r="B125" s="212" t="s">
        <v>4072</v>
      </c>
      <c r="C125" s="212" t="s">
        <v>446</v>
      </c>
      <c r="D125" s="212" t="s">
        <v>4073</v>
      </c>
      <c r="E125" s="542" t="s">
        <v>3594</v>
      </c>
      <c r="F125" s="212">
        <f>IF(RIGHT(B125,1)="p",0,IF(TRIM(C125)=TRIM('2 - Project Admin'!$E$8),1,0))</f>
        <v>0</v>
      </c>
      <c r="G125" s="212">
        <f>IF(F125=1,COUNTIF($C$4:C125,C125),0)</f>
        <v>0</v>
      </c>
      <c r="I125" s="212" t="s">
        <v>4074</v>
      </c>
      <c r="J125" s="212" t="s">
        <v>531</v>
      </c>
      <c r="K125" s="212" t="s">
        <v>4075</v>
      </c>
      <c r="L125" s="539">
        <f>IF(TRIM(J125)=TRIM('2 - Project Admin'!$E$8),1,0)</f>
        <v>0</v>
      </c>
      <c r="M125" s="212">
        <f>IF(L125=1,COUNTIF($J$4:J125,J125),0)</f>
        <v>0</v>
      </c>
    </row>
    <row r="126" spans="2:13" x14ac:dyDescent="0.2">
      <c r="B126" s="212" t="s">
        <v>4076</v>
      </c>
      <c r="C126" s="212" t="s">
        <v>446</v>
      </c>
      <c r="D126" s="212" t="s">
        <v>4077</v>
      </c>
      <c r="E126" s="542" t="s">
        <v>3594</v>
      </c>
      <c r="F126" s="212">
        <f>IF(RIGHT(B126,1)="p",0,IF(TRIM(C126)=TRIM('2 - Project Admin'!$E$8),1,0))</f>
        <v>0</v>
      </c>
      <c r="G126" s="212">
        <f>IF(F126=1,COUNTIF($C$4:C126,C126),0)</f>
        <v>0</v>
      </c>
      <c r="I126" s="212" t="s">
        <v>4078</v>
      </c>
      <c r="J126" s="212" t="s">
        <v>531</v>
      </c>
      <c r="K126" s="212" t="s">
        <v>4079</v>
      </c>
      <c r="L126" s="539">
        <f>IF(TRIM(J126)=TRIM('2 - Project Admin'!$E$8),1,0)</f>
        <v>0</v>
      </c>
      <c r="M126" s="212">
        <f>IF(L126=1,COUNTIF($J$4:J126,J126),0)</f>
        <v>0</v>
      </c>
    </row>
    <row r="127" spans="2:13" x14ac:dyDescent="0.2">
      <c r="B127" s="212" t="s">
        <v>4080</v>
      </c>
      <c r="C127" s="212" t="s">
        <v>446</v>
      </c>
      <c r="D127" s="212" t="s">
        <v>4081</v>
      </c>
      <c r="E127" s="542" t="s">
        <v>3594</v>
      </c>
      <c r="F127" s="212">
        <f>IF(RIGHT(B127,1)="p",0,IF(TRIM(C127)=TRIM('2 - Project Admin'!$E$8),1,0))</f>
        <v>0</v>
      </c>
      <c r="G127" s="212">
        <f>IF(F127=1,COUNTIF($C$4:C127,C127),0)</f>
        <v>0</v>
      </c>
      <c r="I127" s="212" t="s">
        <v>4082</v>
      </c>
      <c r="J127" s="212" t="s">
        <v>531</v>
      </c>
      <c r="K127" s="212" t="s">
        <v>4083</v>
      </c>
      <c r="L127" s="539">
        <f>IF(TRIM(J127)=TRIM('2 - Project Admin'!$E$8),1,0)</f>
        <v>0</v>
      </c>
      <c r="M127" s="212">
        <f>IF(L127=1,COUNTIF($J$4:J127,J127),0)</f>
        <v>0</v>
      </c>
    </row>
    <row r="128" spans="2:13" x14ac:dyDescent="0.2">
      <c r="B128" s="212" t="s">
        <v>4084</v>
      </c>
      <c r="C128" s="212" t="s">
        <v>447</v>
      </c>
      <c r="D128" s="212" t="s">
        <v>4085</v>
      </c>
      <c r="E128" s="542" t="s">
        <v>3594</v>
      </c>
      <c r="F128" s="212">
        <f>IF(RIGHT(B128,1)="p",0,IF(TRIM(C128)=TRIM('2 - Project Admin'!$E$8),1,0))</f>
        <v>0</v>
      </c>
      <c r="G128" s="212">
        <f>IF(F128=1,COUNTIF($C$4:C128,C128),0)</f>
        <v>0</v>
      </c>
      <c r="I128" s="212" t="s">
        <v>4086</v>
      </c>
      <c r="J128" s="212" t="s">
        <v>531</v>
      </c>
      <c r="K128" s="212" t="s">
        <v>4087</v>
      </c>
      <c r="L128" s="539">
        <f>IF(TRIM(J128)=TRIM('2 - Project Admin'!$E$8),1,0)</f>
        <v>0</v>
      </c>
      <c r="M128" s="212">
        <f>IF(L128=1,COUNTIF($J$4:J128,J128),0)</f>
        <v>0</v>
      </c>
    </row>
    <row r="129" spans="2:13" x14ac:dyDescent="0.2">
      <c r="B129" s="212" t="s">
        <v>4088</v>
      </c>
      <c r="C129" s="212" t="s">
        <v>447</v>
      </c>
      <c r="D129" s="212" t="s">
        <v>4089</v>
      </c>
      <c r="E129" s="542" t="s">
        <v>3594</v>
      </c>
      <c r="F129" s="212">
        <f>IF(RIGHT(B129,1)="p",0,IF(TRIM(C129)=TRIM('2 - Project Admin'!$E$8),1,0))</f>
        <v>0</v>
      </c>
      <c r="G129" s="212">
        <f>IF(F129=1,COUNTIF($C$4:C129,C129),0)</f>
        <v>0</v>
      </c>
      <c r="I129" s="212" t="s">
        <v>4090</v>
      </c>
      <c r="J129" s="212" t="s">
        <v>531</v>
      </c>
      <c r="K129" s="212" t="s">
        <v>4091</v>
      </c>
      <c r="L129" s="539">
        <f>IF(TRIM(J129)=TRIM('2 - Project Admin'!$E$8),1,0)</f>
        <v>0</v>
      </c>
      <c r="M129" s="212">
        <f>IF(L129=1,COUNTIF($J$4:J129,J129),0)</f>
        <v>0</v>
      </c>
    </row>
    <row r="130" spans="2:13" x14ac:dyDescent="0.2">
      <c r="B130" s="212" t="s">
        <v>4092</v>
      </c>
      <c r="C130" s="212" t="s">
        <v>447</v>
      </c>
      <c r="D130" s="212" t="s">
        <v>4093</v>
      </c>
      <c r="E130" s="542" t="s">
        <v>3594</v>
      </c>
      <c r="F130" s="212">
        <f>IF(RIGHT(B130,1)="p",0,IF(TRIM(C130)=TRIM('2 - Project Admin'!$E$8),1,0))</f>
        <v>0</v>
      </c>
      <c r="G130" s="212">
        <f>IF(F130=1,COUNTIF($C$4:C130,C130),0)</f>
        <v>0</v>
      </c>
      <c r="I130" s="212" t="s">
        <v>4094</v>
      </c>
      <c r="J130" s="212" t="s">
        <v>542</v>
      </c>
      <c r="K130" s="212" t="s">
        <v>4095</v>
      </c>
      <c r="L130" s="539">
        <f>IF(TRIM(J130)=TRIM('2 - Project Admin'!$E$8),1,0)</f>
        <v>0</v>
      </c>
      <c r="M130" s="212">
        <f>IF(L130=1,COUNTIF($J$4:J130,J130),0)</f>
        <v>0</v>
      </c>
    </row>
    <row r="131" spans="2:13" x14ac:dyDescent="0.2">
      <c r="B131" s="212" t="s">
        <v>4096</v>
      </c>
      <c r="C131" s="212" t="s">
        <v>447</v>
      </c>
      <c r="D131" s="212" t="s">
        <v>4097</v>
      </c>
      <c r="E131" s="542" t="s">
        <v>3594</v>
      </c>
      <c r="F131" s="212">
        <f>IF(RIGHT(B131,1)="p",0,IF(TRIM(C131)=TRIM('2 - Project Admin'!$E$8),1,0))</f>
        <v>0</v>
      </c>
      <c r="G131" s="212">
        <f>IF(F131=1,COUNTIF($C$4:C131,C131),0)</f>
        <v>0</v>
      </c>
      <c r="I131" s="212" t="s">
        <v>4098</v>
      </c>
      <c r="J131" s="212" t="s">
        <v>542</v>
      </c>
      <c r="K131" s="212" t="s">
        <v>4099</v>
      </c>
      <c r="L131" s="539">
        <f>IF(TRIM(J131)=TRIM('2 - Project Admin'!$E$8),1,0)</f>
        <v>0</v>
      </c>
      <c r="M131" s="212">
        <f>IF(L131=1,COUNTIF($J$4:J131,J131),0)</f>
        <v>0</v>
      </c>
    </row>
    <row r="132" spans="2:13" x14ac:dyDescent="0.2">
      <c r="B132" s="212" t="s">
        <v>4100</v>
      </c>
      <c r="C132" s="212" t="s">
        <v>447</v>
      </c>
      <c r="D132" s="212" t="s">
        <v>4101</v>
      </c>
      <c r="E132" s="542" t="s">
        <v>3594</v>
      </c>
      <c r="F132" s="212">
        <f>IF(RIGHT(B132,1)="p",0,IF(TRIM(C132)=TRIM('2 - Project Admin'!$E$8),1,0))</f>
        <v>0</v>
      </c>
      <c r="G132" s="212">
        <f>IF(F132=1,COUNTIF($C$4:C132,C132),0)</f>
        <v>0</v>
      </c>
      <c r="I132" s="212" t="s">
        <v>4102</v>
      </c>
      <c r="J132" s="212" t="s">
        <v>542</v>
      </c>
      <c r="K132" s="212" t="s">
        <v>4032</v>
      </c>
      <c r="L132" s="539">
        <f>IF(TRIM(J132)=TRIM('2 - Project Admin'!$E$8),1,0)</f>
        <v>0</v>
      </c>
      <c r="M132" s="212">
        <f>IF(L132=1,COUNTIF($J$4:J132,J132),0)</f>
        <v>0</v>
      </c>
    </row>
    <row r="133" spans="2:13" x14ac:dyDescent="0.2">
      <c r="B133" s="212" t="s">
        <v>4103</v>
      </c>
      <c r="C133" s="212" t="s">
        <v>447</v>
      </c>
      <c r="D133" s="212" t="s">
        <v>4104</v>
      </c>
      <c r="E133" s="542" t="s">
        <v>3594</v>
      </c>
      <c r="F133" s="212">
        <f>IF(RIGHT(B133,1)="p",0,IF(TRIM(C133)=TRIM('2 - Project Admin'!$E$8),1,0))</f>
        <v>0</v>
      </c>
      <c r="G133" s="212">
        <f>IF(F133=1,COUNTIF($C$4:C133,C133),0)</f>
        <v>0</v>
      </c>
      <c r="I133" s="212" t="s">
        <v>4105</v>
      </c>
      <c r="J133" s="212" t="s">
        <v>542</v>
      </c>
      <c r="K133" s="212" t="s">
        <v>4106</v>
      </c>
      <c r="L133" s="539">
        <f>IF(TRIM(J133)=TRIM('2 - Project Admin'!$E$8),1,0)</f>
        <v>0</v>
      </c>
      <c r="M133" s="212">
        <f>IF(L133=1,COUNTIF($J$4:J133,J133),0)</f>
        <v>0</v>
      </c>
    </row>
    <row r="134" spans="2:13" x14ac:dyDescent="0.2">
      <c r="B134" s="212" t="s">
        <v>4107</v>
      </c>
      <c r="C134" s="212" t="s">
        <v>447</v>
      </c>
      <c r="D134" s="212" t="s">
        <v>4108</v>
      </c>
      <c r="E134" s="542" t="s">
        <v>3594</v>
      </c>
      <c r="F134" s="212">
        <f>IF(RIGHT(B134,1)="p",0,IF(TRIM(C134)=TRIM('2 - Project Admin'!$E$8),1,0))</f>
        <v>0</v>
      </c>
      <c r="G134" s="212">
        <f>IF(F134=1,COUNTIF($C$4:C134,C134),0)</f>
        <v>0</v>
      </c>
      <c r="I134" s="212" t="s">
        <v>4109</v>
      </c>
      <c r="J134" s="212" t="s">
        <v>542</v>
      </c>
      <c r="K134" s="212" t="s">
        <v>4110</v>
      </c>
      <c r="L134" s="539">
        <f>IF(TRIM(J134)=TRIM('2 - Project Admin'!$E$8),1,0)</f>
        <v>0</v>
      </c>
      <c r="M134" s="212">
        <f>IF(L134=1,COUNTIF($J$4:J134,J134),0)</f>
        <v>0</v>
      </c>
    </row>
    <row r="135" spans="2:13" x14ac:dyDescent="0.2">
      <c r="B135" s="212" t="s">
        <v>4111</v>
      </c>
      <c r="C135" s="212" t="s">
        <v>452</v>
      </c>
      <c r="D135" s="212" t="s">
        <v>4112</v>
      </c>
      <c r="E135" s="542" t="s">
        <v>3594</v>
      </c>
      <c r="F135" s="212">
        <f>IF(RIGHT(B135,1)="p",0,IF(TRIM(C135)=TRIM('2 - Project Admin'!$E$8),1,0))</f>
        <v>0</v>
      </c>
      <c r="G135" s="212">
        <f>IF(F135=1,COUNTIF($C$4:C135,C135),0)</f>
        <v>0</v>
      </c>
      <c r="I135" s="212" t="s">
        <v>4113</v>
      </c>
      <c r="J135" s="212" t="s">
        <v>547</v>
      </c>
      <c r="K135" s="212" t="s">
        <v>4114</v>
      </c>
      <c r="L135" s="539">
        <f>IF(TRIM(J135)=TRIM('2 - Project Admin'!$E$8),1,0)</f>
        <v>0</v>
      </c>
      <c r="M135" s="212">
        <f>IF(L135=1,COUNTIF($J$4:J135,J135),0)</f>
        <v>0</v>
      </c>
    </row>
    <row r="136" spans="2:13" x14ac:dyDescent="0.2">
      <c r="B136" s="212" t="s">
        <v>4115</v>
      </c>
      <c r="C136" s="212" t="s">
        <v>452</v>
      </c>
      <c r="D136" s="212" t="s">
        <v>4116</v>
      </c>
      <c r="E136" s="542" t="s">
        <v>3594</v>
      </c>
      <c r="F136" s="212">
        <f>IF(RIGHT(B136,1)="p",0,IF(TRIM(C136)=TRIM('2 - Project Admin'!$E$8),1,0))</f>
        <v>0</v>
      </c>
      <c r="G136" s="212">
        <f>IF(F136=1,COUNTIF($C$4:C136,C136),0)</f>
        <v>0</v>
      </c>
      <c r="I136" s="212" t="s">
        <v>4117</v>
      </c>
      <c r="J136" s="212" t="s">
        <v>547</v>
      </c>
      <c r="K136" s="212" t="s">
        <v>3818</v>
      </c>
      <c r="L136" s="539">
        <f>IF(TRIM(J136)=TRIM('2 - Project Admin'!$E$8),1,0)</f>
        <v>0</v>
      </c>
      <c r="M136" s="212">
        <f>IF(L136=1,COUNTIF($J$4:J136,J136),0)</f>
        <v>0</v>
      </c>
    </row>
    <row r="137" spans="2:13" x14ac:dyDescent="0.2">
      <c r="B137" s="212" t="s">
        <v>4118</v>
      </c>
      <c r="C137" s="212" t="s">
        <v>452</v>
      </c>
      <c r="D137" s="212" t="s">
        <v>4119</v>
      </c>
      <c r="E137" s="542" t="s">
        <v>3594</v>
      </c>
      <c r="F137" s="212">
        <f>IF(RIGHT(B137,1)="p",0,IF(TRIM(C137)=TRIM('2 - Project Admin'!$E$8),1,0))</f>
        <v>0</v>
      </c>
      <c r="G137" s="212">
        <f>IF(F137=1,COUNTIF($C$4:C137,C137),0)</f>
        <v>0</v>
      </c>
      <c r="I137" s="212" t="s">
        <v>4120</v>
      </c>
      <c r="J137" s="212" t="s">
        <v>547</v>
      </c>
      <c r="K137" s="212" t="s">
        <v>4121</v>
      </c>
      <c r="L137" s="539">
        <f>IF(TRIM(J137)=TRIM('2 - Project Admin'!$E$8),1,0)</f>
        <v>0</v>
      </c>
      <c r="M137" s="212">
        <f>IF(L137=1,COUNTIF($J$4:J137,J137),0)</f>
        <v>0</v>
      </c>
    </row>
    <row r="138" spans="2:13" x14ac:dyDescent="0.2">
      <c r="B138" s="212" t="s">
        <v>4122</v>
      </c>
      <c r="C138" s="212" t="s">
        <v>452</v>
      </c>
      <c r="D138" s="212" t="s">
        <v>4123</v>
      </c>
      <c r="E138" s="542" t="s">
        <v>3594</v>
      </c>
      <c r="F138" s="212">
        <f>IF(RIGHT(B138,1)="p",0,IF(TRIM(C138)=TRIM('2 - Project Admin'!$E$8),1,0))</f>
        <v>0</v>
      </c>
      <c r="G138" s="212">
        <f>IF(F138=1,COUNTIF($C$4:C138,C138),0)</f>
        <v>0</v>
      </c>
      <c r="I138" s="212" t="s">
        <v>4124</v>
      </c>
      <c r="J138" s="212" t="s">
        <v>547</v>
      </c>
      <c r="K138" s="212" t="s">
        <v>4125</v>
      </c>
      <c r="L138" s="539">
        <f>IF(TRIM(J138)=TRIM('2 - Project Admin'!$E$8),1,0)</f>
        <v>0</v>
      </c>
      <c r="M138" s="212">
        <f>IF(L138=1,COUNTIF($J$4:J138,J138),0)</f>
        <v>0</v>
      </c>
    </row>
    <row r="139" spans="2:13" x14ac:dyDescent="0.2">
      <c r="B139" s="212" t="s">
        <v>4126</v>
      </c>
      <c r="C139" s="212" t="s">
        <v>454</v>
      </c>
      <c r="D139" s="212" t="s">
        <v>4127</v>
      </c>
      <c r="E139" s="542" t="s">
        <v>3594</v>
      </c>
      <c r="F139" s="212">
        <f>IF(RIGHT(B139,1)="p",0,IF(TRIM(C139)=TRIM('2 - Project Admin'!$E$8),1,0))</f>
        <v>0</v>
      </c>
      <c r="G139" s="212">
        <f>IF(F139=1,COUNTIF($C$4:C139,C139),0)</f>
        <v>0</v>
      </c>
      <c r="I139" s="212" t="s">
        <v>4128</v>
      </c>
      <c r="J139" s="212" t="s">
        <v>547</v>
      </c>
      <c r="K139" s="212" t="s">
        <v>4129</v>
      </c>
      <c r="L139" s="539">
        <f>IF(TRIM(J139)=TRIM('2 - Project Admin'!$E$8),1,0)</f>
        <v>0</v>
      </c>
      <c r="M139" s="212">
        <f>IF(L139=1,COUNTIF($J$4:J139,J139),0)</f>
        <v>0</v>
      </c>
    </row>
    <row r="140" spans="2:13" x14ac:dyDescent="0.2">
      <c r="B140" s="212" t="s">
        <v>4130</v>
      </c>
      <c r="C140" s="212" t="s">
        <v>454</v>
      </c>
      <c r="D140" s="212" t="s">
        <v>4131</v>
      </c>
      <c r="E140" s="542" t="s">
        <v>3594</v>
      </c>
      <c r="F140" s="212">
        <f>IF(RIGHT(B140,1)="p",0,IF(TRIM(C140)=TRIM('2 - Project Admin'!$E$8),1,0))</f>
        <v>0</v>
      </c>
      <c r="G140" s="212">
        <f>IF(F140=1,COUNTIF($C$4:C140,C140),0)</f>
        <v>0</v>
      </c>
      <c r="I140" s="212" t="s">
        <v>4132</v>
      </c>
      <c r="J140" s="212" t="s">
        <v>547</v>
      </c>
      <c r="K140" s="212" t="s">
        <v>4133</v>
      </c>
      <c r="L140" s="539">
        <f>IF(TRIM(J140)=TRIM('2 - Project Admin'!$E$8),1,0)</f>
        <v>0</v>
      </c>
      <c r="M140" s="212">
        <f>IF(L140=1,COUNTIF($J$4:J140,J140),0)</f>
        <v>0</v>
      </c>
    </row>
    <row r="141" spans="2:13" x14ac:dyDescent="0.2">
      <c r="B141" s="212" t="s">
        <v>4134</v>
      </c>
      <c r="C141" s="212" t="s">
        <v>454</v>
      </c>
      <c r="D141" s="212" t="s">
        <v>4135</v>
      </c>
      <c r="E141" s="542" t="s">
        <v>3594</v>
      </c>
      <c r="F141" s="212">
        <f>IF(RIGHT(B141,1)="p",0,IF(TRIM(C141)=TRIM('2 - Project Admin'!$E$8),1,0))</f>
        <v>0</v>
      </c>
      <c r="G141" s="212">
        <f>IF(F141=1,COUNTIF($C$4:C141,C141),0)</f>
        <v>0</v>
      </c>
      <c r="I141" s="212" t="s">
        <v>4136</v>
      </c>
      <c r="J141" s="212" t="s">
        <v>547</v>
      </c>
      <c r="K141" s="212" t="s">
        <v>4137</v>
      </c>
      <c r="L141" s="539">
        <f>IF(TRIM(J141)=TRIM('2 - Project Admin'!$E$8),1,0)</f>
        <v>0</v>
      </c>
      <c r="M141" s="212">
        <f>IF(L141=1,COUNTIF($J$4:J141,J141),0)</f>
        <v>0</v>
      </c>
    </row>
    <row r="142" spans="2:13" x14ac:dyDescent="0.2">
      <c r="B142" s="212" t="s">
        <v>4138</v>
      </c>
      <c r="C142" s="212" t="s">
        <v>454</v>
      </c>
      <c r="D142" s="212" t="s">
        <v>4139</v>
      </c>
      <c r="E142" s="542" t="s">
        <v>3594</v>
      </c>
      <c r="F142" s="212">
        <f>IF(RIGHT(B142,1)="p",0,IF(TRIM(C142)=TRIM('2 - Project Admin'!$E$8),1,0))</f>
        <v>0</v>
      </c>
      <c r="G142" s="212">
        <f>IF(F142=1,COUNTIF($C$4:C142,C142),0)</f>
        <v>0</v>
      </c>
      <c r="I142" s="212" t="s">
        <v>4140</v>
      </c>
      <c r="J142" s="212" t="s">
        <v>551</v>
      </c>
      <c r="K142" s="212" t="s">
        <v>4141</v>
      </c>
      <c r="L142" s="539">
        <f>IF(TRIM(J142)=TRIM('2 - Project Admin'!$E$8),1,0)</f>
        <v>0</v>
      </c>
      <c r="M142" s="212">
        <f>IF(L142=1,COUNTIF($J$4:J142,J142),0)</f>
        <v>0</v>
      </c>
    </row>
    <row r="143" spans="2:13" x14ac:dyDescent="0.2">
      <c r="B143" s="212" t="s">
        <v>4142</v>
      </c>
      <c r="C143" s="212" t="s">
        <v>454</v>
      </c>
      <c r="D143" s="212" t="s">
        <v>4143</v>
      </c>
      <c r="E143" s="542" t="s">
        <v>3594</v>
      </c>
      <c r="F143" s="212">
        <f>IF(RIGHT(B143,1)="p",0,IF(TRIM(C143)=TRIM('2 - Project Admin'!$E$8),1,0))</f>
        <v>0</v>
      </c>
      <c r="G143" s="212">
        <f>IF(F143=1,COUNTIF($C$4:C143,C143),0)</f>
        <v>0</v>
      </c>
      <c r="I143" s="212" t="s">
        <v>4144</v>
      </c>
      <c r="J143" s="212" t="s">
        <v>551</v>
      </c>
      <c r="K143" s="212" t="s">
        <v>4145</v>
      </c>
      <c r="L143" s="539">
        <f>IF(TRIM(J143)=TRIM('2 - Project Admin'!$E$8),1,0)</f>
        <v>0</v>
      </c>
      <c r="M143" s="212">
        <f>IF(L143=1,COUNTIF($J$4:J143,J143),0)</f>
        <v>0</v>
      </c>
    </row>
    <row r="144" spans="2:13" x14ac:dyDescent="0.2">
      <c r="B144" s="212" t="s">
        <v>4146</v>
      </c>
      <c r="C144" s="212" t="s">
        <v>454</v>
      </c>
      <c r="D144" s="212" t="s">
        <v>4147</v>
      </c>
      <c r="E144" s="542" t="s">
        <v>3594</v>
      </c>
      <c r="F144" s="212">
        <f>IF(RIGHT(B144,1)="p",0,IF(TRIM(C144)=TRIM('2 - Project Admin'!$E$8),1,0))</f>
        <v>0</v>
      </c>
      <c r="G144" s="212">
        <f>IF(F144=1,COUNTIF($C$4:C144,C144),0)</f>
        <v>0</v>
      </c>
      <c r="I144" s="212" t="s">
        <v>4148</v>
      </c>
      <c r="J144" s="212" t="s">
        <v>551</v>
      </c>
      <c r="K144" s="212" t="s">
        <v>4149</v>
      </c>
      <c r="L144" s="539">
        <f>IF(TRIM(J144)=TRIM('2 - Project Admin'!$E$8),1,0)</f>
        <v>0</v>
      </c>
      <c r="M144" s="212">
        <f>IF(L144=1,COUNTIF($J$4:J144,J144),0)</f>
        <v>0</v>
      </c>
    </row>
    <row r="145" spans="2:13" x14ac:dyDescent="0.2">
      <c r="B145" s="212" t="s">
        <v>4150</v>
      </c>
      <c r="C145" s="212" t="s">
        <v>454</v>
      </c>
      <c r="D145" s="212" t="s">
        <v>4151</v>
      </c>
      <c r="E145" s="542" t="s">
        <v>3594</v>
      </c>
      <c r="F145" s="212">
        <f>IF(RIGHT(B145,1)="p",0,IF(TRIM(C145)=TRIM('2 - Project Admin'!$E$8),1,0))</f>
        <v>0</v>
      </c>
      <c r="G145" s="212">
        <f>IF(F145=1,COUNTIF($C$4:C145,C145),0)</f>
        <v>0</v>
      </c>
      <c r="I145" s="212" t="s">
        <v>4152</v>
      </c>
      <c r="J145" s="212" t="s">
        <v>551</v>
      </c>
      <c r="K145" s="212" t="s">
        <v>4153</v>
      </c>
      <c r="L145" s="539">
        <f>IF(TRIM(J145)=TRIM('2 - Project Admin'!$E$8),1,0)</f>
        <v>0</v>
      </c>
      <c r="M145" s="212">
        <f>IF(L145=1,COUNTIF($J$4:J145,J145),0)</f>
        <v>0</v>
      </c>
    </row>
    <row r="146" spans="2:13" x14ac:dyDescent="0.2">
      <c r="B146" s="212" t="s">
        <v>4154</v>
      </c>
      <c r="C146" s="212" t="s">
        <v>454</v>
      </c>
      <c r="D146" s="212" t="s">
        <v>4155</v>
      </c>
      <c r="E146" s="542" t="s">
        <v>3594</v>
      </c>
      <c r="F146" s="212">
        <f>IF(RIGHT(B146,1)="p",0,IF(TRIM(C146)=TRIM('2 - Project Admin'!$E$8),1,0))</f>
        <v>0</v>
      </c>
      <c r="G146" s="212">
        <f>IF(F146=1,COUNTIF($C$4:C146,C146),0)</f>
        <v>0</v>
      </c>
      <c r="I146" s="212" t="s">
        <v>4156</v>
      </c>
      <c r="J146" s="212" t="s">
        <v>551</v>
      </c>
      <c r="K146" s="212" t="s">
        <v>4157</v>
      </c>
      <c r="L146" s="539">
        <f>IF(TRIM(J146)=TRIM('2 - Project Admin'!$E$8),1,0)</f>
        <v>0</v>
      </c>
      <c r="M146" s="212">
        <f>IF(L146=1,COUNTIF($J$4:J146,J146),0)</f>
        <v>0</v>
      </c>
    </row>
    <row r="147" spans="2:13" x14ac:dyDescent="0.2">
      <c r="B147" s="212" t="s">
        <v>4158</v>
      </c>
      <c r="C147" s="212" t="s">
        <v>454</v>
      </c>
      <c r="D147" s="212" t="s">
        <v>4159</v>
      </c>
      <c r="E147" s="542" t="s">
        <v>3594</v>
      </c>
      <c r="F147" s="212">
        <f>IF(RIGHT(B147,1)="p",0,IF(TRIM(C147)=TRIM('2 - Project Admin'!$E$8),1,0))</f>
        <v>0</v>
      </c>
      <c r="G147" s="212">
        <f>IF(F147=1,COUNTIF($C$4:C147,C147),0)</f>
        <v>0</v>
      </c>
      <c r="I147" s="212" t="s">
        <v>4160</v>
      </c>
      <c r="J147" s="212" t="s">
        <v>558</v>
      </c>
      <c r="K147" s="212" t="s">
        <v>4161</v>
      </c>
      <c r="L147" s="539">
        <f>IF(TRIM(J147)=TRIM('2 - Project Admin'!$E$8),1,0)</f>
        <v>0</v>
      </c>
      <c r="M147" s="212">
        <f>IF(L147=1,COUNTIF($J$4:J147,J147),0)</f>
        <v>0</v>
      </c>
    </row>
    <row r="148" spans="2:13" x14ac:dyDescent="0.2">
      <c r="B148" s="212" t="s">
        <v>4162</v>
      </c>
      <c r="C148" s="212" t="s">
        <v>454</v>
      </c>
      <c r="D148" s="212" t="s">
        <v>4163</v>
      </c>
      <c r="E148" s="542" t="s">
        <v>3594</v>
      </c>
      <c r="F148" s="212">
        <f>IF(RIGHT(B148,1)="p",0,IF(TRIM(C148)=TRIM('2 - Project Admin'!$E$8),1,0))</f>
        <v>0</v>
      </c>
      <c r="G148" s="212">
        <f>IF(F148=1,COUNTIF($C$4:C148,C148),0)</f>
        <v>0</v>
      </c>
      <c r="I148" s="212" t="s">
        <v>4164</v>
      </c>
      <c r="J148" s="212" t="s">
        <v>558</v>
      </c>
      <c r="K148" s="212" t="s">
        <v>4165</v>
      </c>
      <c r="L148" s="539">
        <f>IF(TRIM(J148)=TRIM('2 - Project Admin'!$E$8),1,0)</f>
        <v>0</v>
      </c>
      <c r="M148" s="212">
        <f>IF(L148=1,COUNTIF($J$4:J148,J148),0)</f>
        <v>0</v>
      </c>
    </row>
    <row r="149" spans="2:13" x14ac:dyDescent="0.2">
      <c r="B149" s="212" t="s">
        <v>4166</v>
      </c>
      <c r="C149" s="212" t="s">
        <v>456</v>
      </c>
      <c r="D149" s="212" t="s">
        <v>4167</v>
      </c>
      <c r="E149" s="542" t="s">
        <v>3594</v>
      </c>
      <c r="F149" s="212">
        <f>IF(RIGHT(B149,1)="p",0,IF(TRIM(C149)=TRIM('2 - Project Admin'!$E$8),1,0))</f>
        <v>0</v>
      </c>
      <c r="G149" s="212">
        <f>IF(F149=1,COUNTIF($C$4:C149,C149),0)</f>
        <v>0</v>
      </c>
      <c r="I149" s="212" t="s">
        <v>4168</v>
      </c>
      <c r="J149" s="212" t="s">
        <v>4169</v>
      </c>
      <c r="K149" s="212" t="s">
        <v>4170</v>
      </c>
      <c r="L149" s="539">
        <f>IF(TRIM(J149)=TRIM('2 - Project Admin'!$E$8),1,0)</f>
        <v>0</v>
      </c>
      <c r="M149" s="212">
        <f>IF(L149=1,COUNTIF($J$4:J149,J149),0)</f>
        <v>0</v>
      </c>
    </row>
    <row r="150" spans="2:13" x14ac:dyDescent="0.2">
      <c r="B150" s="212" t="s">
        <v>4171</v>
      </c>
      <c r="C150" s="212" t="s">
        <v>456</v>
      </c>
      <c r="D150" s="212" t="s">
        <v>4172</v>
      </c>
      <c r="E150" s="542" t="s">
        <v>3594</v>
      </c>
      <c r="F150" s="212">
        <f>IF(RIGHT(B150,1)="p",0,IF(TRIM(C150)=TRIM('2 - Project Admin'!$E$8),1,0))</f>
        <v>0</v>
      </c>
      <c r="G150" s="212">
        <f>IF(F150=1,COUNTIF($C$4:C150,C150),0)</f>
        <v>0</v>
      </c>
      <c r="I150" s="212" t="s">
        <v>4173</v>
      </c>
      <c r="J150" s="212" t="s">
        <v>4169</v>
      </c>
      <c r="K150" s="212" t="s">
        <v>4174</v>
      </c>
      <c r="L150" s="539">
        <f>IF(TRIM(J150)=TRIM('2 - Project Admin'!$E$8),1,0)</f>
        <v>0</v>
      </c>
      <c r="M150" s="212">
        <f>IF(L150=1,COUNTIF($J$4:J150,J150),0)</f>
        <v>0</v>
      </c>
    </row>
    <row r="151" spans="2:13" x14ac:dyDescent="0.2">
      <c r="B151" s="212" t="s">
        <v>4175</v>
      </c>
      <c r="C151" s="212" t="s">
        <v>456</v>
      </c>
      <c r="D151" s="212" t="s">
        <v>4176</v>
      </c>
      <c r="E151" s="542" t="s">
        <v>3594</v>
      </c>
      <c r="F151" s="212">
        <f>IF(RIGHT(B151,1)="p",0,IF(TRIM(C151)=TRIM('2 - Project Admin'!$E$8),1,0))</f>
        <v>0</v>
      </c>
      <c r="G151" s="212">
        <f>IF(F151=1,COUNTIF($C$4:C151,C151),0)</f>
        <v>0</v>
      </c>
      <c r="I151" s="212" t="s">
        <v>4177</v>
      </c>
      <c r="J151" s="212" t="s">
        <v>4169</v>
      </c>
      <c r="K151" s="212" t="s">
        <v>4178</v>
      </c>
      <c r="L151" s="539">
        <f>IF(TRIM(J151)=TRIM('2 - Project Admin'!$E$8),1,0)</f>
        <v>0</v>
      </c>
      <c r="M151" s="212">
        <f>IF(L151=1,COUNTIF($J$4:J151,J151),0)</f>
        <v>0</v>
      </c>
    </row>
    <row r="152" spans="2:13" x14ac:dyDescent="0.2">
      <c r="B152" s="212" t="s">
        <v>4179</v>
      </c>
      <c r="C152" s="212" t="s">
        <v>456</v>
      </c>
      <c r="D152" s="212" t="s">
        <v>4180</v>
      </c>
      <c r="E152" s="542" t="s">
        <v>3594</v>
      </c>
      <c r="F152" s="212">
        <f>IF(RIGHT(B152,1)="p",0,IF(TRIM(C152)=TRIM('2 - Project Admin'!$E$8),1,0))</f>
        <v>0</v>
      </c>
      <c r="G152" s="212">
        <f>IF(F152=1,COUNTIF($C$4:C152,C152),0)</f>
        <v>0</v>
      </c>
      <c r="I152" s="212" t="s">
        <v>4181</v>
      </c>
      <c r="J152" s="212" t="s">
        <v>4169</v>
      </c>
      <c r="K152" s="212" t="s">
        <v>4182</v>
      </c>
      <c r="L152" s="539">
        <f>IF(TRIM(J152)=TRIM('2 - Project Admin'!$E$8),1,0)</f>
        <v>0</v>
      </c>
      <c r="M152" s="212">
        <f>IF(L152=1,COUNTIF($J$4:J152,J152),0)</f>
        <v>0</v>
      </c>
    </row>
    <row r="153" spans="2:13" x14ac:dyDescent="0.2">
      <c r="B153" s="212" t="s">
        <v>4183</v>
      </c>
      <c r="C153" s="212" t="s">
        <v>456</v>
      </c>
      <c r="D153" s="212" t="s">
        <v>4184</v>
      </c>
      <c r="E153" s="542" t="s">
        <v>3594</v>
      </c>
      <c r="F153" s="212">
        <f>IF(RIGHT(B153,1)="p",0,IF(TRIM(C153)=TRIM('2 - Project Admin'!$E$8),1,0))</f>
        <v>0</v>
      </c>
      <c r="G153" s="212">
        <f>IF(F153=1,COUNTIF($C$4:C153,C153),0)</f>
        <v>0</v>
      </c>
      <c r="I153" s="212" t="s">
        <v>4185</v>
      </c>
      <c r="J153" s="212" t="s">
        <v>566</v>
      </c>
      <c r="K153" s="212" t="s">
        <v>4005</v>
      </c>
      <c r="L153" s="539">
        <f>IF(TRIM(J153)=TRIM('2 - Project Admin'!$E$8),1,0)</f>
        <v>0</v>
      </c>
      <c r="M153" s="212">
        <f>IF(L153=1,COUNTIF($J$4:J153,J153),0)</f>
        <v>0</v>
      </c>
    </row>
    <row r="154" spans="2:13" x14ac:dyDescent="0.2">
      <c r="B154" s="212" t="s">
        <v>4186</v>
      </c>
      <c r="C154" s="212" t="s">
        <v>456</v>
      </c>
      <c r="D154" s="212" t="s">
        <v>4187</v>
      </c>
      <c r="E154" s="542" t="s">
        <v>3594</v>
      </c>
      <c r="F154" s="212">
        <f>IF(RIGHT(B154,1)="p",0,IF(TRIM(C154)=TRIM('2 - Project Admin'!$E$8),1,0))</f>
        <v>0</v>
      </c>
      <c r="G154" s="212">
        <f>IF(F154=1,COUNTIF($C$4:C154,C154),0)</f>
        <v>0</v>
      </c>
      <c r="I154" s="212" t="s">
        <v>4188</v>
      </c>
      <c r="J154" s="212" t="s">
        <v>566</v>
      </c>
      <c r="K154" s="212" t="s">
        <v>4189</v>
      </c>
      <c r="L154" s="539">
        <f>IF(TRIM(J154)=TRIM('2 - Project Admin'!$E$8),1,0)</f>
        <v>0</v>
      </c>
      <c r="M154" s="212">
        <f>IF(L154=1,COUNTIF($J$4:J154,J154),0)</f>
        <v>0</v>
      </c>
    </row>
    <row r="155" spans="2:13" x14ac:dyDescent="0.2">
      <c r="B155" s="212" t="s">
        <v>4190</v>
      </c>
      <c r="C155" s="212" t="s">
        <v>456</v>
      </c>
      <c r="D155" s="212" t="s">
        <v>4191</v>
      </c>
      <c r="E155" s="542" t="s">
        <v>3594</v>
      </c>
      <c r="F155" s="212">
        <f>IF(RIGHT(B155,1)="p",0,IF(TRIM(C155)=TRIM('2 - Project Admin'!$E$8),1,0))</f>
        <v>0</v>
      </c>
      <c r="G155" s="212">
        <f>IF(F155=1,COUNTIF($C$4:C155,C155),0)</f>
        <v>0</v>
      </c>
      <c r="I155" s="212" t="s">
        <v>4192</v>
      </c>
      <c r="J155" s="212" t="s">
        <v>566</v>
      </c>
      <c r="K155" s="212" t="s">
        <v>4193</v>
      </c>
      <c r="L155" s="539">
        <f>IF(TRIM(J155)=TRIM('2 - Project Admin'!$E$8),1,0)</f>
        <v>0</v>
      </c>
      <c r="M155" s="212">
        <f>IF(L155=1,COUNTIF($J$4:J155,J155),0)</f>
        <v>0</v>
      </c>
    </row>
    <row r="156" spans="2:13" x14ac:dyDescent="0.2">
      <c r="B156" s="212" t="s">
        <v>4194</v>
      </c>
      <c r="C156" s="212" t="s">
        <v>456</v>
      </c>
      <c r="D156" s="212" t="s">
        <v>4195</v>
      </c>
      <c r="E156" s="542" t="s">
        <v>3594</v>
      </c>
      <c r="F156" s="212">
        <f>IF(RIGHT(B156,1)="p",0,IF(TRIM(C156)=TRIM('2 - Project Admin'!$E$8),1,0))</f>
        <v>0</v>
      </c>
      <c r="G156" s="212">
        <f>IF(F156=1,COUNTIF($C$4:C156,C156),0)</f>
        <v>0</v>
      </c>
      <c r="I156" s="212" t="s">
        <v>4196</v>
      </c>
      <c r="J156" s="212" t="s">
        <v>568</v>
      </c>
      <c r="K156" s="212" t="s">
        <v>4197</v>
      </c>
      <c r="L156" s="539">
        <f>IF(TRIM(J156)=TRIM('2 - Project Admin'!$E$8),1,0)</f>
        <v>0</v>
      </c>
      <c r="M156" s="212">
        <f>IF(L156=1,COUNTIF($J$4:J156,J156),0)</f>
        <v>0</v>
      </c>
    </row>
    <row r="157" spans="2:13" x14ac:dyDescent="0.2">
      <c r="B157" s="212" t="s">
        <v>4198</v>
      </c>
      <c r="C157" s="212" t="s">
        <v>456</v>
      </c>
      <c r="D157" s="212" t="s">
        <v>4199</v>
      </c>
      <c r="E157" s="542" t="s">
        <v>3594</v>
      </c>
      <c r="F157" s="212">
        <f>IF(RIGHT(B157,1)="p",0,IF(TRIM(C157)=TRIM('2 - Project Admin'!$E$8),1,0))</f>
        <v>0</v>
      </c>
      <c r="G157" s="212">
        <f>IF(F157=1,COUNTIF($C$4:C157,C157),0)</f>
        <v>0</v>
      </c>
      <c r="I157" s="212" t="s">
        <v>4200</v>
      </c>
      <c r="J157" s="212" t="s">
        <v>568</v>
      </c>
      <c r="K157" s="212" t="s">
        <v>3863</v>
      </c>
      <c r="L157" s="539">
        <f>IF(TRIM(J157)=TRIM('2 - Project Admin'!$E$8),1,0)</f>
        <v>0</v>
      </c>
      <c r="M157" s="212">
        <f>IF(L157=1,COUNTIF($J$4:J157,J157),0)</f>
        <v>0</v>
      </c>
    </row>
    <row r="158" spans="2:13" x14ac:dyDescent="0.2">
      <c r="B158" s="212" t="s">
        <v>4201</v>
      </c>
      <c r="C158" s="212" t="s">
        <v>459</v>
      </c>
      <c r="D158" s="212" t="s">
        <v>4202</v>
      </c>
      <c r="E158" s="542" t="s">
        <v>3594</v>
      </c>
      <c r="F158" s="212">
        <f>IF(RIGHT(B158,1)="p",0,IF(TRIM(C158)=TRIM('2 - Project Admin'!$E$8),1,0))</f>
        <v>0</v>
      </c>
      <c r="G158" s="212">
        <f>IF(F158=1,COUNTIF($C$4:C158,C158),0)</f>
        <v>0</v>
      </c>
      <c r="I158" s="212" t="s">
        <v>4203</v>
      </c>
      <c r="J158" s="212" t="s">
        <v>568</v>
      </c>
      <c r="K158" s="212" t="s">
        <v>4204</v>
      </c>
      <c r="L158" s="539">
        <f>IF(TRIM(J158)=TRIM('2 - Project Admin'!$E$8),1,0)</f>
        <v>0</v>
      </c>
      <c r="M158" s="212">
        <f>IF(L158=1,COUNTIF($J$4:J158,J158),0)</f>
        <v>0</v>
      </c>
    </row>
    <row r="159" spans="2:13" x14ac:dyDescent="0.2">
      <c r="B159" s="212" t="s">
        <v>4205</v>
      </c>
      <c r="C159" s="212" t="s">
        <v>459</v>
      </c>
      <c r="D159" s="212" t="s">
        <v>4206</v>
      </c>
      <c r="E159" s="542" t="s">
        <v>3594</v>
      </c>
      <c r="F159" s="212">
        <f>IF(RIGHT(B159,1)="p",0,IF(TRIM(C159)=TRIM('2 - Project Admin'!$E$8),1,0))</f>
        <v>0</v>
      </c>
      <c r="G159" s="212">
        <f>IF(F159=1,COUNTIF($C$4:C159,C159),0)</f>
        <v>0</v>
      </c>
      <c r="I159" s="212" t="s">
        <v>4207</v>
      </c>
      <c r="J159" s="212" t="s">
        <v>571</v>
      </c>
      <c r="K159" s="212" t="s">
        <v>4208</v>
      </c>
      <c r="L159" s="539">
        <f>IF(TRIM(J159)=TRIM('2 - Project Admin'!$E$8),1,0)</f>
        <v>0</v>
      </c>
      <c r="M159" s="212">
        <f>IF(L159=1,COUNTIF($J$4:J159,J159),0)</f>
        <v>0</v>
      </c>
    </row>
    <row r="160" spans="2:13" x14ac:dyDescent="0.2">
      <c r="B160" s="212" t="s">
        <v>4209</v>
      </c>
      <c r="C160" s="212" t="s">
        <v>459</v>
      </c>
      <c r="D160" s="212" t="s">
        <v>4210</v>
      </c>
      <c r="E160" s="542" t="s">
        <v>3594</v>
      </c>
      <c r="F160" s="212">
        <f>IF(RIGHT(B160,1)="p",0,IF(TRIM(C160)=TRIM('2 - Project Admin'!$E$8),1,0))</f>
        <v>0</v>
      </c>
      <c r="G160" s="212">
        <f>IF(F160=1,COUNTIF($C$4:C160,C160),0)</f>
        <v>0</v>
      </c>
      <c r="I160" s="212" t="s">
        <v>4211</v>
      </c>
      <c r="J160" s="212" t="s">
        <v>571</v>
      </c>
      <c r="K160" s="212" t="s">
        <v>4212</v>
      </c>
      <c r="L160" s="539">
        <f>IF(TRIM(J160)=TRIM('2 - Project Admin'!$E$8),1,0)</f>
        <v>0</v>
      </c>
      <c r="M160" s="212">
        <f>IF(L160=1,COUNTIF($J$4:J160,J160),0)</f>
        <v>0</v>
      </c>
    </row>
    <row r="161" spans="2:13" x14ac:dyDescent="0.2">
      <c r="B161" s="212" t="s">
        <v>4213</v>
      </c>
      <c r="C161" s="212" t="s">
        <v>459</v>
      </c>
      <c r="D161" s="212" t="s">
        <v>4214</v>
      </c>
      <c r="E161" s="542" t="s">
        <v>3594</v>
      </c>
      <c r="F161" s="212">
        <f>IF(RIGHT(B161,1)="p",0,IF(TRIM(C161)=TRIM('2 - Project Admin'!$E$8),1,0))</f>
        <v>0</v>
      </c>
      <c r="G161" s="212">
        <f>IF(F161=1,COUNTIF($C$4:C161,C161),0)</f>
        <v>0</v>
      </c>
      <c r="I161" s="212" t="s">
        <v>4215</v>
      </c>
      <c r="J161" s="212" t="s">
        <v>571</v>
      </c>
      <c r="K161" s="212" t="s">
        <v>4216</v>
      </c>
      <c r="L161" s="539">
        <f>IF(TRIM(J161)=TRIM('2 - Project Admin'!$E$8),1,0)</f>
        <v>0</v>
      </c>
      <c r="M161" s="212">
        <f>IF(L161=1,COUNTIF($J$4:J161,J161),0)</f>
        <v>0</v>
      </c>
    </row>
    <row r="162" spans="2:13" x14ac:dyDescent="0.2">
      <c r="B162" s="212" t="s">
        <v>4217</v>
      </c>
      <c r="C162" s="212" t="s">
        <v>459</v>
      </c>
      <c r="D162" s="212" t="s">
        <v>4218</v>
      </c>
      <c r="E162" s="542" t="s">
        <v>3594</v>
      </c>
      <c r="F162" s="212">
        <f>IF(RIGHT(B162,1)="p",0,IF(TRIM(C162)=TRIM('2 - Project Admin'!$E$8),1,0))</f>
        <v>0</v>
      </c>
      <c r="G162" s="212">
        <f>IF(F162=1,COUNTIF($C$4:C162,C162),0)</f>
        <v>0</v>
      </c>
      <c r="I162" s="212" t="s">
        <v>4219</v>
      </c>
      <c r="J162" s="212" t="s">
        <v>573</v>
      </c>
      <c r="K162" s="212" t="s">
        <v>4032</v>
      </c>
      <c r="L162" s="539">
        <f>IF(TRIM(J162)=TRIM('2 - Project Admin'!$E$8),1,0)</f>
        <v>0</v>
      </c>
      <c r="M162" s="212">
        <f>IF(L162=1,COUNTIF($J$4:J162,J162),0)</f>
        <v>0</v>
      </c>
    </row>
    <row r="163" spans="2:13" x14ac:dyDescent="0.2">
      <c r="B163" s="212" t="s">
        <v>4220</v>
      </c>
      <c r="C163" s="212" t="s">
        <v>459</v>
      </c>
      <c r="D163" s="212" t="s">
        <v>4221</v>
      </c>
      <c r="E163" s="542" t="s">
        <v>3594</v>
      </c>
      <c r="F163" s="212">
        <f>IF(RIGHT(B163,1)="p",0,IF(TRIM(C163)=TRIM('2 - Project Admin'!$E$8),1,0))</f>
        <v>0</v>
      </c>
      <c r="G163" s="212">
        <f>IF(F163=1,COUNTIF($C$4:C163,C163),0)</f>
        <v>0</v>
      </c>
      <c r="I163" s="212" t="s">
        <v>4222</v>
      </c>
      <c r="J163" s="212" t="s">
        <v>578</v>
      </c>
      <c r="K163" s="212" t="s">
        <v>4223</v>
      </c>
      <c r="L163" s="539">
        <f>IF(TRIM(J163)=TRIM('2 - Project Admin'!$E$8),1,0)</f>
        <v>0</v>
      </c>
      <c r="M163" s="212">
        <f>IF(L163=1,COUNTIF($J$4:J163,J163),0)</f>
        <v>0</v>
      </c>
    </row>
    <row r="164" spans="2:13" x14ac:dyDescent="0.2">
      <c r="B164" s="212" t="s">
        <v>4224</v>
      </c>
      <c r="C164" s="212" t="s">
        <v>459</v>
      </c>
      <c r="D164" s="212" t="s">
        <v>4225</v>
      </c>
      <c r="E164" s="542" t="s">
        <v>3594</v>
      </c>
      <c r="F164" s="212">
        <f>IF(RIGHT(B164,1)="p",0,IF(TRIM(C164)=TRIM('2 - Project Admin'!$E$8),1,0))</f>
        <v>0</v>
      </c>
      <c r="G164" s="212">
        <f>IF(F164=1,COUNTIF($C$4:C164,C164),0)</f>
        <v>0</v>
      </c>
      <c r="I164" s="212" t="s">
        <v>4226</v>
      </c>
      <c r="J164" s="212" t="s">
        <v>578</v>
      </c>
      <c r="K164" s="212" t="s">
        <v>4227</v>
      </c>
      <c r="L164" s="539">
        <f>IF(TRIM(J164)=TRIM('2 - Project Admin'!$E$8),1,0)</f>
        <v>0</v>
      </c>
      <c r="M164" s="212">
        <f>IF(L164=1,COUNTIF($J$4:J164,J164),0)</f>
        <v>0</v>
      </c>
    </row>
    <row r="165" spans="2:13" x14ac:dyDescent="0.2">
      <c r="B165" s="212" t="s">
        <v>4228</v>
      </c>
      <c r="C165" s="212" t="s">
        <v>459</v>
      </c>
      <c r="D165" s="212" t="s">
        <v>4229</v>
      </c>
      <c r="E165" s="542" t="s">
        <v>3594</v>
      </c>
      <c r="F165" s="212">
        <f>IF(RIGHT(B165,1)="p",0,IF(TRIM(C165)=TRIM('2 - Project Admin'!$E$8),1,0))</f>
        <v>0</v>
      </c>
      <c r="G165" s="212">
        <f>IF(F165=1,COUNTIF($C$4:C165,C165),0)</f>
        <v>0</v>
      </c>
      <c r="I165" s="212" t="s">
        <v>4230</v>
      </c>
      <c r="J165" s="212" t="s">
        <v>581</v>
      </c>
      <c r="K165" s="212" t="s">
        <v>4231</v>
      </c>
      <c r="L165" s="539">
        <f>IF(TRIM(J165)=TRIM('2 - Project Admin'!$E$8),1,0)</f>
        <v>0</v>
      </c>
      <c r="M165" s="212">
        <f>IF(L165=1,COUNTIF($J$4:J165,J165),0)</f>
        <v>0</v>
      </c>
    </row>
    <row r="166" spans="2:13" x14ac:dyDescent="0.2">
      <c r="B166" s="212" t="s">
        <v>4232</v>
      </c>
      <c r="C166" s="212" t="s">
        <v>459</v>
      </c>
      <c r="D166" s="212" t="s">
        <v>4233</v>
      </c>
      <c r="E166" s="542" t="s">
        <v>3594</v>
      </c>
      <c r="F166" s="212">
        <f>IF(RIGHT(B166,1)="p",0,IF(TRIM(C166)=TRIM('2 - Project Admin'!$E$8),1,0))</f>
        <v>0</v>
      </c>
      <c r="G166" s="212">
        <f>IF(F166=1,COUNTIF($C$4:C166,C166),0)</f>
        <v>0</v>
      </c>
      <c r="I166" s="212" t="s">
        <v>4234</v>
      </c>
      <c r="J166" s="212" t="s">
        <v>581</v>
      </c>
      <c r="K166" s="212" t="s">
        <v>4235</v>
      </c>
      <c r="L166" s="539">
        <f>IF(TRIM(J166)=TRIM('2 - Project Admin'!$E$8),1,0)</f>
        <v>0</v>
      </c>
      <c r="M166" s="212">
        <f>IF(L166=1,COUNTIF($J$4:J166,J166),0)</f>
        <v>0</v>
      </c>
    </row>
    <row r="167" spans="2:13" x14ac:dyDescent="0.2">
      <c r="B167" s="212" t="s">
        <v>4236</v>
      </c>
      <c r="C167" s="212" t="s">
        <v>461</v>
      </c>
      <c r="D167" s="212" t="s">
        <v>4237</v>
      </c>
      <c r="E167" s="542" t="s">
        <v>3594</v>
      </c>
      <c r="F167" s="212">
        <f>IF(RIGHT(B167,1)="p",0,IF(TRIM(C167)=TRIM('2 - Project Admin'!$E$8),1,0))</f>
        <v>0</v>
      </c>
      <c r="G167" s="212">
        <f>IF(F167=1,COUNTIF($C$4:C167,C167),0)</f>
        <v>0</v>
      </c>
      <c r="I167" s="212" t="s">
        <v>4238</v>
      </c>
      <c r="J167" s="212" t="s">
        <v>582</v>
      </c>
      <c r="K167" s="212" t="s">
        <v>4239</v>
      </c>
      <c r="L167" s="539">
        <f>IF(TRIM(J167)=TRIM('2 - Project Admin'!$E$8),1,0)</f>
        <v>0</v>
      </c>
      <c r="M167" s="212">
        <f>IF(L167=1,COUNTIF($J$4:J167,J167),0)</f>
        <v>0</v>
      </c>
    </row>
    <row r="168" spans="2:13" x14ac:dyDescent="0.2">
      <c r="B168" s="212" t="s">
        <v>4240</v>
      </c>
      <c r="C168" s="212" t="s">
        <v>461</v>
      </c>
      <c r="D168" s="212" t="s">
        <v>4241</v>
      </c>
      <c r="E168" s="542" t="s">
        <v>3594</v>
      </c>
      <c r="F168" s="212">
        <f>IF(RIGHT(B168,1)="p",0,IF(TRIM(C168)=TRIM('2 - Project Admin'!$E$8),1,0))</f>
        <v>0</v>
      </c>
      <c r="G168" s="212">
        <f>IF(F168=1,COUNTIF($C$4:C168,C168),0)</f>
        <v>0</v>
      </c>
      <c r="I168" s="212" t="s">
        <v>4242</v>
      </c>
      <c r="J168" s="212" t="s">
        <v>582</v>
      </c>
      <c r="K168" s="212" t="s">
        <v>4243</v>
      </c>
      <c r="L168" s="539">
        <f>IF(TRIM(J168)=TRIM('2 - Project Admin'!$E$8),1,0)</f>
        <v>0</v>
      </c>
      <c r="M168" s="212">
        <f>IF(L168=1,COUNTIF($J$4:J168,J168),0)</f>
        <v>0</v>
      </c>
    </row>
    <row r="169" spans="2:13" x14ac:dyDescent="0.2">
      <c r="B169" s="212" t="s">
        <v>4244</v>
      </c>
      <c r="C169" s="212" t="s">
        <v>461</v>
      </c>
      <c r="D169" s="212" t="s">
        <v>4245</v>
      </c>
      <c r="E169" s="542" t="s">
        <v>3594</v>
      </c>
      <c r="F169" s="212">
        <f>IF(RIGHT(B169,1)="p",0,IF(TRIM(C169)=TRIM('2 - Project Admin'!$E$8),1,0))</f>
        <v>0</v>
      </c>
      <c r="G169" s="212">
        <f>IF(F169=1,COUNTIF($C$4:C169,C169),0)</f>
        <v>0</v>
      </c>
      <c r="I169" s="212" t="s">
        <v>4246</v>
      </c>
      <c r="J169" s="212" t="s">
        <v>582</v>
      </c>
      <c r="K169" s="212" t="s">
        <v>4247</v>
      </c>
      <c r="L169" s="539">
        <f>IF(TRIM(J169)=TRIM('2 - Project Admin'!$E$8),1,0)</f>
        <v>0</v>
      </c>
      <c r="M169" s="212">
        <f>IF(L169=1,COUNTIF($J$4:J169,J169),0)</f>
        <v>0</v>
      </c>
    </row>
    <row r="170" spans="2:13" x14ac:dyDescent="0.2">
      <c r="B170" s="212" t="s">
        <v>4248</v>
      </c>
      <c r="C170" s="212" t="s">
        <v>461</v>
      </c>
      <c r="D170" s="212" t="s">
        <v>4249</v>
      </c>
      <c r="E170" s="542" t="s">
        <v>3594</v>
      </c>
      <c r="F170" s="212">
        <f>IF(RIGHT(B170,1)="p",0,IF(TRIM(C170)=TRIM('2 - Project Admin'!$E$8),1,0))</f>
        <v>0</v>
      </c>
      <c r="G170" s="212">
        <f>IF(F170=1,COUNTIF($C$4:C170,C170),0)</f>
        <v>0</v>
      </c>
      <c r="I170" s="212" t="s">
        <v>4250</v>
      </c>
      <c r="J170" s="212" t="s">
        <v>582</v>
      </c>
      <c r="K170" s="212" t="s">
        <v>4251</v>
      </c>
      <c r="L170" s="539">
        <f>IF(TRIM(J170)=TRIM('2 - Project Admin'!$E$8),1,0)</f>
        <v>0</v>
      </c>
      <c r="M170" s="212">
        <f>IF(L170=1,COUNTIF($J$4:J170,J170),0)</f>
        <v>0</v>
      </c>
    </row>
    <row r="171" spans="2:13" x14ac:dyDescent="0.2">
      <c r="B171" s="212" t="s">
        <v>4252</v>
      </c>
      <c r="C171" s="212" t="s">
        <v>461</v>
      </c>
      <c r="D171" s="212" t="s">
        <v>4253</v>
      </c>
      <c r="E171" s="542" t="s">
        <v>3594</v>
      </c>
      <c r="F171" s="212">
        <f>IF(RIGHT(B171,1)="p",0,IF(TRIM(C171)=TRIM('2 - Project Admin'!$E$8),1,0))</f>
        <v>0</v>
      </c>
      <c r="G171" s="212">
        <f>IF(F171=1,COUNTIF($C$4:C171,C171),0)</f>
        <v>0</v>
      </c>
      <c r="I171" s="212" t="s">
        <v>4254</v>
      </c>
      <c r="J171" s="212" t="s">
        <v>582</v>
      </c>
      <c r="K171" s="212" t="s">
        <v>4255</v>
      </c>
      <c r="L171" s="539">
        <f>IF(TRIM(J171)=TRIM('2 - Project Admin'!$E$8),1,0)</f>
        <v>0</v>
      </c>
      <c r="M171" s="212">
        <f>IF(L171=1,COUNTIF($J$4:J171,J171),0)</f>
        <v>0</v>
      </c>
    </row>
    <row r="172" spans="2:13" x14ac:dyDescent="0.2">
      <c r="B172" s="212" t="s">
        <v>4256</v>
      </c>
      <c r="C172" s="212" t="s">
        <v>461</v>
      </c>
      <c r="D172" s="212" t="s">
        <v>4257</v>
      </c>
      <c r="E172" s="542" t="s">
        <v>3594</v>
      </c>
      <c r="F172" s="212">
        <f>IF(RIGHT(B172,1)="p",0,IF(TRIM(C172)=TRIM('2 - Project Admin'!$E$8),1,0))</f>
        <v>0</v>
      </c>
      <c r="G172" s="212">
        <f>IF(F172=1,COUNTIF($C$4:C172,C172),0)</f>
        <v>0</v>
      </c>
      <c r="I172" s="212" t="s">
        <v>4258</v>
      </c>
      <c r="J172" s="212" t="s">
        <v>582</v>
      </c>
      <c r="K172" s="212" t="s">
        <v>4259</v>
      </c>
      <c r="L172" s="539">
        <f>IF(TRIM(J172)=TRIM('2 - Project Admin'!$E$8),1,0)</f>
        <v>0</v>
      </c>
      <c r="M172" s="212">
        <f>IF(L172=1,COUNTIF($J$4:J172,J172),0)</f>
        <v>0</v>
      </c>
    </row>
    <row r="173" spans="2:13" x14ac:dyDescent="0.2">
      <c r="B173" s="212" t="s">
        <v>4260</v>
      </c>
      <c r="C173" s="212" t="s">
        <v>461</v>
      </c>
      <c r="D173" s="212" t="s">
        <v>4261</v>
      </c>
      <c r="E173" s="542" t="s">
        <v>3594</v>
      </c>
      <c r="F173" s="212">
        <f>IF(RIGHT(B173,1)="p",0,IF(TRIM(C173)=TRIM('2 - Project Admin'!$E$8),1,0))</f>
        <v>0</v>
      </c>
      <c r="G173" s="212">
        <f>IF(F173=1,COUNTIF($C$4:C173,C173),0)</f>
        <v>0</v>
      </c>
      <c r="I173" s="212" t="s">
        <v>4262</v>
      </c>
      <c r="J173" s="212" t="s">
        <v>582</v>
      </c>
      <c r="K173" s="212" t="s">
        <v>4263</v>
      </c>
      <c r="L173" s="539">
        <f>IF(TRIM(J173)=TRIM('2 - Project Admin'!$E$8),1,0)</f>
        <v>0</v>
      </c>
      <c r="M173" s="212">
        <f>IF(L173=1,COUNTIF($J$4:J173,J173),0)</f>
        <v>0</v>
      </c>
    </row>
    <row r="174" spans="2:13" x14ac:dyDescent="0.2">
      <c r="B174" s="212" t="s">
        <v>4264</v>
      </c>
      <c r="C174" s="212" t="s">
        <v>461</v>
      </c>
      <c r="D174" s="212" t="s">
        <v>4265</v>
      </c>
      <c r="E174" s="542" t="s">
        <v>3594</v>
      </c>
      <c r="F174" s="212">
        <f>IF(RIGHT(B174,1)="p",0,IF(TRIM(C174)=TRIM('2 - Project Admin'!$E$8),1,0))</f>
        <v>0</v>
      </c>
      <c r="G174" s="212">
        <f>IF(F174=1,COUNTIF($C$4:C174,C174),0)</f>
        <v>0</v>
      </c>
      <c r="I174" s="212" t="s">
        <v>4266</v>
      </c>
      <c r="J174" s="212" t="s">
        <v>585</v>
      </c>
      <c r="K174" s="212" t="s">
        <v>4267</v>
      </c>
      <c r="L174" s="539">
        <f>IF(TRIM(J174)=TRIM('2 - Project Admin'!$E$8),1,0)</f>
        <v>0</v>
      </c>
      <c r="M174" s="212">
        <f>IF(L174=1,COUNTIF($J$4:J174,J174),0)</f>
        <v>0</v>
      </c>
    </row>
    <row r="175" spans="2:13" x14ac:dyDescent="0.2">
      <c r="B175" s="212" t="s">
        <v>4268</v>
      </c>
      <c r="C175" s="212" t="s">
        <v>461</v>
      </c>
      <c r="D175" s="212" t="s">
        <v>4269</v>
      </c>
      <c r="E175" s="542" t="s">
        <v>3594</v>
      </c>
      <c r="F175" s="212">
        <f>IF(RIGHT(B175,1)="p",0,IF(TRIM(C175)=TRIM('2 - Project Admin'!$E$8),1,0))</f>
        <v>0</v>
      </c>
      <c r="G175" s="212">
        <f>IF(F175=1,COUNTIF($C$4:C175,C175),0)</f>
        <v>0</v>
      </c>
      <c r="I175" s="212" t="s">
        <v>4270</v>
      </c>
      <c r="J175" s="212" t="s">
        <v>585</v>
      </c>
      <c r="K175" s="212" t="s">
        <v>4271</v>
      </c>
      <c r="L175" s="539">
        <f>IF(TRIM(J175)=TRIM('2 - Project Admin'!$E$8),1,0)</f>
        <v>0</v>
      </c>
      <c r="M175" s="212">
        <f>IF(L175=1,COUNTIF($J$4:J175,J175),0)</f>
        <v>0</v>
      </c>
    </row>
    <row r="176" spans="2:13" x14ac:dyDescent="0.2">
      <c r="B176" s="212" t="s">
        <v>4272</v>
      </c>
      <c r="C176" s="212" t="s">
        <v>465</v>
      </c>
      <c r="D176" s="212" t="s">
        <v>4273</v>
      </c>
      <c r="E176" s="542" t="s">
        <v>3594</v>
      </c>
      <c r="F176" s="212">
        <f>IF(RIGHT(B176,1)="p",0,IF(TRIM(C176)=TRIM('2 - Project Admin'!$E$8),1,0))</f>
        <v>0</v>
      </c>
      <c r="G176" s="212">
        <f>IF(F176=1,COUNTIF($C$4:C176,C176),0)</f>
        <v>0</v>
      </c>
      <c r="I176" s="212" t="s">
        <v>4274</v>
      </c>
      <c r="J176" s="212" t="s">
        <v>585</v>
      </c>
      <c r="K176" s="212" t="s">
        <v>4275</v>
      </c>
      <c r="L176" s="539">
        <f>IF(TRIM(J176)=TRIM('2 - Project Admin'!$E$8),1,0)</f>
        <v>0</v>
      </c>
      <c r="M176" s="212">
        <f>IF(L176=1,COUNTIF($J$4:J176,J176),0)</f>
        <v>0</v>
      </c>
    </row>
    <row r="177" spans="2:13" x14ac:dyDescent="0.2">
      <c r="B177" s="212" t="s">
        <v>4276</v>
      </c>
      <c r="C177" s="212" t="s">
        <v>465</v>
      </c>
      <c r="D177" s="212" t="s">
        <v>4277</v>
      </c>
      <c r="E177" s="542" t="s">
        <v>3594</v>
      </c>
      <c r="F177" s="212">
        <f>IF(RIGHT(B177,1)="p",0,IF(TRIM(C177)=TRIM('2 - Project Admin'!$E$8),1,0))</f>
        <v>0</v>
      </c>
      <c r="G177" s="212">
        <f>IF(F177=1,COUNTIF($C$4:C177,C177),0)</f>
        <v>0</v>
      </c>
      <c r="I177" s="212" t="s">
        <v>4278</v>
      </c>
      <c r="J177" s="212" t="s">
        <v>587</v>
      </c>
      <c r="K177" s="212" t="s">
        <v>4279</v>
      </c>
      <c r="L177" s="539">
        <f>IF(TRIM(J177)=TRIM('2 - Project Admin'!$E$8),1,0)</f>
        <v>0</v>
      </c>
      <c r="M177" s="212">
        <f>IF(L177=1,COUNTIF($J$4:J177,J177),0)</f>
        <v>0</v>
      </c>
    </row>
    <row r="178" spans="2:13" x14ac:dyDescent="0.2">
      <c r="B178" s="212" t="s">
        <v>4280</v>
      </c>
      <c r="C178" s="212" t="s">
        <v>465</v>
      </c>
      <c r="D178" s="212" t="s">
        <v>4281</v>
      </c>
      <c r="E178" s="542" t="s">
        <v>3594</v>
      </c>
      <c r="F178" s="212">
        <f>IF(RIGHT(B178,1)="p",0,IF(TRIM(C178)=TRIM('2 - Project Admin'!$E$8),1,0))</f>
        <v>0</v>
      </c>
      <c r="G178" s="212">
        <f>IF(F178=1,COUNTIF($C$4:C178,C178),0)</f>
        <v>0</v>
      </c>
      <c r="I178" s="212" t="s">
        <v>4282</v>
      </c>
      <c r="J178" s="212" t="s">
        <v>587</v>
      </c>
      <c r="K178" s="212" t="s">
        <v>4283</v>
      </c>
      <c r="L178" s="539">
        <f>IF(TRIM(J178)=TRIM('2 - Project Admin'!$E$8),1,0)</f>
        <v>0</v>
      </c>
      <c r="M178" s="212">
        <f>IF(L178=1,COUNTIF($J$4:J178,J178),0)</f>
        <v>0</v>
      </c>
    </row>
    <row r="179" spans="2:13" x14ac:dyDescent="0.2">
      <c r="B179" s="212" t="s">
        <v>4284</v>
      </c>
      <c r="C179" s="212" t="s">
        <v>465</v>
      </c>
      <c r="D179" s="212" t="s">
        <v>4285</v>
      </c>
      <c r="E179" s="542" t="s">
        <v>3594</v>
      </c>
      <c r="F179" s="212">
        <f>IF(RIGHT(B179,1)="p",0,IF(TRIM(C179)=TRIM('2 - Project Admin'!$E$8),1,0))</f>
        <v>0</v>
      </c>
      <c r="G179" s="212">
        <f>IF(F179=1,COUNTIF($C$4:C179,C179),0)</f>
        <v>0</v>
      </c>
      <c r="I179" s="212" t="s">
        <v>4286</v>
      </c>
      <c r="J179" s="212" t="s">
        <v>587</v>
      </c>
      <c r="K179" s="212" t="s">
        <v>4287</v>
      </c>
      <c r="L179" s="539">
        <f>IF(TRIM(J179)=TRIM('2 - Project Admin'!$E$8),1,0)</f>
        <v>0</v>
      </c>
      <c r="M179" s="212">
        <f>IF(L179=1,COUNTIF($J$4:J179,J179),0)</f>
        <v>0</v>
      </c>
    </row>
    <row r="180" spans="2:13" x14ac:dyDescent="0.2">
      <c r="B180" s="212" t="s">
        <v>4288</v>
      </c>
      <c r="C180" s="212" t="s">
        <v>465</v>
      </c>
      <c r="D180" s="212" t="s">
        <v>4289</v>
      </c>
      <c r="E180" s="542" t="s">
        <v>3594</v>
      </c>
      <c r="F180" s="212">
        <f>IF(RIGHT(B180,1)="p",0,IF(TRIM(C180)=TRIM('2 - Project Admin'!$E$8),1,0))</f>
        <v>0</v>
      </c>
      <c r="G180" s="212">
        <f>IF(F180=1,COUNTIF($C$4:C180,C180),0)</f>
        <v>0</v>
      </c>
      <c r="I180" s="212" t="s">
        <v>4290</v>
      </c>
      <c r="J180" s="212" t="s">
        <v>587</v>
      </c>
      <c r="K180" s="212" t="s">
        <v>4291</v>
      </c>
      <c r="L180" s="539">
        <f>IF(TRIM(J180)=TRIM('2 - Project Admin'!$E$8),1,0)</f>
        <v>0</v>
      </c>
      <c r="M180" s="212">
        <f>IF(L180=1,COUNTIF($J$4:J180,J180),0)</f>
        <v>0</v>
      </c>
    </row>
    <row r="181" spans="2:13" x14ac:dyDescent="0.2">
      <c r="B181" s="212" t="s">
        <v>4292</v>
      </c>
      <c r="C181" s="212" t="s">
        <v>465</v>
      </c>
      <c r="D181" s="212" t="s">
        <v>4293</v>
      </c>
      <c r="E181" s="542" t="s">
        <v>3594</v>
      </c>
      <c r="F181" s="212">
        <f>IF(RIGHT(B181,1)="p",0,IF(TRIM(C181)=TRIM('2 - Project Admin'!$E$8),1,0))</f>
        <v>0</v>
      </c>
      <c r="G181" s="212">
        <f>IF(F181=1,COUNTIF($C$4:C181,C181),0)</f>
        <v>0</v>
      </c>
      <c r="I181" s="212" t="s">
        <v>4294</v>
      </c>
      <c r="J181" s="212" t="s">
        <v>587</v>
      </c>
      <c r="K181" s="212" t="s">
        <v>4295</v>
      </c>
      <c r="L181" s="539">
        <f>IF(TRIM(J181)=TRIM('2 - Project Admin'!$E$8),1,0)</f>
        <v>0</v>
      </c>
      <c r="M181" s="212">
        <f>IF(L181=1,COUNTIF($J$4:J181,J181),0)</f>
        <v>0</v>
      </c>
    </row>
    <row r="182" spans="2:13" x14ac:dyDescent="0.2">
      <c r="B182" s="212" t="s">
        <v>4296</v>
      </c>
      <c r="C182" s="212" t="s">
        <v>465</v>
      </c>
      <c r="D182" s="212" t="s">
        <v>4297</v>
      </c>
      <c r="E182" s="542" t="s">
        <v>3594</v>
      </c>
      <c r="F182" s="212">
        <f>IF(RIGHT(B182,1)="p",0,IF(TRIM(C182)=TRIM('2 - Project Admin'!$E$8),1,0))</f>
        <v>0</v>
      </c>
      <c r="G182" s="212">
        <f>IF(F182=1,COUNTIF($C$4:C182,C182),0)</f>
        <v>0</v>
      </c>
      <c r="I182" s="212" t="s">
        <v>4298</v>
      </c>
      <c r="J182" s="212" t="s">
        <v>587</v>
      </c>
      <c r="K182" s="212" t="s">
        <v>4299</v>
      </c>
      <c r="L182" s="539">
        <f>IF(TRIM(J182)=TRIM('2 - Project Admin'!$E$8),1,0)</f>
        <v>0</v>
      </c>
      <c r="M182" s="212">
        <f>IF(L182=1,COUNTIF($J$4:J182,J182),0)</f>
        <v>0</v>
      </c>
    </row>
    <row r="183" spans="2:13" x14ac:dyDescent="0.2">
      <c r="B183" s="212" t="s">
        <v>4300</v>
      </c>
      <c r="C183" s="212" t="s">
        <v>465</v>
      </c>
      <c r="D183" s="212" t="s">
        <v>4301</v>
      </c>
      <c r="E183" s="542" t="s">
        <v>3594</v>
      </c>
      <c r="F183" s="212">
        <f>IF(RIGHT(B183,1)="p",0,IF(TRIM(C183)=TRIM('2 - Project Admin'!$E$8),1,0))</f>
        <v>0</v>
      </c>
      <c r="G183" s="212">
        <f>IF(F183=1,COUNTIF($C$4:C183,C183),0)</f>
        <v>0</v>
      </c>
      <c r="I183" s="212" t="s">
        <v>4302</v>
      </c>
      <c r="J183" s="212" t="s">
        <v>587</v>
      </c>
      <c r="K183" s="212" t="s">
        <v>4303</v>
      </c>
      <c r="L183" s="539">
        <f>IF(TRIM(J183)=TRIM('2 - Project Admin'!$E$8),1,0)</f>
        <v>0</v>
      </c>
      <c r="M183" s="212">
        <f>IF(L183=1,COUNTIF($J$4:J183,J183),0)</f>
        <v>0</v>
      </c>
    </row>
    <row r="184" spans="2:13" x14ac:dyDescent="0.2">
      <c r="B184" s="212" t="s">
        <v>4304</v>
      </c>
      <c r="C184" s="212" t="s">
        <v>465</v>
      </c>
      <c r="D184" s="212" t="s">
        <v>4305</v>
      </c>
      <c r="E184" s="542" t="s">
        <v>3594</v>
      </c>
      <c r="F184" s="212">
        <f>IF(RIGHT(B184,1)="p",0,IF(TRIM(C184)=TRIM('2 - Project Admin'!$E$8),1,0))</f>
        <v>0</v>
      </c>
      <c r="G184" s="212">
        <f>IF(F184=1,COUNTIF($C$4:C184,C184),0)</f>
        <v>0</v>
      </c>
      <c r="I184" s="212" t="s">
        <v>4306</v>
      </c>
      <c r="J184" s="212" t="s">
        <v>587</v>
      </c>
      <c r="K184" s="212" t="s">
        <v>4307</v>
      </c>
      <c r="L184" s="539">
        <f>IF(TRIM(J184)=TRIM('2 - Project Admin'!$E$8),1,0)</f>
        <v>0</v>
      </c>
      <c r="M184" s="212">
        <f>IF(L184=1,COUNTIF($J$4:J184,J184),0)</f>
        <v>0</v>
      </c>
    </row>
    <row r="185" spans="2:13" x14ac:dyDescent="0.2">
      <c r="B185" s="212" t="s">
        <v>4308</v>
      </c>
      <c r="C185" s="212" t="s">
        <v>468</v>
      </c>
      <c r="D185" s="212" t="s">
        <v>4309</v>
      </c>
      <c r="E185" s="542" t="s">
        <v>3594</v>
      </c>
      <c r="F185" s="212">
        <f>IF(RIGHT(B185,1)="p",0,IF(TRIM(C185)=TRIM('2 - Project Admin'!$E$8),1,0))</f>
        <v>0</v>
      </c>
      <c r="G185" s="212">
        <f>IF(F185=1,COUNTIF($C$4:C185,C185),0)</f>
        <v>0</v>
      </c>
      <c r="I185" s="212" t="s">
        <v>4310</v>
      </c>
      <c r="J185" s="212" t="s">
        <v>588</v>
      </c>
      <c r="K185" s="212" t="s">
        <v>4311</v>
      </c>
      <c r="L185" s="539">
        <f>IF(TRIM(J185)=TRIM('2 - Project Admin'!$E$8),1,0)</f>
        <v>0</v>
      </c>
      <c r="M185" s="212">
        <f>IF(L185=1,COUNTIF($J$4:J185,J185),0)</f>
        <v>0</v>
      </c>
    </row>
    <row r="186" spans="2:13" x14ac:dyDescent="0.2">
      <c r="B186" s="212" t="s">
        <v>4312</v>
      </c>
      <c r="C186" s="212" t="s">
        <v>468</v>
      </c>
      <c r="D186" s="212" t="s">
        <v>4313</v>
      </c>
      <c r="E186" s="542" t="s">
        <v>3594</v>
      </c>
      <c r="F186" s="212">
        <f>IF(RIGHT(B186,1)="p",0,IF(TRIM(C186)=TRIM('2 - Project Admin'!$E$8),1,0))</f>
        <v>0</v>
      </c>
      <c r="G186" s="212">
        <f>IF(F186=1,COUNTIF($C$4:C186,C186),0)</f>
        <v>0</v>
      </c>
      <c r="I186" s="212" t="s">
        <v>4314</v>
      </c>
      <c r="J186" s="212" t="s">
        <v>588</v>
      </c>
      <c r="K186" s="212" t="s">
        <v>4315</v>
      </c>
      <c r="L186" s="539">
        <f>IF(TRIM(J186)=TRIM('2 - Project Admin'!$E$8),1,0)</f>
        <v>0</v>
      </c>
      <c r="M186" s="212">
        <f>IF(L186=1,COUNTIF($J$4:J186,J186),0)</f>
        <v>0</v>
      </c>
    </row>
    <row r="187" spans="2:13" x14ac:dyDescent="0.2">
      <c r="B187" s="212" t="s">
        <v>4316</v>
      </c>
      <c r="C187" s="212" t="s">
        <v>468</v>
      </c>
      <c r="D187" s="212" t="s">
        <v>4317</v>
      </c>
      <c r="E187" s="542" t="s">
        <v>3594</v>
      </c>
      <c r="F187" s="212">
        <f>IF(RIGHT(B187,1)="p",0,IF(TRIM(C187)=TRIM('2 - Project Admin'!$E$8),1,0))</f>
        <v>0</v>
      </c>
      <c r="G187" s="212">
        <f>IF(F187=1,COUNTIF($C$4:C187,C187),0)</f>
        <v>0</v>
      </c>
      <c r="I187" s="212" t="s">
        <v>4318</v>
      </c>
      <c r="J187" s="212" t="s">
        <v>588</v>
      </c>
      <c r="K187" s="212" t="s">
        <v>4319</v>
      </c>
      <c r="L187" s="539">
        <f>IF(TRIM(J187)=TRIM('2 - Project Admin'!$E$8),1,0)</f>
        <v>0</v>
      </c>
      <c r="M187" s="212">
        <f>IF(L187=1,COUNTIF($J$4:J187,J187),0)</f>
        <v>0</v>
      </c>
    </row>
    <row r="188" spans="2:13" x14ac:dyDescent="0.2">
      <c r="B188" s="212" t="s">
        <v>4320</v>
      </c>
      <c r="C188" s="212" t="s">
        <v>472</v>
      </c>
      <c r="D188" s="212" t="s">
        <v>4321</v>
      </c>
      <c r="E188" s="542" t="s">
        <v>3594</v>
      </c>
      <c r="F188" s="212">
        <f>IF(RIGHT(B188,1)="p",0,IF(TRIM(C188)=TRIM('2 - Project Admin'!$E$8),1,0))</f>
        <v>0</v>
      </c>
      <c r="G188" s="212">
        <f>IF(F188=1,COUNTIF($C$4:C188,C188),0)</f>
        <v>0</v>
      </c>
      <c r="I188" s="212" t="s">
        <v>4322</v>
      </c>
      <c r="J188" s="212" t="s">
        <v>592</v>
      </c>
      <c r="K188" s="212" t="s">
        <v>4323</v>
      </c>
      <c r="L188" s="539">
        <f>IF(TRIM(J188)=TRIM('2 - Project Admin'!$E$8),1,0)</f>
        <v>0</v>
      </c>
      <c r="M188" s="212">
        <f>IF(L188=1,COUNTIF($J$4:J188,J188),0)</f>
        <v>0</v>
      </c>
    </row>
    <row r="189" spans="2:13" x14ac:dyDescent="0.2">
      <c r="B189" s="212" t="s">
        <v>4324</v>
      </c>
      <c r="C189" s="212" t="s">
        <v>479</v>
      </c>
      <c r="D189" s="212" t="s">
        <v>4325</v>
      </c>
      <c r="E189" s="542" t="s">
        <v>3594</v>
      </c>
      <c r="F189" s="212">
        <f>IF(RIGHT(B189,1)="p",0,IF(TRIM(C189)=TRIM('2 - Project Admin'!$E$8),1,0))</f>
        <v>0</v>
      </c>
      <c r="G189" s="212">
        <f>IF(F189=1,COUNTIF($C$4:C189,C189),0)</f>
        <v>0</v>
      </c>
      <c r="I189" s="212" t="s">
        <v>4326</v>
      </c>
      <c r="J189" s="212" t="s">
        <v>592</v>
      </c>
      <c r="K189" s="212" t="s">
        <v>4327</v>
      </c>
      <c r="L189" s="539">
        <f>IF(TRIM(J189)=TRIM('2 - Project Admin'!$E$8),1,0)</f>
        <v>0</v>
      </c>
      <c r="M189" s="212">
        <f>IF(L189=1,COUNTIF($J$4:J189,J189),0)</f>
        <v>0</v>
      </c>
    </row>
    <row r="190" spans="2:13" x14ac:dyDescent="0.2">
      <c r="B190" s="212" t="s">
        <v>4328</v>
      </c>
      <c r="C190" s="212" t="s">
        <v>479</v>
      </c>
      <c r="D190" s="212" t="s">
        <v>4329</v>
      </c>
      <c r="E190" s="542" t="s">
        <v>3594</v>
      </c>
      <c r="F190" s="212">
        <f>IF(RIGHT(B190,1)="p",0,IF(TRIM(C190)=TRIM('2 - Project Admin'!$E$8),1,0))</f>
        <v>0</v>
      </c>
      <c r="G190" s="212">
        <f>IF(F190=1,COUNTIF($C$4:C190,C190),0)</f>
        <v>0</v>
      </c>
      <c r="I190" s="212" t="s">
        <v>4330</v>
      </c>
      <c r="J190" s="212" t="s">
        <v>594</v>
      </c>
      <c r="K190" s="212" t="s">
        <v>4331</v>
      </c>
      <c r="L190" s="539">
        <f>IF(TRIM(J190)=TRIM('2 - Project Admin'!$E$8),1,0)</f>
        <v>0</v>
      </c>
      <c r="M190" s="212">
        <f>IF(L190=1,COUNTIF($J$4:J190,J190),0)</f>
        <v>0</v>
      </c>
    </row>
    <row r="191" spans="2:13" x14ac:dyDescent="0.2">
      <c r="B191" s="212" t="s">
        <v>4332</v>
      </c>
      <c r="C191" s="212" t="s">
        <v>479</v>
      </c>
      <c r="D191" s="212" t="s">
        <v>4333</v>
      </c>
      <c r="E191" s="542" t="s">
        <v>3594</v>
      </c>
      <c r="F191" s="212">
        <f>IF(RIGHT(B191,1)="p",0,IF(TRIM(C191)=TRIM('2 - Project Admin'!$E$8),1,0))</f>
        <v>0</v>
      </c>
      <c r="G191" s="212">
        <f>IF(F191=1,COUNTIF($C$4:C191,C191),0)</f>
        <v>0</v>
      </c>
      <c r="I191" s="212" t="s">
        <v>4334</v>
      </c>
      <c r="J191" s="212" t="s">
        <v>594</v>
      </c>
      <c r="K191" s="212" t="s">
        <v>4335</v>
      </c>
      <c r="L191" s="539">
        <f>IF(TRIM(J191)=TRIM('2 - Project Admin'!$E$8),1,0)</f>
        <v>0</v>
      </c>
      <c r="M191" s="212">
        <f>IF(L191=1,COUNTIF($J$4:J191,J191),0)</f>
        <v>0</v>
      </c>
    </row>
    <row r="192" spans="2:13" x14ac:dyDescent="0.2">
      <c r="B192" s="212" t="s">
        <v>4336</v>
      </c>
      <c r="C192" s="212" t="s">
        <v>479</v>
      </c>
      <c r="D192" s="212" t="s">
        <v>4337</v>
      </c>
      <c r="E192" s="542" t="s">
        <v>3594</v>
      </c>
      <c r="F192" s="212">
        <f>IF(RIGHT(B192,1)="p",0,IF(TRIM(C192)=TRIM('2 - Project Admin'!$E$8),1,0))</f>
        <v>0</v>
      </c>
      <c r="G192" s="212">
        <f>IF(F192=1,COUNTIF($C$4:C192,C192),0)</f>
        <v>0</v>
      </c>
      <c r="I192" s="212" t="s">
        <v>4338</v>
      </c>
      <c r="J192" s="212" t="s">
        <v>594</v>
      </c>
      <c r="K192" s="212" t="s">
        <v>4339</v>
      </c>
      <c r="L192" s="539">
        <f>IF(TRIM(J192)=TRIM('2 - Project Admin'!$E$8),1,0)</f>
        <v>0</v>
      </c>
      <c r="M192" s="212">
        <f>IF(L192=1,COUNTIF($J$4:J192,J192),0)</f>
        <v>0</v>
      </c>
    </row>
    <row r="193" spans="2:13" x14ac:dyDescent="0.2">
      <c r="B193" s="212" t="s">
        <v>4340</v>
      </c>
      <c r="C193" s="212" t="s">
        <v>479</v>
      </c>
      <c r="D193" s="212" t="s">
        <v>4341</v>
      </c>
      <c r="E193" s="542" t="s">
        <v>3594</v>
      </c>
      <c r="F193" s="212">
        <f>IF(RIGHT(B193,1)="p",0,IF(TRIM(C193)=TRIM('2 - Project Admin'!$E$8),1,0))</f>
        <v>0</v>
      </c>
      <c r="G193" s="212">
        <f>IF(F193=1,COUNTIF($C$4:C193,C193),0)</f>
        <v>0</v>
      </c>
      <c r="I193" s="212" t="s">
        <v>4342</v>
      </c>
      <c r="J193" s="212" t="s">
        <v>597</v>
      </c>
      <c r="K193" s="212" t="s">
        <v>4343</v>
      </c>
      <c r="L193" s="539">
        <f>IF(TRIM(J193)=TRIM('2 - Project Admin'!$E$8),1,0)</f>
        <v>0</v>
      </c>
      <c r="M193" s="212">
        <f>IF(L193=1,COUNTIF($J$4:J193,J193),0)</f>
        <v>0</v>
      </c>
    </row>
    <row r="194" spans="2:13" x14ac:dyDescent="0.2">
      <c r="B194" s="212" t="s">
        <v>4344</v>
      </c>
      <c r="C194" s="212" t="s">
        <v>479</v>
      </c>
      <c r="D194" s="212" t="s">
        <v>4345</v>
      </c>
      <c r="E194" s="542" t="s">
        <v>3594</v>
      </c>
      <c r="F194" s="212">
        <f>IF(RIGHT(B194,1)="p",0,IF(TRIM(C194)=TRIM('2 - Project Admin'!$E$8),1,0))</f>
        <v>0</v>
      </c>
      <c r="G194" s="212">
        <f>IF(F194=1,COUNTIF($C$4:C194,C194),0)</f>
        <v>0</v>
      </c>
      <c r="I194" s="212" t="s">
        <v>4346</v>
      </c>
      <c r="J194" s="212" t="s">
        <v>597</v>
      </c>
      <c r="K194" s="212" t="s">
        <v>4165</v>
      </c>
      <c r="L194" s="539">
        <f>IF(TRIM(J194)=TRIM('2 - Project Admin'!$E$8),1,0)</f>
        <v>0</v>
      </c>
      <c r="M194" s="212">
        <f>IF(L194=1,COUNTIF($J$4:J194,J194),0)</f>
        <v>0</v>
      </c>
    </row>
    <row r="195" spans="2:13" x14ac:dyDescent="0.2">
      <c r="B195" s="212" t="s">
        <v>4347</v>
      </c>
      <c r="C195" s="212" t="s">
        <v>479</v>
      </c>
      <c r="D195" s="212" t="s">
        <v>4348</v>
      </c>
      <c r="E195" s="542" t="s">
        <v>3594</v>
      </c>
      <c r="F195" s="212">
        <f>IF(RIGHT(B195,1)="p",0,IF(TRIM(C195)=TRIM('2 - Project Admin'!$E$8),1,0))</f>
        <v>0</v>
      </c>
      <c r="G195" s="212">
        <f>IF(F195=1,COUNTIF($C$4:C195,C195),0)</f>
        <v>0</v>
      </c>
      <c r="I195" s="212" t="s">
        <v>4349</v>
      </c>
      <c r="J195" s="212" t="s">
        <v>602</v>
      </c>
      <c r="K195" s="212" t="s">
        <v>4350</v>
      </c>
      <c r="L195" s="539">
        <f>IF(TRIM(J195)=TRIM('2 - Project Admin'!$E$8),1,0)</f>
        <v>0</v>
      </c>
      <c r="M195" s="212">
        <f>IF(L195=1,COUNTIF($J$4:J195,J195),0)</f>
        <v>0</v>
      </c>
    </row>
    <row r="196" spans="2:13" x14ac:dyDescent="0.2">
      <c r="B196" s="212" t="s">
        <v>4351</v>
      </c>
      <c r="C196" s="212" t="s">
        <v>479</v>
      </c>
      <c r="D196" s="212" t="s">
        <v>4352</v>
      </c>
      <c r="E196" s="542" t="s">
        <v>3594</v>
      </c>
      <c r="F196" s="212">
        <f>IF(RIGHT(B196,1)="p",0,IF(TRIM(C196)=TRIM('2 - Project Admin'!$E$8),1,0))</f>
        <v>0</v>
      </c>
      <c r="G196" s="212">
        <f>IF(F196=1,COUNTIF($C$4:C196,C196),0)</f>
        <v>0</v>
      </c>
      <c r="I196" s="212" t="s">
        <v>4353</v>
      </c>
      <c r="J196" s="212" t="s">
        <v>603</v>
      </c>
      <c r="K196" s="212" t="s">
        <v>4354</v>
      </c>
      <c r="L196" s="539">
        <f>IF(TRIM(J196)=TRIM('2 - Project Admin'!$E$8),1,0)</f>
        <v>0</v>
      </c>
      <c r="M196" s="212">
        <f>IF(L196=1,COUNTIF($J$4:J196,J196),0)</f>
        <v>0</v>
      </c>
    </row>
    <row r="197" spans="2:13" x14ac:dyDescent="0.2">
      <c r="B197" s="212" t="s">
        <v>4355</v>
      </c>
      <c r="C197" s="212" t="s">
        <v>479</v>
      </c>
      <c r="D197" s="212" t="s">
        <v>4356</v>
      </c>
      <c r="E197" s="542" t="s">
        <v>3594</v>
      </c>
      <c r="F197" s="212">
        <f>IF(RIGHT(B197,1)="p",0,IF(TRIM(C197)=TRIM('2 - Project Admin'!$E$8),1,0))</f>
        <v>0</v>
      </c>
      <c r="G197" s="212">
        <f>IF(F197=1,COUNTIF($C$4:C197,C197),0)</f>
        <v>0</v>
      </c>
      <c r="I197" s="212" t="s">
        <v>4357</v>
      </c>
      <c r="J197" s="212" t="s">
        <v>603</v>
      </c>
      <c r="K197" s="212" t="s">
        <v>4358</v>
      </c>
      <c r="L197" s="539">
        <f>IF(TRIM(J197)=TRIM('2 - Project Admin'!$E$8),1,0)</f>
        <v>0</v>
      </c>
      <c r="M197" s="212">
        <f>IF(L197=1,COUNTIF($J$4:J197,J197),0)</f>
        <v>0</v>
      </c>
    </row>
    <row r="198" spans="2:13" x14ac:dyDescent="0.2">
      <c r="B198" s="212" t="s">
        <v>4359</v>
      </c>
      <c r="C198" s="212" t="s">
        <v>479</v>
      </c>
      <c r="D198" s="212" t="s">
        <v>4360</v>
      </c>
      <c r="E198" s="542" t="s">
        <v>3594</v>
      </c>
      <c r="F198" s="212">
        <f>IF(RIGHT(B198,1)="p",0,IF(TRIM(C198)=TRIM('2 - Project Admin'!$E$8),1,0))</f>
        <v>0</v>
      </c>
      <c r="G198" s="212">
        <f>IF(F198=1,COUNTIF($C$4:C198,C198),0)</f>
        <v>0</v>
      </c>
      <c r="I198" s="212" t="s">
        <v>4361</v>
      </c>
      <c r="J198" s="212" t="s">
        <v>603</v>
      </c>
      <c r="K198" s="212" t="s">
        <v>4362</v>
      </c>
      <c r="L198" s="539">
        <f>IF(TRIM(J198)=TRIM('2 - Project Admin'!$E$8),1,0)</f>
        <v>0</v>
      </c>
      <c r="M198" s="212">
        <f>IF(L198=1,COUNTIF($J$4:J198,J198),0)</f>
        <v>0</v>
      </c>
    </row>
    <row r="199" spans="2:13" x14ac:dyDescent="0.2">
      <c r="B199" s="212" t="s">
        <v>4363</v>
      </c>
      <c r="C199" s="212" t="s">
        <v>479</v>
      </c>
      <c r="D199" s="212" t="s">
        <v>4364</v>
      </c>
      <c r="E199" s="542" t="s">
        <v>3594</v>
      </c>
      <c r="F199" s="212">
        <f>IF(RIGHT(B199,1)="p",0,IF(TRIM(C199)=TRIM('2 - Project Admin'!$E$8),1,0))</f>
        <v>0</v>
      </c>
      <c r="G199" s="212">
        <f>IF(F199=1,COUNTIF($C$4:C199,C199),0)</f>
        <v>0</v>
      </c>
      <c r="I199" s="212" t="s">
        <v>4365</v>
      </c>
      <c r="J199" s="212" t="s">
        <v>603</v>
      </c>
      <c r="K199" s="212" t="s">
        <v>4366</v>
      </c>
      <c r="L199" s="539">
        <f>IF(TRIM(J199)=TRIM('2 - Project Admin'!$E$8),1,0)</f>
        <v>0</v>
      </c>
      <c r="M199" s="212">
        <f>IF(L199=1,COUNTIF($J$4:J199,J199),0)</f>
        <v>0</v>
      </c>
    </row>
    <row r="200" spans="2:13" x14ac:dyDescent="0.2">
      <c r="B200" s="212" t="s">
        <v>4367</v>
      </c>
      <c r="C200" s="212" t="s">
        <v>481</v>
      </c>
      <c r="D200" s="212" t="s">
        <v>4368</v>
      </c>
      <c r="E200" s="542" t="s">
        <v>3594</v>
      </c>
      <c r="F200" s="212">
        <f>IF(RIGHT(B200,1)="p",0,IF(TRIM(C200)=TRIM('2 - Project Admin'!$E$8),1,0))</f>
        <v>0</v>
      </c>
      <c r="G200" s="212">
        <f>IF(F200=1,COUNTIF($C$4:C200,C200),0)</f>
        <v>0</v>
      </c>
      <c r="I200" s="212" t="s">
        <v>4369</v>
      </c>
      <c r="J200" s="212" t="s">
        <v>606</v>
      </c>
      <c r="K200" s="212" t="s">
        <v>4370</v>
      </c>
      <c r="L200" s="539">
        <f>IF(TRIM(J200)=TRIM('2 - Project Admin'!$E$8),1,0)</f>
        <v>0</v>
      </c>
      <c r="M200" s="212">
        <f>IF(L200=1,COUNTIF($J$4:J200,J200),0)</f>
        <v>0</v>
      </c>
    </row>
    <row r="201" spans="2:13" x14ac:dyDescent="0.2">
      <c r="B201" s="212" t="s">
        <v>4371</v>
      </c>
      <c r="C201" s="212" t="s">
        <v>481</v>
      </c>
      <c r="D201" s="212" t="s">
        <v>4372</v>
      </c>
      <c r="E201" s="542" t="s">
        <v>3594</v>
      </c>
      <c r="F201" s="212">
        <f>IF(RIGHT(B201,1)="p",0,IF(TRIM(C201)=TRIM('2 - Project Admin'!$E$8),1,0))</f>
        <v>0</v>
      </c>
      <c r="G201" s="212">
        <f>IF(F201=1,COUNTIF($C$4:C201,C201),0)</f>
        <v>0</v>
      </c>
      <c r="I201" s="212" t="s">
        <v>4373</v>
      </c>
      <c r="J201" s="212" t="s">
        <v>606</v>
      </c>
      <c r="K201" s="212" t="s">
        <v>4374</v>
      </c>
      <c r="L201" s="539">
        <f>IF(TRIM(J201)=TRIM('2 - Project Admin'!$E$8),1,0)</f>
        <v>0</v>
      </c>
      <c r="M201" s="212">
        <f>IF(L201=1,COUNTIF($J$4:J201,J201),0)</f>
        <v>0</v>
      </c>
    </row>
    <row r="202" spans="2:13" x14ac:dyDescent="0.2">
      <c r="B202" s="212" t="s">
        <v>4375</v>
      </c>
      <c r="C202" s="212" t="s">
        <v>481</v>
      </c>
      <c r="D202" s="212" t="s">
        <v>4376</v>
      </c>
      <c r="E202" s="542" t="s">
        <v>3594</v>
      </c>
      <c r="F202" s="212">
        <f>IF(RIGHT(B202,1)="p",0,IF(TRIM(C202)=TRIM('2 - Project Admin'!$E$8),1,0))</f>
        <v>0</v>
      </c>
      <c r="G202" s="212">
        <f>IF(F202=1,COUNTIF($C$4:C202,C202),0)</f>
        <v>0</v>
      </c>
      <c r="I202" s="212" t="s">
        <v>4377</v>
      </c>
      <c r="J202" s="212" t="s">
        <v>606</v>
      </c>
      <c r="K202" s="212" t="s">
        <v>4378</v>
      </c>
      <c r="L202" s="539">
        <f>IF(TRIM(J202)=TRIM('2 - Project Admin'!$E$8),1,0)</f>
        <v>0</v>
      </c>
      <c r="M202" s="212">
        <f>IF(L202=1,COUNTIF($J$4:J202,J202),0)</f>
        <v>0</v>
      </c>
    </row>
    <row r="203" spans="2:13" x14ac:dyDescent="0.2">
      <c r="B203" s="212" t="s">
        <v>4379</v>
      </c>
      <c r="C203" s="212" t="s">
        <v>481</v>
      </c>
      <c r="D203" s="212" t="s">
        <v>4380</v>
      </c>
      <c r="E203" s="542" t="s">
        <v>3594</v>
      </c>
      <c r="F203" s="212">
        <f>IF(RIGHT(B203,1)="p",0,IF(TRIM(C203)=TRIM('2 - Project Admin'!$E$8),1,0))</f>
        <v>0</v>
      </c>
      <c r="G203" s="212">
        <f>IF(F203=1,COUNTIF($C$4:C203,C203),0)</f>
        <v>0</v>
      </c>
      <c r="I203" s="212" t="s">
        <v>4381</v>
      </c>
      <c r="J203" s="212" t="s">
        <v>608</v>
      </c>
      <c r="K203" s="212" t="s">
        <v>4382</v>
      </c>
      <c r="L203" s="539">
        <f>IF(TRIM(J203)=TRIM('2 - Project Admin'!$E$8),1,0)</f>
        <v>0</v>
      </c>
      <c r="M203" s="212">
        <f>IF(L203=1,COUNTIF($J$4:J203,J203),0)</f>
        <v>0</v>
      </c>
    </row>
    <row r="204" spans="2:13" x14ac:dyDescent="0.2">
      <c r="B204" s="212" t="s">
        <v>4383</v>
      </c>
      <c r="C204" s="212" t="s">
        <v>481</v>
      </c>
      <c r="D204" s="212" t="s">
        <v>4384</v>
      </c>
      <c r="E204" s="542" t="s">
        <v>3594</v>
      </c>
      <c r="F204" s="212">
        <f>IF(RIGHT(B204,1)="p",0,IF(TRIM(C204)=TRIM('2 - Project Admin'!$E$8),1,0))</f>
        <v>0</v>
      </c>
      <c r="G204" s="212">
        <f>IF(F204=1,COUNTIF($C$4:C204,C204),0)</f>
        <v>0</v>
      </c>
      <c r="I204" s="212" t="s">
        <v>4385</v>
      </c>
      <c r="J204" s="212" t="s">
        <v>608</v>
      </c>
      <c r="K204" s="212" t="s">
        <v>4386</v>
      </c>
      <c r="L204" s="539">
        <f>IF(TRIM(J204)=TRIM('2 - Project Admin'!$E$8),1,0)</f>
        <v>0</v>
      </c>
      <c r="M204" s="212">
        <f>IF(L204=1,COUNTIF($J$4:J204,J204),0)</f>
        <v>0</v>
      </c>
    </row>
    <row r="205" spans="2:13" x14ac:dyDescent="0.2">
      <c r="B205" s="212" t="s">
        <v>4387</v>
      </c>
      <c r="C205" s="212" t="s">
        <v>481</v>
      </c>
      <c r="D205" s="212" t="s">
        <v>4388</v>
      </c>
      <c r="E205" s="542" t="s">
        <v>3594</v>
      </c>
      <c r="F205" s="212">
        <f>IF(RIGHT(B205,1)="p",0,IF(TRIM(C205)=TRIM('2 - Project Admin'!$E$8),1,0))</f>
        <v>0</v>
      </c>
      <c r="G205" s="212">
        <f>IF(F205=1,COUNTIF($C$4:C205,C205),0)</f>
        <v>0</v>
      </c>
      <c r="I205" s="212" t="s">
        <v>4389</v>
      </c>
      <c r="J205" s="212" t="s">
        <v>609</v>
      </c>
      <c r="K205" s="212" t="s">
        <v>4390</v>
      </c>
      <c r="L205" s="539">
        <f>IF(TRIM(J205)=TRIM('2 - Project Admin'!$E$8),1,0)</f>
        <v>0</v>
      </c>
      <c r="M205" s="212">
        <f>IF(L205=1,COUNTIF($J$4:J205,J205),0)</f>
        <v>0</v>
      </c>
    </row>
    <row r="206" spans="2:13" x14ac:dyDescent="0.2">
      <c r="B206" s="212" t="s">
        <v>4391</v>
      </c>
      <c r="C206" s="212" t="s">
        <v>483</v>
      </c>
      <c r="D206" s="212" t="s">
        <v>4392</v>
      </c>
      <c r="E206" s="542" t="s">
        <v>3594</v>
      </c>
      <c r="F206" s="212">
        <f>IF(RIGHT(B206,1)="p",0,IF(TRIM(C206)=TRIM('2 - Project Admin'!$E$8),1,0))</f>
        <v>0</v>
      </c>
      <c r="G206" s="212">
        <f>IF(F206=1,COUNTIF($C$4:C206,C206),0)</f>
        <v>0</v>
      </c>
      <c r="I206" s="212" t="s">
        <v>4393</v>
      </c>
      <c r="J206" s="212" t="s">
        <v>609</v>
      </c>
      <c r="K206" s="212" t="s">
        <v>4394</v>
      </c>
      <c r="L206" s="539">
        <f>IF(TRIM(J206)=TRIM('2 - Project Admin'!$E$8),1,0)</f>
        <v>0</v>
      </c>
      <c r="M206" s="212">
        <f>IF(L206=1,COUNTIF($J$4:J206,J206),0)</f>
        <v>0</v>
      </c>
    </row>
    <row r="207" spans="2:13" x14ac:dyDescent="0.2">
      <c r="B207" s="212" t="s">
        <v>4395</v>
      </c>
      <c r="C207" s="212" t="s">
        <v>483</v>
      </c>
      <c r="D207" s="212" t="s">
        <v>4396</v>
      </c>
      <c r="E207" s="542" t="s">
        <v>3594</v>
      </c>
      <c r="F207" s="212">
        <f>IF(RIGHT(B207,1)="p",0,IF(TRIM(C207)=TRIM('2 - Project Admin'!$E$8),1,0))</f>
        <v>0</v>
      </c>
      <c r="G207" s="212">
        <f>IF(F207=1,COUNTIF($C$4:C207,C207),0)</f>
        <v>0</v>
      </c>
      <c r="I207" s="212" t="s">
        <v>4397</v>
      </c>
      <c r="J207" s="212" t="s">
        <v>609</v>
      </c>
      <c r="K207" s="212" t="s">
        <v>4398</v>
      </c>
      <c r="L207" s="539">
        <f>IF(TRIM(J207)=TRIM('2 - Project Admin'!$E$8),1,0)</f>
        <v>0</v>
      </c>
      <c r="M207" s="212">
        <f>IF(L207=1,COUNTIF($J$4:J207,J207),0)</f>
        <v>0</v>
      </c>
    </row>
    <row r="208" spans="2:13" x14ac:dyDescent="0.2">
      <c r="B208" s="212" t="s">
        <v>4399</v>
      </c>
      <c r="C208" s="212" t="s">
        <v>483</v>
      </c>
      <c r="D208" s="212" t="s">
        <v>4400</v>
      </c>
      <c r="E208" s="542" t="s">
        <v>3594</v>
      </c>
      <c r="F208" s="212">
        <f>IF(RIGHT(B208,1)="p",0,IF(TRIM(C208)=TRIM('2 - Project Admin'!$E$8),1,0))</f>
        <v>0</v>
      </c>
      <c r="G208" s="212">
        <f>IF(F208=1,COUNTIF($C$4:C208,C208),0)</f>
        <v>0</v>
      </c>
      <c r="I208" s="212" t="s">
        <v>4401</v>
      </c>
      <c r="J208" s="212" t="s">
        <v>613</v>
      </c>
      <c r="K208" s="212" t="s">
        <v>4402</v>
      </c>
      <c r="L208" s="539">
        <f>IF(TRIM(J208)=TRIM('2 - Project Admin'!$E$8),1,0)</f>
        <v>0</v>
      </c>
      <c r="M208" s="212">
        <f>IF(L208=1,COUNTIF($J$4:J208,J208),0)</f>
        <v>0</v>
      </c>
    </row>
    <row r="209" spans="2:13" x14ac:dyDescent="0.2">
      <c r="B209" s="212" t="s">
        <v>4403</v>
      </c>
      <c r="C209" s="212" t="s">
        <v>483</v>
      </c>
      <c r="D209" s="212" t="s">
        <v>4404</v>
      </c>
      <c r="E209" s="542" t="s">
        <v>3594</v>
      </c>
      <c r="F209" s="212">
        <f>IF(RIGHT(B209,1)="p",0,IF(TRIM(C209)=TRIM('2 - Project Admin'!$E$8),1,0))</f>
        <v>0</v>
      </c>
      <c r="G209" s="212">
        <f>IF(F209=1,COUNTIF($C$4:C209,C209),0)</f>
        <v>0</v>
      </c>
      <c r="I209" s="212" t="s">
        <v>4405</v>
      </c>
      <c r="J209" s="212" t="s">
        <v>613</v>
      </c>
      <c r="K209" s="212" t="s">
        <v>4406</v>
      </c>
      <c r="L209" s="539">
        <f>IF(TRIM(J209)=TRIM('2 - Project Admin'!$E$8),1,0)</f>
        <v>0</v>
      </c>
      <c r="M209" s="212">
        <f>IF(L209=1,COUNTIF($J$4:J209,J209),0)</f>
        <v>0</v>
      </c>
    </row>
    <row r="210" spans="2:13" x14ac:dyDescent="0.2">
      <c r="B210" s="212" t="s">
        <v>4407</v>
      </c>
      <c r="C210" s="212" t="s">
        <v>483</v>
      </c>
      <c r="D210" s="212" t="s">
        <v>4408</v>
      </c>
      <c r="E210" s="542" t="s">
        <v>3594</v>
      </c>
      <c r="F210" s="212">
        <f>IF(RIGHT(B210,1)="p",0,IF(TRIM(C210)=TRIM('2 - Project Admin'!$E$8),1,0))</f>
        <v>0</v>
      </c>
      <c r="G210" s="212">
        <f>IF(F210=1,COUNTIF($C$4:C210,C210),0)</f>
        <v>0</v>
      </c>
      <c r="I210" s="212" t="s">
        <v>4409</v>
      </c>
      <c r="J210" s="212" t="s">
        <v>613</v>
      </c>
      <c r="K210" s="212" t="s">
        <v>4410</v>
      </c>
      <c r="L210" s="539">
        <f>IF(TRIM(J210)=TRIM('2 - Project Admin'!$E$8),1,0)</f>
        <v>0</v>
      </c>
      <c r="M210" s="212">
        <f>IF(L210=1,COUNTIF($J$4:J210,J210),0)</f>
        <v>0</v>
      </c>
    </row>
    <row r="211" spans="2:13" x14ac:dyDescent="0.2">
      <c r="B211" s="212" t="s">
        <v>4411</v>
      </c>
      <c r="C211" s="212" t="s">
        <v>483</v>
      </c>
      <c r="D211" s="212" t="s">
        <v>4412</v>
      </c>
      <c r="E211" s="542" t="s">
        <v>3594</v>
      </c>
      <c r="F211" s="212">
        <f>IF(RIGHT(B211,1)="p",0,IF(TRIM(C211)=TRIM('2 - Project Admin'!$E$8),1,0))</f>
        <v>0</v>
      </c>
      <c r="G211" s="212">
        <f>IF(F211=1,COUNTIF($C$4:C211,C211),0)</f>
        <v>0</v>
      </c>
      <c r="I211" s="212" t="s">
        <v>4413</v>
      </c>
      <c r="J211" s="212" t="s">
        <v>613</v>
      </c>
      <c r="K211" s="212" t="s">
        <v>4414</v>
      </c>
      <c r="L211" s="539">
        <f>IF(TRIM(J211)=TRIM('2 - Project Admin'!$E$8),1,0)</f>
        <v>0</v>
      </c>
      <c r="M211" s="212">
        <f>IF(L211=1,COUNTIF($J$4:J211,J211),0)</f>
        <v>0</v>
      </c>
    </row>
    <row r="212" spans="2:13" x14ac:dyDescent="0.2">
      <c r="B212" s="212" t="s">
        <v>4415</v>
      </c>
      <c r="C212" s="212" t="s">
        <v>483</v>
      </c>
      <c r="D212" s="212" t="s">
        <v>4416</v>
      </c>
      <c r="E212" s="542" t="s">
        <v>3594</v>
      </c>
      <c r="F212" s="212">
        <f>IF(RIGHT(B212,1)="p",0,IF(TRIM(C212)=TRIM('2 - Project Admin'!$E$8),1,0))</f>
        <v>0</v>
      </c>
      <c r="G212" s="212">
        <f>IF(F212=1,COUNTIF($C$4:C212,C212),0)</f>
        <v>0</v>
      </c>
      <c r="I212" s="212" t="s">
        <v>4417</v>
      </c>
      <c r="J212" s="212" t="s">
        <v>613</v>
      </c>
      <c r="K212" s="212" t="s">
        <v>4418</v>
      </c>
      <c r="L212" s="539">
        <f>IF(TRIM(J212)=TRIM('2 - Project Admin'!$E$8),1,0)</f>
        <v>0</v>
      </c>
      <c r="M212" s="212">
        <f>IF(L212=1,COUNTIF($J$4:J212,J212),0)</f>
        <v>0</v>
      </c>
    </row>
    <row r="213" spans="2:13" x14ac:dyDescent="0.2">
      <c r="B213" s="212" t="s">
        <v>4419</v>
      </c>
      <c r="C213" s="212" t="s">
        <v>483</v>
      </c>
      <c r="D213" s="212" t="s">
        <v>4420</v>
      </c>
      <c r="E213" s="542" t="s">
        <v>3594</v>
      </c>
      <c r="F213" s="212">
        <f>IF(RIGHT(B213,1)="p",0,IF(TRIM(C213)=TRIM('2 - Project Admin'!$E$8),1,0))</f>
        <v>0</v>
      </c>
      <c r="G213" s="212">
        <f>IF(F213=1,COUNTIF($C$4:C213,C213),0)</f>
        <v>0</v>
      </c>
      <c r="I213" s="212" t="s">
        <v>4421</v>
      </c>
      <c r="J213" s="212" t="s">
        <v>613</v>
      </c>
      <c r="K213" s="212" t="s">
        <v>4422</v>
      </c>
      <c r="L213" s="539">
        <f>IF(TRIM(J213)=TRIM('2 - Project Admin'!$E$8),1,0)</f>
        <v>0</v>
      </c>
      <c r="M213" s="212">
        <f>IF(L213=1,COUNTIF($J$4:J213,J213),0)</f>
        <v>0</v>
      </c>
    </row>
    <row r="214" spans="2:13" x14ac:dyDescent="0.2">
      <c r="B214" s="212" t="s">
        <v>4423</v>
      </c>
      <c r="C214" s="212" t="s">
        <v>483</v>
      </c>
      <c r="D214" s="212" t="s">
        <v>4424</v>
      </c>
      <c r="E214" s="542" t="s">
        <v>3594</v>
      </c>
      <c r="F214" s="212">
        <f>IF(RIGHT(B214,1)="p",0,IF(TRIM(C214)=TRIM('2 - Project Admin'!$E$8),1,0))</f>
        <v>0</v>
      </c>
      <c r="G214" s="212">
        <f>IF(F214=1,COUNTIF($C$4:C214,C214),0)</f>
        <v>0</v>
      </c>
      <c r="I214" s="212" t="s">
        <v>4425</v>
      </c>
      <c r="J214" s="212" t="s">
        <v>613</v>
      </c>
      <c r="K214" s="212" t="s">
        <v>3818</v>
      </c>
      <c r="L214" s="539">
        <f>IF(TRIM(J214)=TRIM('2 - Project Admin'!$E$8),1,0)</f>
        <v>0</v>
      </c>
      <c r="M214" s="212">
        <f>IF(L214=1,COUNTIF($J$4:J214,J214),0)</f>
        <v>0</v>
      </c>
    </row>
    <row r="215" spans="2:13" x14ac:dyDescent="0.2">
      <c r="B215" s="212" t="s">
        <v>4426</v>
      </c>
      <c r="C215" s="212" t="s">
        <v>488</v>
      </c>
      <c r="D215" s="212" t="s">
        <v>4427</v>
      </c>
      <c r="E215" s="542" t="s">
        <v>3594</v>
      </c>
      <c r="F215" s="212">
        <f>IF(RIGHT(B215,1)="p",0,IF(TRIM(C215)=TRIM('2 - Project Admin'!$E$8),1,0))</f>
        <v>0</v>
      </c>
      <c r="G215" s="212">
        <f>IF(F215=1,COUNTIF($C$4:C215,C215),0)</f>
        <v>0</v>
      </c>
      <c r="I215" s="212" t="s">
        <v>4428</v>
      </c>
      <c r="J215" s="212" t="s">
        <v>617</v>
      </c>
      <c r="K215" s="212" t="s">
        <v>4429</v>
      </c>
      <c r="L215" s="539">
        <f>IF(TRIM(J215)=TRIM('2 - Project Admin'!$E$8),1,0)</f>
        <v>0</v>
      </c>
      <c r="M215" s="212">
        <f>IF(L215=1,COUNTIF($J$4:J215,J215),0)</f>
        <v>0</v>
      </c>
    </row>
    <row r="216" spans="2:13" x14ac:dyDescent="0.2">
      <c r="B216" s="212" t="s">
        <v>4430</v>
      </c>
      <c r="C216" s="212" t="s">
        <v>488</v>
      </c>
      <c r="D216" s="212" t="s">
        <v>4431</v>
      </c>
      <c r="E216" s="542" t="s">
        <v>3594</v>
      </c>
      <c r="F216" s="212">
        <f>IF(RIGHT(B216,1)="p",0,IF(TRIM(C216)=TRIM('2 - Project Admin'!$E$8),1,0))</f>
        <v>0</v>
      </c>
      <c r="G216" s="212">
        <f>IF(F216=1,COUNTIF($C$4:C216,C216),0)</f>
        <v>0</v>
      </c>
      <c r="I216" s="212" t="s">
        <v>4432</v>
      </c>
      <c r="J216" s="212" t="s">
        <v>617</v>
      </c>
      <c r="K216" s="212" t="s">
        <v>4433</v>
      </c>
      <c r="L216" s="539">
        <f>IF(TRIM(J216)=TRIM('2 - Project Admin'!$E$8),1,0)</f>
        <v>0</v>
      </c>
      <c r="M216" s="212">
        <f>IF(L216=1,COUNTIF($J$4:J216,J216),0)</f>
        <v>0</v>
      </c>
    </row>
    <row r="217" spans="2:13" x14ac:dyDescent="0.2">
      <c r="B217" s="212" t="s">
        <v>4434</v>
      </c>
      <c r="C217" s="212" t="s">
        <v>488</v>
      </c>
      <c r="D217" s="212" t="s">
        <v>4435</v>
      </c>
      <c r="E217" s="542" t="s">
        <v>3594</v>
      </c>
      <c r="F217" s="212">
        <f>IF(RIGHT(B217,1)="p",0,IF(TRIM(C217)=TRIM('2 - Project Admin'!$E$8),1,0))</f>
        <v>0</v>
      </c>
      <c r="G217" s="212">
        <f>IF(F217=1,COUNTIF($C$4:C217,C217),0)</f>
        <v>0</v>
      </c>
      <c r="I217" s="212" t="s">
        <v>4436</v>
      </c>
      <c r="J217" s="212" t="s">
        <v>617</v>
      </c>
      <c r="K217" s="212" t="s">
        <v>4032</v>
      </c>
      <c r="L217" s="539">
        <f>IF(TRIM(J217)=TRIM('2 - Project Admin'!$E$8),1,0)</f>
        <v>0</v>
      </c>
      <c r="M217" s="212">
        <f>IF(L217=1,COUNTIF($J$4:J217,J217),0)</f>
        <v>0</v>
      </c>
    </row>
    <row r="218" spans="2:13" x14ac:dyDescent="0.2">
      <c r="B218" s="212" t="s">
        <v>4437</v>
      </c>
      <c r="C218" s="212" t="s">
        <v>490</v>
      </c>
      <c r="D218" s="212" t="s">
        <v>4438</v>
      </c>
      <c r="E218" s="542" t="s">
        <v>3594</v>
      </c>
      <c r="F218" s="212">
        <f>IF(RIGHT(B218,1)="p",0,IF(TRIM(C218)=TRIM('2 - Project Admin'!$E$8),1,0))</f>
        <v>0</v>
      </c>
      <c r="G218" s="212">
        <f>IF(F218=1,COUNTIF($C$4:C218,C218),0)</f>
        <v>0</v>
      </c>
      <c r="I218" s="212" t="s">
        <v>4439</v>
      </c>
      <c r="J218" s="212" t="s">
        <v>617</v>
      </c>
      <c r="K218" s="212" t="s">
        <v>4440</v>
      </c>
      <c r="L218" s="539">
        <f>IF(TRIM(J218)=TRIM('2 - Project Admin'!$E$8),1,0)</f>
        <v>0</v>
      </c>
      <c r="M218" s="212">
        <f>IF(L218=1,COUNTIF($J$4:J218,J218),0)</f>
        <v>0</v>
      </c>
    </row>
    <row r="219" spans="2:13" x14ac:dyDescent="0.2">
      <c r="B219" s="212" t="s">
        <v>4441</v>
      </c>
      <c r="C219" s="212" t="s">
        <v>490</v>
      </c>
      <c r="D219" s="212" t="s">
        <v>4442</v>
      </c>
      <c r="E219" s="542" t="s">
        <v>3594</v>
      </c>
      <c r="F219" s="212">
        <f>IF(RIGHT(B219,1)="p",0,IF(TRIM(C219)=TRIM('2 - Project Admin'!$E$8),1,0))</f>
        <v>0</v>
      </c>
      <c r="G219" s="212">
        <f>IF(F219=1,COUNTIF($C$4:C219,C219),0)</f>
        <v>0</v>
      </c>
      <c r="I219" s="212" t="s">
        <v>4443</v>
      </c>
      <c r="J219" s="212" t="s">
        <v>617</v>
      </c>
      <c r="K219" s="212" t="s">
        <v>4444</v>
      </c>
      <c r="L219" s="539">
        <f>IF(TRIM(J219)=TRIM('2 - Project Admin'!$E$8),1,0)</f>
        <v>0</v>
      </c>
      <c r="M219" s="212">
        <f>IF(L219=1,COUNTIF($J$4:J219,J219),0)</f>
        <v>0</v>
      </c>
    </row>
    <row r="220" spans="2:13" x14ac:dyDescent="0.2">
      <c r="B220" s="212" t="s">
        <v>4445</v>
      </c>
      <c r="C220" s="212" t="s">
        <v>490</v>
      </c>
      <c r="D220" s="212" t="s">
        <v>4446</v>
      </c>
      <c r="E220" s="542" t="s">
        <v>3594</v>
      </c>
      <c r="F220" s="212">
        <f>IF(RIGHT(B220,1)="p",0,IF(TRIM(C220)=TRIM('2 - Project Admin'!$E$8),1,0))</f>
        <v>0</v>
      </c>
      <c r="G220" s="212">
        <f>IF(F220=1,COUNTIF($C$4:C220,C220),0)</f>
        <v>0</v>
      </c>
      <c r="I220" s="212" t="s">
        <v>4447</v>
      </c>
      <c r="J220" s="212" t="s">
        <v>617</v>
      </c>
      <c r="K220" s="212" t="s">
        <v>4448</v>
      </c>
      <c r="L220" s="539">
        <f>IF(TRIM(J220)=TRIM('2 - Project Admin'!$E$8),1,0)</f>
        <v>0</v>
      </c>
      <c r="M220" s="212">
        <f>IF(L220=1,COUNTIF($J$4:J220,J220),0)</f>
        <v>0</v>
      </c>
    </row>
    <row r="221" spans="2:13" x14ac:dyDescent="0.2">
      <c r="B221" s="212" t="s">
        <v>4449</v>
      </c>
      <c r="C221" s="212" t="s">
        <v>490</v>
      </c>
      <c r="D221" s="212" t="s">
        <v>4450</v>
      </c>
      <c r="E221" s="542" t="s">
        <v>3594</v>
      </c>
      <c r="F221" s="212">
        <f>IF(RIGHT(B221,1)="p",0,IF(TRIM(C221)=TRIM('2 - Project Admin'!$E$8),1,0))</f>
        <v>0</v>
      </c>
      <c r="G221" s="212">
        <f>IF(F221=1,COUNTIF($C$4:C221,C221),0)</f>
        <v>0</v>
      </c>
      <c r="I221" s="212" t="s">
        <v>4451</v>
      </c>
      <c r="J221" s="212" t="s">
        <v>618</v>
      </c>
      <c r="K221" s="212" t="s">
        <v>4032</v>
      </c>
      <c r="L221" s="539">
        <f>IF(TRIM(J221)=TRIM('2 - Project Admin'!$E$8),1,0)</f>
        <v>0</v>
      </c>
      <c r="M221" s="212">
        <f>IF(L221=1,COUNTIF($J$4:J221,J221),0)</f>
        <v>0</v>
      </c>
    </row>
    <row r="222" spans="2:13" x14ac:dyDescent="0.2">
      <c r="B222" s="212" t="s">
        <v>4452</v>
      </c>
      <c r="C222" s="212" t="s">
        <v>490</v>
      </c>
      <c r="D222" s="212" t="s">
        <v>4453</v>
      </c>
      <c r="E222" s="542" t="s">
        <v>3594</v>
      </c>
      <c r="F222" s="212">
        <f>IF(RIGHT(B222,1)="p",0,IF(TRIM(C222)=TRIM('2 - Project Admin'!$E$8),1,0))</f>
        <v>0</v>
      </c>
      <c r="G222" s="212">
        <f>IF(F222=1,COUNTIF($C$4:C222,C222),0)</f>
        <v>0</v>
      </c>
      <c r="I222" s="212" t="s">
        <v>4454</v>
      </c>
      <c r="J222" s="212" t="s">
        <v>618</v>
      </c>
      <c r="K222" s="212" t="s">
        <v>4455</v>
      </c>
      <c r="L222" s="539">
        <f>IF(TRIM(J222)=TRIM('2 - Project Admin'!$E$8),1,0)</f>
        <v>0</v>
      </c>
      <c r="M222" s="212">
        <f>IF(L222=1,COUNTIF($J$4:J222,J222),0)</f>
        <v>0</v>
      </c>
    </row>
    <row r="223" spans="2:13" x14ac:dyDescent="0.2">
      <c r="B223" s="212" t="s">
        <v>4456</v>
      </c>
      <c r="C223" s="212" t="s">
        <v>490</v>
      </c>
      <c r="D223" s="212" t="s">
        <v>4457</v>
      </c>
      <c r="E223" s="542" t="s">
        <v>3594</v>
      </c>
      <c r="F223" s="212">
        <f>IF(RIGHT(B223,1)="p",0,IF(TRIM(C223)=TRIM('2 - Project Admin'!$E$8),1,0))</f>
        <v>0</v>
      </c>
      <c r="G223" s="212">
        <f>IF(F223=1,COUNTIF($C$4:C223,C223),0)</f>
        <v>0</v>
      </c>
      <c r="I223" s="212" t="s">
        <v>4458</v>
      </c>
      <c r="J223" s="212" t="s">
        <v>618</v>
      </c>
      <c r="K223" s="212" t="s">
        <v>4459</v>
      </c>
      <c r="L223" s="539">
        <f>IF(TRIM(J223)=TRIM('2 - Project Admin'!$E$8),1,0)</f>
        <v>0</v>
      </c>
      <c r="M223" s="212">
        <f>IF(L223=1,COUNTIF($J$4:J223,J223),0)</f>
        <v>0</v>
      </c>
    </row>
    <row r="224" spans="2:13" x14ac:dyDescent="0.2">
      <c r="B224" s="212" t="s">
        <v>4460</v>
      </c>
      <c r="C224" s="212" t="s">
        <v>490</v>
      </c>
      <c r="D224" s="212" t="s">
        <v>4461</v>
      </c>
      <c r="E224" s="542" t="s">
        <v>3594</v>
      </c>
      <c r="F224" s="212">
        <f>IF(RIGHT(B224,1)="p",0,IF(TRIM(C224)=TRIM('2 - Project Admin'!$E$8),1,0))</f>
        <v>0</v>
      </c>
      <c r="G224" s="212">
        <f>IF(F224=1,COUNTIF($C$4:C224,C224),0)</f>
        <v>0</v>
      </c>
      <c r="I224" s="212" t="s">
        <v>4462</v>
      </c>
      <c r="J224" s="212" t="s">
        <v>618</v>
      </c>
      <c r="K224" s="212" t="s">
        <v>4463</v>
      </c>
      <c r="L224" s="539">
        <f>IF(TRIM(J224)=TRIM('2 - Project Admin'!$E$8),1,0)</f>
        <v>0</v>
      </c>
      <c r="M224" s="212">
        <f>IF(L224=1,COUNTIF($J$4:J224,J224),0)</f>
        <v>0</v>
      </c>
    </row>
    <row r="225" spans="2:13" x14ac:dyDescent="0.2">
      <c r="B225" s="212" t="s">
        <v>4464</v>
      </c>
      <c r="C225" s="212" t="s">
        <v>490</v>
      </c>
      <c r="D225" s="212" t="s">
        <v>4465</v>
      </c>
      <c r="E225" s="542" t="s">
        <v>3594</v>
      </c>
      <c r="F225" s="212">
        <f>IF(RIGHT(B225,1)="p",0,IF(TRIM(C225)=TRIM('2 - Project Admin'!$E$8),1,0))</f>
        <v>0</v>
      </c>
      <c r="G225" s="212">
        <f>IF(F225=1,COUNTIF($C$4:C225,C225),0)</f>
        <v>0</v>
      </c>
      <c r="I225" s="212" t="s">
        <v>4466</v>
      </c>
      <c r="J225" s="212" t="s">
        <v>623</v>
      </c>
      <c r="K225" s="212" t="s">
        <v>4467</v>
      </c>
      <c r="L225" s="539">
        <f>IF(TRIM(J225)=TRIM('2 - Project Admin'!$E$8),1,0)</f>
        <v>0</v>
      </c>
      <c r="M225" s="212">
        <f>IF(L225=1,COUNTIF($J$4:J225,J225),0)</f>
        <v>0</v>
      </c>
    </row>
    <row r="226" spans="2:13" x14ac:dyDescent="0.2">
      <c r="B226" s="212" t="s">
        <v>4468</v>
      </c>
      <c r="C226" s="212" t="s">
        <v>490</v>
      </c>
      <c r="D226" s="212" t="s">
        <v>4469</v>
      </c>
      <c r="E226" s="542" t="s">
        <v>3594</v>
      </c>
      <c r="F226" s="212">
        <f>IF(RIGHT(B226,1)="p",0,IF(TRIM(C226)=TRIM('2 - Project Admin'!$E$8),1,0))</f>
        <v>0</v>
      </c>
      <c r="G226" s="212">
        <f>IF(F226=1,COUNTIF($C$4:C226,C226),0)</f>
        <v>0</v>
      </c>
      <c r="I226" s="212" t="s">
        <v>4470</v>
      </c>
      <c r="J226" s="212" t="s">
        <v>625</v>
      </c>
      <c r="K226" s="212" t="s">
        <v>4471</v>
      </c>
      <c r="L226" s="539">
        <f>IF(TRIM(J226)=TRIM('2 - Project Admin'!$E$8),1,0)</f>
        <v>0</v>
      </c>
      <c r="M226" s="212">
        <f>IF(L226=1,COUNTIF($J$4:J226,J226),0)</f>
        <v>0</v>
      </c>
    </row>
    <row r="227" spans="2:13" x14ac:dyDescent="0.2">
      <c r="B227" s="212" t="s">
        <v>4472</v>
      </c>
      <c r="C227" s="212" t="s">
        <v>493</v>
      </c>
      <c r="D227" s="212" t="s">
        <v>4473</v>
      </c>
      <c r="E227" s="542" t="s">
        <v>3594</v>
      </c>
      <c r="F227" s="212">
        <f>IF(RIGHT(B227,1)="p",0,IF(TRIM(C227)=TRIM('2 - Project Admin'!$E$8),1,0))</f>
        <v>0</v>
      </c>
      <c r="G227" s="212">
        <f>IF(F227=1,COUNTIF($C$4:C227,C227),0)</f>
        <v>0</v>
      </c>
      <c r="I227" s="212" t="s">
        <v>4474</v>
      </c>
      <c r="J227" s="212" t="s">
        <v>625</v>
      </c>
      <c r="K227" s="212" t="s">
        <v>4475</v>
      </c>
      <c r="L227" s="539">
        <f>IF(TRIM(J227)=TRIM('2 - Project Admin'!$E$8),1,0)</f>
        <v>0</v>
      </c>
      <c r="M227" s="212">
        <f>IF(L227=1,COUNTIF($J$4:J227,J227),0)</f>
        <v>0</v>
      </c>
    </row>
    <row r="228" spans="2:13" x14ac:dyDescent="0.2">
      <c r="B228" s="212" t="s">
        <v>4476</v>
      </c>
      <c r="C228" s="212" t="s">
        <v>493</v>
      </c>
      <c r="D228" s="212" t="s">
        <v>4477</v>
      </c>
      <c r="E228" s="542" t="s">
        <v>3594</v>
      </c>
      <c r="F228" s="212">
        <f>IF(RIGHT(B228,1)="p",0,IF(TRIM(C228)=TRIM('2 - Project Admin'!$E$8),1,0))</f>
        <v>0</v>
      </c>
      <c r="G228" s="212">
        <f>IF(F228=1,COUNTIF($C$4:C228,C228),0)</f>
        <v>0</v>
      </c>
      <c r="I228" s="212" t="s">
        <v>4478</v>
      </c>
      <c r="J228" s="212" t="s">
        <v>626</v>
      </c>
      <c r="K228" s="212" t="s">
        <v>4479</v>
      </c>
      <c r="L228" s="539">
        <f>IF(TRIM(J228)=TRIM('2 - Project Admin'!$E$8),1,0)</f>
        <v>0</v>
      </c>
      <c r="M228" s="212">
        <f>IF(L228=1,COUNTIF($J$4:J228,J228),0)</f>
        <v>0</v>
      </c>
    </row>
    <row r="229" spans="2:13" x14ac:dyDescent="0.2">
      <c r="B229" s="212" t="s">
        <v>4480</v>
      </c>
      <c r="C229" s="212" t="s">
        <v>493</v>
      </c>
      <c r="D229" s="212" t="s">
        <v>4481</v>
      </c>
      <c r="E229" s="542" t="s">
        <v>3594</v>
      </c>
      <c r="F229" s="212">
        <f>IF(RIGHT(B229,1)="p",0,IF(TRIM(C229)=TRIM('2 - Project Admin'!$E$8),1,0))</f>
        <v>0</v>
      </c>
      <c r="G229" s="212">
        <f>IF(F229=1,COUNTIF($C$4:C229,C229),0)</f>
        <v>0</v>
      </c>
      <c r="I229" s="212" t="s">
        <v>4482</v>
      </c>
      <c r="J229" s="212" t="s">
        <v>626</v>
      </c>
      <c r="K229" s="212" t="s">
        <v>4483</v>
      </c>
      <c r="L229" s="539">
        <f>IF(TRIM(J229)=TRIM('2 - Project Admin'!$E$8),1,0)</f>
        <v>0</v>
      </c>
      <c r="M229" s="212">
        <f>IF(L229=1,COUNTIF($J$4:J229,J229),0)</f>
        <v>0</v>
      </c>
    </row>
    <row r="230" spans="2:13" x14ac:dyDescent="0.2">
      <c r="B230" s="212" t="s">
        <v>4484</v>
      </c>
      <c r="C230" s="212" t="s">
        <v>493</v>
      </c>
      <c r="D230" s="212" t="s">
        <v>4485</v>
      </c>
      <c r="E230" s="542" t="s">
        <v>3594</v>
      </c>
      <c r="F230" s="212">
        <f>IF(RIGHT(B230,1)="p",0,IF(TRIM(C230)=TRIM('2 - Project Admin'!$E$8),1,0))</f>
        <v>0</v>
      </c>
      <c r="G230" s="212">
        <f>IF(F230=1,COUNTIF($C$4:C230,C230),0)</f>
        <v>0</v>
      </c>
      <c r="I230" s="212" t="s">
        <v>4486</v>
      </c>
      <c r="J230" s="212" t="s">
        <v>626</v>
      </c>
      <c r="K230" s="212" t="s">
        <v>4487</v>
      </c>
      <c r="L230" s="539">
        <f>IF(TRIM(J230)=TRIM('2 - Project Admin'!$E$8),1,0)</f>
        <v>0</v>
      </c>
      <c r="M230" s="212">
        <f>IF(L230=1,COUNTIF($J$4:J230,J230),0)</f>
        <v>0</v>
      </c>
    </row>
    <row r="231" spans="2:13" x14ac:dyDescent="0.2">
      <c r="B231" s="212" t="s">
        <v>4488</v>
      </c>
      <c r="C231" s="212" t="s">
        <v>493</v>
      </c>
      <c r="D231" s="212" t="s">
        <v>4489</v>
      </c>
      <c r="E231" s="542" t="s">
        <v>3594</v>
      </c>
      <c r="F231" s="212">
        <f>IF(RIGHT(B231,1)="p",0,IF(TRIM(C231)=TRIM('2 - Project Admin'!$E$8),1,0))</f>
        <v>0</v>
      </c>
      <c r="G231" s="212">
        <f>IF(F231=1,COUNTIF($C$4:C231,C231),0)</f>
        <v>0</v>
      </c>
      <c r="I231" s="212" t="s">
        <v>4490</v>
      </c>
      <c r="J231" s="212" t="s">
        <v>626</v>
      </c>
      <c r="K231" s="212" t="s">
        <v>4491</v>
      </c>
      <c r="L231" s="539">
        <f>IF(TRIM(J231)=TRIM('2 - Project Admin'!$E$8),1,0)</f>
        <v>0</v>
      </c>
      <c r="M231" s="212">
        <f>IF(L231=1,COUNTIF($J$4:J231,J231),0)</f>
        <v>0</v>
      </c>
    </row>
    <row r="232" spans="2:13" x14ac:dyDescent="0.2">
      <c r="B232" s="212" t="s">
        <v>4492</v>
      </c>
      <c r="C232" s="212" t="s">
        <v>493</v>
      </c>
      <c r="D232" s="212" t="s">
        <v>4493</v>
      </c>
      <c r="E232" s="542" t="s">
        <v>3594</v>
      </c>
      <c r="F232" s="212">
        <f>IF(RIGHT(B232,1)="p",0,IF(TRIM(C232)=TRIM('2 - Project Admin'!$E$8),1,0))</f>
        <v>0</v>
      </c>
      <c r="G232" s="212">
        <f>IF(F232=1,COUNTIF($C$4:C232,C232),0)</f>
        <v>0</v>
      </c>
      <c r="I232" s="212" t="s">
        <v>4494</v>
      </c>
      <c r="J232" s="212" t="s">
        <v>626</v>
      </c>
      <c r="K232" s="212" t="s">
        <v>4495</v>
      </c>
      <c r="L232" s="539">
        <f>IF(TRIM(J232)=TRIM('2 - Project Admin'!$E$8),1,0)</f>
        <v>0</v>
      </c>
      <c r="M232" s="212">
        <f>IF(L232=1,COUNTIF($J$4:J232,J232),0)</f>
        <v>0</v>
      </c>
    </row>
    <row r="233" spans="2:13" x14ac:dyDescent="0.2">
      <c r="B233" s="212" t="s">
        <v>4496</v>
      </c>
      <c r="C233" s="212" t="s">
        <v>499</v>
      </c>
      <c r="D233" s="212" t="s">
        <v>4497</v>
      </c>
      <c r="E233" s="542" t="s">
        <v>3594</v>
      </c>
      <c r="F233" s="212">
        <f>IF(RIGHT(B233,1)="p",0,IF(TRIM(C233)=TRIM('2 - Project Admin'!$E$8),1,0))</f>
        <v>0</v>
      </c>
      <c r="G233" s="212">
        <f>IF(F233=1,COUNTIF($C$4:C233,C233),0)</f>
        <v>0</v>
      </c>
      <c r="I233" s="212" t="s">
        <v>4498</v>
      </c>
      <c r="J233" s="212" t="s">
        <v>626</v>
      </c>
      <c r="K233" s="212" t="s">
        <v>4499</v>
      </c>
      <c r="L233" s="539">
        <f>IF(TRIM(J233)=TRIM('2 - Project Admin'!$E$8),1,0)</f>
        <v>0</v>
      </c>
      <c r="M233" s="212">
        <f>IF(L233=1,COUNTIF($J$4:J233,J233),0)</f>
        <v>0</v>
      </c>
    </row>
    <row r="234" spans="2:13" x14ac:dyDescent="0.2">
      <c r="B234" s="212" t="s">
        <v>4500</v>
      </c>
      <c r="C234" s="212" t="s">
        <v>499</v>
      </c>
      <c r="D234" s="212" t="s">
        <v>4501</v>
      </c>
      <c r="E234" s="542" t="s">
        <v>3594</v>
      </c>
      <c r="F234" s="418">
        <f>IF(RIGHT(B234,1)="p",0,IF(TRIM(C234)=TRIM('2 - Project Admin'!$E$8),1,0))</f>
        <v>0</v>
      </c>
      <c r="G234" s="418">
        <f>IF(F234=1,COUNTIF($C$4:C234,C234),0)</f>
        <v>0</v>
      </c>
      <c r="I234" s="212" t="s">
        <v>4502</v>
      </c>
      <c r="J234" s="212" t="s">
        <v>626</v>
      </c>
      <c r="K234" s="212" t="s">
        <v>4503</v>
      </c>
      <c r="L234" s="539">
        <f>IF(TRIM(J234)=TRIM('2 - Project Admin'!$E$8),1,0)</f>
        <v>0</v>
      </c>
      <c r="M234" s="212">
        <f>IF(L234=1,COUNTIF($J$4:J234,J234),0)</f>
        <v>0</v>
      </c>
    </row>
    <row r="235" spans="2:13" x14ac:dyDescent="0.2">
      <c r="B235" s="212" t="s">
        <v>4504</v>
      </c>
      <c r="C235" s="212" t="s">
        <v>499</v>
      </c>
      <c r="D235" s="212" t="s">
        <v>4505</v>
      </c>
      <c r="E235" s="542" t="s">
        <v>3594</v>
      </c>
      <c r="F235" s="418">
        <f>IF(RIGHT(B235,1)="p",0,IF(TRIM(C235)=TRIM('2 - Project Admin'!$E$8),1,0))</f>
        <v>0</v>
      </c>
      <c r="G235" s="418">
        <f>IF(F235=1,COUNTIF($C$4:C235,C235),0)</f>
        <v>0</v>
      </c>
      <c r="I235" s="212" t="s">
        <v>4506</v>
      </c>
      <c r="J235" s="212" t="s">
        <v>627</v>
      </c>
      <c r="K235" s="212" t="s">
        <v>4507</v>
      </c>
      <c r="L235" s="539">
        <f>IF(TRIM(J235)=TRIM('2 - Project Admin'!$E$8),1,0)</f>
        <v>0</v>
      </c>
      <c r="M235" s="212">
        <f>IF(L235=1,COUNTIF($J$4:J235,J235),0)</f>
        <v>0</v>
      </c>
    </row>
    <row r="236" spans="2:13" x14ac:dyDescent="0.2">
      <c r="B236" s="212" t="s">
        <v>4508</v>
      </c>
      <c r="C236" s="212" t="s">
        <v>499</v>
      </c>
      <c r="D236" s="212" t="s">
        <v>4509</v>
      </c>
      <c r="E236" s="542" t="s">
        <v>3594</v>
      </c>
      <c r="F236" s="212">
        <f>IF(RIGHT(B236,1)="p",0,IF(TRIM(C236)=TRIM('2 - Project Admin'!$E$8),1,0))</f>
        <v>0</v>
      </c>
      <c r="G236" s="212">
        <f>IF(F236=1,COUNTIF($C$4:C236,C236),0)</f>
        <v>0</v>
      </c>
      <c r="I236" s="212" t="s">
        <v>4510</v>
      </c>
      <c r="J236" s="212" t="s">
        <v>627</v>
      </c>
      <c r="K236" s="212" t="s">
        <v>4511</v>
      </c>
      <c r="L236" s="539">
        <f>IF(TRIM(J236)=TRIM('2 - Project Admin'!$E$8),1,0)</f>
        <v>0</v>
      </c>
      <c r="M236" s="212">
        <f>IF(L236=1,COUNTIF($J$4:J236,J236),0)</f>
        <v>0</v>
      </c>
    </row>
    <row r="237" spans="2:13" x14ac:dyDescent="0.2">
      <c r="B237" s="212" t="s">
        <v>4512</v>
      </c>
      <c r="C237" s="212" t="s">
        <v>499</v>
      </c>
      <c r="D237" s="212" t="s">
        <v>4513</v>
      </c>
      <c r="E237" s="542" t="s">
        <v>3594</v>
      </c>
      <c r="F237" s="212">
        <f>IF(RIGHT(B237,1)="p",0,IF(TRIM(C237)=TRIM('2 - Project Admin'!$E$8),1,0))</f>
        <v>0</v>
      </c>
      <c r="G237" s="212">
        <f>IF(F237=1,COUNTIF($C$4:C237,C237),0)</f>
        <v>0</v>
      </c>
      <c r="I237" s="212" t="s">
        <v>4514</v>
      </c>
      <c r="J237" s="212" t="s">
        <v>627</v>
      </c>
      <c r="K237" s="212" t="s">
        <v>4515</v>
      </c>
      <c r="L237" s="539">
        <f>IF(TRIM(J237)=TRIM('2 - Project Admin'!$E$8),1,0)</f>
        <v>0</v>
      </c>
      <c r="M237" s="212">
        <f>IF(L237=1,COUNTIF($J$4:J237,J237),0)</f>
        <v>0</v>
      </c>
    </row>
    <row r="238" spans="2:13" x14ac:dyDescent="0.2">
      <c r="B238" s="212" t="s">
        <v>4516</v>
      </c>
      <c r="C238" s="212" t="s">
        <v>501</v>
      </c>
      <c r="D238" s="212" t="s">
        <v>4517</v>
      </c>
      <c r="E238" s="542" t="s">
        <v>3594</v>
      </c>
      <c r="F238" s="212">
        <f>IF(RIGHT(B238,1)="p",0,IF(TRIM(C238)=TRIM('2 - Project Admin'!$E$8),1,0))</f>
        <v>0</v>
      </c>
      <c r="G238" s="212">
        <f>IF(F238=1,COUNTIF($C$4:C238,C238),0)</f>
        <v>0</v>
      </c>
      <c r="I238" s="212" t="s">
        <v>4518</v>
      </c>
      <c r="J238" s="212" t="s">
        <v>627</v>
      </c>
      <c r="K238" s="212" t="s">
        <v>4519</v>
      </c>
      <c r="L238" s="539">
        <f>IF(TRIM(J238)=TRIM('2 - Project Admin'!$E$8),1,0)</f>
        <v>0</v>
      </c>
      <c r="M238" s="212">
        <f>IF(L238=1,COUNTIF($J$4:J238,J238),0)</f>
        <v>0</v>
      </c>
    </row>
    <row r="239" spans="2:13" x14ac:dyDescent="0.2">
      <c r="B239" s="212" t="s">
        <v>4520</v>
      </c>
      <c r="C239" s="212" t="s">
        <v>501</v>
      </c>
      <c r="D239" s="212" t="s">
        <v>4521</v>
      </c>
      <c r="E239" s="542" t="s">
        <v>3594</v>
      </c>
      <c r="F239" s="212">
        <f>IF(RIGHT(B239,1)="p",0,IF(TRIM(C239)=TRIM('2 - Project Admin'!$E$8),1,0))</f>
        <v>0</v>
      </c>
      <c r="G239" s="212">
        <f>IF(F239=1,COUNTIF($C$4:C239,C239),0)</f>
        <v>0</v>
      </c>
      <c r="I239" s="212" t="s">
        <v>4522</v>
      </c>
      <c r="J239" s="212" t="s">
        <v>628</v>
      </c>
      <c r="K239" s="212" t="s">
        <v>4523</v>
      </c>
      <c r="L239" s="539">
        <f>IF(TRIM(J239)=TRIM('2 - Project Admin'!$E$8),1,0)</f>
        <v>0</v>
      </c>
      <c r="M239" s="212">
        <f>IF(L239=1,COUNTIF($J$4:J239,J239),0)</f>
        <v>0</v>
      </c>
    </row>
    <row r="240" spans="2:13" x14ac:dyDescent="0.2">
      <c r="B240" s="212" t="s">
        <v>4524</v>
      </c>
      <c r="C240" s="212" t="s">
        <v>501</v>
      </c>
      <c r="D240" s="212" t="s">
        <v>4525</v>
      </c>
      <c r="E240" s="542" t="s">
        <v>3594</v>
      </c>
      <c r="F240" s="212">
        <f>IF(RIGHT(B240,1)="p",0,IF(TRIM(C240)=TRIM('2 - Project Admin'!$E$8),1,0))</f>
        <v>0</v>
      </c>
      <c r="G240" s="212">
        <f>IF(F240=1,COUNTIF($C$4:C240,C240),0)</f>
        <v>0</v>
      </c>
      <c r="I240" s="212" t="s">
        <v>4526</v>
      </c>
      <c r="J240" s="212" t="s">
        <v>628</v>
      </c>
      <c r="K240" s="212" t="s">
        <v>4527</v>
      </c>
      <c r="L240" s="539">
        <f>IF(TRIM(J240)=TRIM('2 - Project Admin'!$E$8),1,0)</f>
        <v>0</v>
      </c>
      <c r="M240" s="212">
        <f>IF(L240=1,COUNTIF($J$4:J240,J240),0)</f>
        <v>0</v>
      </c>
    </row>
    <row r="241" spans="2:13" x14ac:dyDescent="0.2">
      <c r="B241" s="212" t="s">
        <v>4528</v>
      </c>
      <c r="C241" s="212" t="s">
        <v>501</v>
      </c>
      <c r="D241" s="212" t="s">
        <v>4529</v>
      </c>
      <c r="E241" s="542" t="s">
        <v>3594</v>
      </c>
      <c r="F241" s="212">
        <f>IF(RIGHT(B241,1)="p",0,IF(TRIM(C241)=TRIM('2 - Project Admin'!$E$8),1,0))</f>
        <v>0</v>
      </c>
      <c r="G241" s="212">
        <f>IF(F241=1,COUNTIF($C$4:C241,C241),0)</f>
        <v>0</v>
      </c>
      <c r="I241" s="212" t="s">
        <v>4530</v>
      </c>
      <c r="J241" s="212" t="s">
        <v>628</v>
      </c>
      <c r="K241" s="212" t="s">
        <v>4531</v>
      </c>
      <c r="L241" s="539">
        <f>IF(TRIM(J241)=TRIM('2 - Project Admin'!$E$8),1,0)</f>
        <v>0</v>
      </c>
      <c r="M241" s="212">
        <f>IF(L241=1,COUNTIF($J$4:J241,J241),0)</f>
        <v>0</v>
      </c>
    </row>
    <row r="242" spans="2:13" x14ac:dyDescent="0.2">
      <c r="B242" s="212" t="s">
        <v>4532</v>
      </c>
      <c r="C242" s="212" t="s">
        <v>501</v>
      </c>
      <c r="D242" s="212" t="s">
        <v>4533</v>
      </c>
      <c r="E242" s="542" t="s">
        <v>3594</v>
      </c>
      <c r="F242" s="212">
        <f>IF(RIGHT(B242,1)="p",0,IF(TRIM(C242)=TRIM('2 - Project Admin'!$E$8),1,0))</f>
        <v>0</v>
      </c>
      <c r="G242" s="212">
        <f>IF(F242=1,COUNTIF($C$4:C242,C242),0)</f>
        <v>0</v>
      </c>
      <c r="I242" s="212" t="s">
        <v>4534</v>
      </c>
      <c r="J242" s="212" t="s">
        <v>628</v>
      </c>
      <c r="K242" s="212" t="s">
        <v>4535</v>
      </c>
      <c r="L242" s="539">
        <f>IF(TRIM(J242)=TRIM('2 - Project Admin'!$E$8),1,0)</f>
        <v>0</v>
      </c>
      <c r="M242" s="212">
        <f>IF(L242=1,COUNTIF($J$4:J242,J242),0)</f>
        <v>0</v>
      </c>
    </row>
    <row r="243" spans="2:13" x14ac:dyDescent="0.2">
      <c r="B243" s="212" t="s">
        <v>4536</v>
      </c>
      <c r="C243" s="212" t="s">
        <v>503</v>
      </c>
      <c r="D243" s="212" t="s">
        <v>4537</v>
      </c>
      <c r="E243" s="542" t="s">
        <v>3594</v>
      </c>
      <c r="F243" s="212">
        <f>IF(RIGHT(B243,1)="p",0,IF(TRIM(C243)=TRIM('2 - Project Admin'!$E$8),1,0))</f>
        <v>0</v>
      </c>
      <c r="G243" s="212">
        <f>IF(F243=1,COUNTIF($C$4:C243,C243),0)</f>
        <v>0</v>
      </c>
      <c r="I243" s="212" t="s">
        <v>4538</v>
      </c>
      <c r="J243" s="212" t="s">
        <v>629</v>
      </c>
      <c r="K243" s="212" t="s">
        <v>4539</v>
      </c>
      <c r="L243" s="539">
        <f>IF(TRIM(J243)=TRIM('2 - Project Admin'!$E$8),1,0)</f>
        <v>0</v>
      </c>
      <c r="M243" s="212">
        <f>IF(L243=1,COUNTIF($J$4:J243,J243),0)</f>
        <v>0</v>
      </c>
    </row>
    <row r="244" spans="2:13" x14ac:dyDescent="0.2">
      <c r="B244" s="212" t="s">
        <v>4540</v>
      </c>
      <c r="C244" s="212" t="s">
        <v>503</v>
      </c>
      <c r="D244" s="212" t="s">
        <v>4541</v>
      </c>
      <c r="E244" s="542" t="s">
        <v>3594</v>
      </c>
      <c r="F244" s="212">
        <f>IF(RIGHT(B244,1)="p",0,IF(TRIM(C244)=TRIM('2 - Project Admin'!$E$8),1,0))</f>
        <v>0</v>
      </c>
      <c r="G244" s="212">
        <f>IF(F244=1,COUNTIF($C$4:C244,C244),0)</f>
        <v>0</v>
      </c>
      <c r="I244" s="212" t="s">
        <v>4542</v>
      </c>
      <c r="J244" s="212" t="s">
        <v>629</v>
      </c>
      <c r="K244" s="212" t="s">
        <v>4543</v>
      </c>
      <c r="L244" s="539">
        <f>IF(TRIM(J244)=TRIM('2 - Project Admin'!$E$8),1,0)</f>
        <v>0</v>
      </c>
      <c r="M244" s="212">
        <f>IF(L244=1,COUNTIF($J$4:J244,J244),0)</f>
        <v>0</v>
      </c>
    </row>
    <row r="245" spans="2:13" x14ac:dyDescent="0.2">
      <c r="B245" s="212" t="s">
        <v>4544</v>
      </c>
      <c r="C245" s="212" t="s">
        <v>503</v>
      </c>
      <c r="D245" s="212" t="s">
        <v>4545</v>
      </c>
      <c r="E245" s="542" t="s">
        <v>3594</v>
      </c>
      <c r="F245" s="212">
        <f>IF(RIGHT(B245,1)="p",0,IF(TRIM(C245)=TRIM('2 - Project Admin'!$E$8),1,0))</f>
        <v>0</v>
      </c>
      <c r="G245" s="212">
        <f>IF(F245=1,COUNTIF($C$4:C245,C245),0)</f>
        <v>0</v>
      </c>
      <c r="I245" s="212" t="s">
        <v>4546</v>
      </c>
      <c r="J245" s="212" t="s">
        <v>629</v>
      </c>
      <c r="K245" s="212" t="s">
        <v>4547</v>
      </c>
      <c r="L245" s="539">
        <f>IF(TRIM(J245)=TRIM('2 - Project Admin'!$E$8),1,0)</f>
        <v>0</v>
      </c>
      <c r="M245" s="212">
        <f>IF(L245=1,COUNTIF($J$4:J245,J245),0)</f>
        <v>0</v>
      </c>
    </row>
    <row r="246" spans="2:13" x14ac:dyDescent="0.2">
      <c r="B246" s="212" t="s">
        <v>4548</v>
      </c>
      <c r="C246" s="212" t="s">
        <v>503</v>
      </c>
      <c r="D246" s="212" t="s">
        <v>4549</v>
      </c>
      <c r="E246" s="542" t="s">
        <v>3594</v>
      </c>
      <c r="F246" s="212">
        <f>IF(RIGHT(B246,1)="p",0,IF(TRIM(C246)=TRIM('2 - Project Admin'!$E$8),1,0))</f>
        <v>0</v>
      </c>
      <c r="G246" s="212">
        <f>IF(F246=1,COUNTIF($C$4:C246,C246),0)</f>
        <v>0</v>
      </c>
      <c r="I246" s="212" t="s">
        <v>4550</v>
      </c>
      <c r="J246" s="212" t="s">
        <v>629</v>
      </c>
      <c r="K246" s="212" t="s">
        <v>4551</v>
      </c>
      <c r="L246" s="539">
        <f>IF(TRIM(J246)=TRIM('2 - Project Admin'!$E$8),1,0)</f>
        <v>0</v>
      </c>
      <c r="M246" s="212">
        <f>IF(L246=1,COUNTIF($J$4:J246,J246),0)</f>
        <v>0</v>
      </c>
    </row>
    <row r="247" spans="2:13" x14ac:dyDescent="0.2">
      <c r="B247" s="212" t="s">
        <v>4552</v>
      </c>
      <c r="C247" s="212" t="s">
        <v>503</v>
      </c>
      <c r="D247" s="212" t="s">
        <v>4553</v>
      </c>
      <c r="E247" s="542" t="s">
        <v>3594</v>
      </c>
      <c r="F247" s="212">
        <f>IF(RIGHT(B247,1)="p",0,IF(TRIM(C247)=TRIM('2 - Project Admin'!$E$8),1,0))</f>
        <v>0</v>
      </c>
      <c r="G247" s="212">
        <f>IF(F247=1,COUNTIF($C$4:C247,C247),0)</f>
        <v>0</v>
      </c>
      <c r="I247" s="212" t="s">
        <v>4554</v>
      </c>
      <c r="J247" s="212" t="s">
        <v>630</v>
      </c>
      <c r="K247" s="212" t="s">
        <v>4555</v>
      </c>
      <c r="L247" s="539">
        <f>IF(TRIM(J247)=TRIM('2 - Project Admin'!$E$8),1,0)</f>
        <v>0</v>
      </c>
      <c r="M247" s="212">
        <f>IF(L247=1,COUNTIF($J$4:J247,J247),0)</f>
        <v>0</v>
      </c>
    </row>
    <row r="248" spans="2:13" x14ac:dyDescent="0.2">
      <c r="B248" s="212" t="s">
        <v>4556</v>
      </c>
      <c r="C248" s="212" t="s">
        <v>503</v>
      </c>
      <c r="D248" s="212" t="s">
        <v>4557</v>
      </c>
      <c r="E248" s="542" t="s">
        <v>3594</v>
      </c>
      <c r="F248" s="212">
        <f>IF(RIGHT(B248,1)="p",0,IF(TRIM(C248)=TRIM('2 - Project Admin'!$E$8),1,0))</f>
        <v>0</v>
      </c>
      <c r="G248" s="212">
        <f>IF(F248=1,COUNTIF($C$4:C248,C248),0)</f>
        <v>0</v>
      </c>
      <c r="I248" s="212" t="s">
        <v>4558</v>
      </c>
      <c r="J248" s="212" t="s">
        <v>631</v>
      </c>
      <c r="K248" s="212" t="s">
        <v>4559</v>
      </c>
      <c r="L248" s="539">
        <f>IF(TRIM(J248)=TRIM('2 - Project Admin'!$E$8),1,0)</f>
        <v>0</v>
      </c>
      <c r="M248" s="212">
        <f>IF(L248=1,COUNTIF($J$4:J248,J248),0)</f>
        <v>0</v>
      </c>
    </row>
    <row r="249" spans="2:13" x14ac:dyDescent="0.2">
      <c r="B249" s="212" t="s">
        <v>4560</v>
      </c>
      <c r="C249" s="212" t="s">
        <v>503</v>
      </c>
      <c r="D249" s="212" t="s">
        <v>4561</v>
      </c>
      <c r="E249" s="542" t="s">
        <v>3594</v>
      </c>
      <c r="F249" s="212">
        <f>IF(RIGHT(B249,1)="p",0,IF(TRIM(C249)=TRIM('2 - Project Admin'!$E$8),1,0))</f>
        <v>0</v>
      </c>
      <c r="G249" s="212">
        <f>IF(F249=1,COUNTIF($C$4:C249,C249),0)</f>
        <v>0</v>
      </c>
      <c r="I249" s="212" t="s">
        <v>4562</v>
      </c>
      <c r="J249" s="212" t="s">
        <v>631</v>
      </c>
      <c r="K249" s="212" t="s">
        <v>4563</v>
      </c>
      <c r="L249" s="539">
        <f>IF(TRIM(J249)=TRIM('2 - Project Admin'!$E$8),1,0)</f>
        <v>0</v>
      </c>
      <c r="M249" s="212">
        <f>IF(L249=1,COUNTIF($J$4:J249,J249),0)</f>
        <v>0</v>
      </c>
    </row>
    <row r="250" spans="2:13" x14ac:dyDescent="0.2">
      <c r="B250" s="212" t="s">
        <v>4564</v>
      </c>
      <c r="C250" s="212" t="s">
        <v>503</v>
      </c>
      <c r="D250" s="212" t="s">
        <v>4565</v>
      </c>
      <c r="E250" s="542" t="s">
        <v>3594</v>
      </c>
      <c r="F250" s="212">
        <f>IF(RIGHT(B250,1)="p",0,IF(TRIM(C250)=TRIM('2 - Project Admin'!$E$8),1,0))</f>
        <v>0</v>
      </c>
      <c r="G250" s="212">
        <f>IF(F250=1,COUNTIF($C$4:C250,C250),0)</f>
        <v>0</v>
      </c>
      <c r="I250" s="212" t="s">
        <v>4566</v>
      </c>
      <c r="J250" s="212" t="s">
        <v>631</v>
      </c>
      <c r="K250" s="212" t="s">
        <v>4567</v>
      </c>
      <c r="L250" s="539">
        <f>IF(TRIM(J250)=TRIM('2 - Project Admin'!$E$8),1,0)</f>
        <v>0</v>
      </c>
      <c r="M250" s="212">
        <f>IF(L250=1,COUNTIF($J$4:J250,J250),0)</f>
        <v>0</v>
      </c>
    </row>
    <row r="251" spans="2:13" x14ac:dyDescent="0.2">
      <c r="B251" s="212" t="s">
        <v>4568</v>
      </c>
      <c r="C251" s="212" t="s">
        <v>503</v>
      </c>
      <c r="D251" s="212" t="s">
        <v>4569</v>
      </c>
      <c r="E251" s="542" t="s">
        <v>3594</v>
      </c>
      <c r="F251" s="212">
        <f>IF(RIGHT(B251,1)="p",0,IF(TRIM(C251)=TRIM('2 - Project Admin'!$E$8),1,0))</f>
        <v>0</v>
      </c>
      <c r="G251" s="212">
        <f>IF(F251=1,COUNTIF($C$4:C251,C251),0)</f>
        <v>0</v>
      </c>
      <c r="I251" s="212" t="s">
        <v>4570</v>
      </c>
      <c r="J251" s="212" t="s">
        <v>632</v>
      </c>
      <c r="K251" s="212" t="s">
        <v>4571</v>
      </c>
      <c r="L251" s="539">
        <f>IF(TRIM(J251)=TRIM('2 - Project Admin'!$E$8),1,0)</f>
        <v>0</v>
      </c>
      <c r="M251" s="212">
        <f>IF(L251=1,COUNTIF($J$4:J251,J251),0)</f>
        <v>0</v>
      </c>
    </row>
    <row r="252" spans="2:13" x14ac:dyDescent="0.2">
      <c r="B252" s="212" t="s">
        <v>4572</v>
      </c>
      <c r="C252" s="212" t="s">
        <v>503</v>
      </c>
      <c r="D252" s="212" t="s">
        <v>4573</v>
      </c>
      <c r="E252" s="542" t="s">
        <v>3594</v>
      </c>
      <c r="F252" s="212">
        <f>IF(RIGHT(B252,1)="p",0,IF(TRIM(C252)=TRIM('2 - Project Admin'!$E$8),1,0))</f>
        <v>0</v>
      </c>
      <c r="G252" s="212">
        <f>IF(F252=1,COUNTIF($C$4:C252,C252),0)</f>
        <v>0</v>
      </c>
      <c r="I252" s="212" t="s">
        <v>4574</v>
      </c>
      <c r="J252" s="212" t="s">
        <v>632</v>
      </c>
      <c r="K252" s="212" t="s">
        <v>4575</v>
      </c>
      <c r="L252" s="539">
        <f>IF(TRIM(J252)=TRIM('2 - Project Admin'!$E$8),1,0)</f>
        <v>0</v>
      </c>
      <c r="M252" s="212">
        <f>IF(L252=1,COUNTIF($J$4:J252,J252),0)</f>
        <v>0</v>
      </c>
    </row>
    <row r="253" spans="2:13" x14ac:dyDescent="0.2">
      <c r="B253" s="212" t="s">
        <v>4576</v>
      </c>
      <c r="C253" s="212" t="s">
        <v>503</v>
      </c>
      <c r="D253" s="212" t="s">
        <v>4577</v>
      </c>
      <c r="E253" s="542" t="s">
        <v>3594</v>
      </c>
      <c r="F253" s="212">
        <f>IF(RIGHT(B253,1)="p",0,IF(TRIM(C253)=TRIM('2 - Project Admin'!$E$8),1,0))</f>
        <v>0</v>
      </c>
      <c r="G253" s="212">
        <f>IF(F253=1,COUNTIF($C$4:C253,C253),0)</f>
        <v>0</v>
      </c>
      <c r="I253" s="212" t="s">
        <v>4578</v>
      </c>
      <c r="J253" s="212" t="s">
        <v>632</v>
      </c>
      <c r="K253" s="212" t="s">
        <v>4579</v>
      </c>
      <c r="L253" s="539">
        <f>IF(TRIM(J253)=TRIM('2 - Project Admin'!$E$8),1,0)</f>
        <v>0</v>
      </c>
      <c r="M253" s="212">
        <f>IF(L253=1,COUNTIF($J$4:J253,J253),0)</f>
        <v>0</v>
      </c>
    </row>
    <row r="254" spans="2:13" x14ac:dyDescent="0.2">
      <c r="B254" s="212" t="s">
        <v>4580</v>
      </c>
      <c r="C254" s="212" t="s">
        <v>506</v>
      </c>
      <c r="D254" s="212" t="s">
        <v>4581</v>
      </c>
      <c r="E254" s="542" t="s">
        <v>3594</v>
      </c>
      <c r="F254" s="212">
        <f>IF(RIGHT(B254,1)="p",0,IF(TRIM(C254)=TRIM('2 - Project Admin'!$E$8),1,0))</f>
        <v>0</v>
      </c>
      <c r="G254" s="212">
        <f>IF(F254=1,COUNTIF($C$4:C254,C254),0)</f>
        <v>0</v>
      </c>
      <c r="I254" s="212" t="s">
        <v>4582</v>
      </c>
      <c r="J254" s="212" t="s">
        <v>638</v>
      </c>
      <c r="K254" s="212" t="s">
        <v>4583</v>
      </c>
      <c r="L254" s="539">
        <f>IF(TRIM(J254)=TRIM('2 - Project Admin'!$E$8),1,0)</f>
        <v>0</v>
      </c>
      <c r="M254" s="212">
        <f>IF(L254=1,COUNTIF($J$4:J254,J254),0)</f>
        <v>0</v>
      </c>
    </row>
    <row r="255" spans="2:13" x14ac:dyDescent="0.2">
      <c r="B255" s="212" t="s">
        <v>4584</v>
      </c>
      <c r="C255" s="212" t="s">
        <v>506</v>
      </c>
      <c r="D255" s="212" t="s">
        <v>4585</v>
      </c>
      <c r="E255" s="542" t="s">
        <v>3594</v>
      </c>
      <c r="F255" s="212">
        <f>IF(RIGHT(B255,1)="p",0,IF(TRIM(C255)=TRIM('2 - Project Admin'!$E$8),1,0))</f>
        <v>0</v>
      </c>
      <c r="G255" s="212">
        <f>IF(F255=1,COUNTIF($C$4:C255,C255),0)</f>
        <v>0</v>
      </c>
      <c r="I255" s="212" t="s">
        <v>4586</v>
      </c>
      <c r="J255" s="212" t="s">
        <v>638</v>
      </c>
      <c r="K255" s="212" t="s">
        <v>4587</v>
      </c>
      <c r="L255" s="539">
        <f>IF(TRIM(J255)=TRIM('2 - Project Admin'!$E$8),1,0)</f>
        <v>0</v>
      </c>
      <c r="M255" s="212">
        <f>IF(L255=1,COUNTIF($J$4:J255,J255),0)</f>
        <v>0</v>
      </c>
    </row>
    <row r="256" spans="2:13" x14ac:dyDescent="0.2">
      <c r="B256" s="212" t="s">
        <v>4588</v>
      </c>
      <c r="C256" s="212" t="s">
        <v>506</v>
      </c>
      <c r="D256" s="212" t="s">
        <v>4589</v>
      </c>
      <c r="E256" s="542" t="s">
        <v>3594</v>
      </c>
      <c r="F256" s="212">
        <f>IF(RIGHT(B256,1)="p",0,IF(TRIM(C256)=TRIM('2 - Project Admin'!$E$8),1,0))</f>
        <v>0</v>
      </c>
      <c r="G256" s="212">
        <f>IF(F256=1,COUNTIF($C$4:C256,C256),0)</f>
        <v>0</v>
      </c>
      <c r="I256" s="212" t="s">
        <v>4590</v>
      </c>
      <c r="J256" s="212" t="s">
        <v>638</v>
      </c>
      <c r="K256" s="212" t="s">
        <v>4591</v>
      </c>
      <c r="L256" s="539">
        <f>IF(TRIM(J256)=TRIM('2 - Project Admin'!$E$8),1,0)</f>
        <v>0</v>
      </c>
      <c r="M256" s="212">
        <f>IF(L256=1,COUNTIF($J$4:J256,J256),0)</f>
        <v>0</v>
      </c>
    </row>
    <row r="257" spans="2:13" x14ac:dyDescent="0.2">
      <c r="B257" s="212" t="s">
        <v>4592</v>
      </c>
      <c r="C257" s="212" t="s">
        <v>506</v>
      </c>
      <c r="D257" s="212" t="s">
        <v>4593</v>
      </c>
      <c r="E257" s="542" t="s">
        <v>3594</v>
      </c>
      <c r="F257" s="212">
        <f>IF(RIGHT(B257,1)="p",0,IF(TRIM(C257)=TRIM('2 - Project Admin'!$E$8),1,0))</f>
        <v>0</v>
      </c>
      <c r="G257" s="212">
        <f>IF(F257=1,COUNTIF($C$4:C257,C257),0)</f>
        <v>0</v>
      </c>
      <c r="I257" s="212" t="s">
        <v>4594</v>
      </c>
      <c r="J257" s="212" t="s">
        <v>638</v>
      </c>
      <c r="K257" s="212" t="s">
        <v>4595</v>
      </c>
      <c r="L257" s="539">
        <f>IF(TRIM(J257)=TRIM('2 - Project Admin'!$E$8),1,0)</f>
        <v>0</v>
      </c>
      <c r="M257" s="212">
        <f>IF(L257=1,COUNTIF($J$4:J257,J257),0)</f>
        <v>0</v>
      </c>
    </row>
    <row r="258" spans="2:13" x14ac:dyDescent="0.2">
      <c r="B258" s="212" t="s">
        <v>4596</v>
      </c>
      <c r="C258" s="212" t="s">
        <v>506</v>
      </c>
      <c r="D258" s="212" t="s">
        <v>4597</v>
      </c>
      <c r="E258" s="542" t="s">
        <v>3594</v>
      </c>
      <c r="F258" s="212">
        <f>IF(RIGHT(B258,1)="p",0,IF(TRIM(C258)=TRIM('2 - Project Admin'!$E$8),1,0))</f>
        <v>0</v>
      </c>
      <c r="G258" s="212">
        <f>IF(F258=1,COUNTIF($C$4:C258,C258),0)</f>
        <v>0</v>
      </c>
      <c r="I258" s="212" t="s">
        <v>4598</v>
      </c>
      <c r="J258" s="212" t="s">
        <v>638</v>
      </c>
      <c r="K258" s="212" t="s">
        <v>4599</v>
      </c>
      <c r="L258" s="539">
        <f>IF(TRIM(J258)=TRIM('2 - Project Admin'!$E$8),1,0)</f>
        <v>0</v>
      </c>
      <c r="M258" s="212">
        <f>IF(L258=1,COUNTIF($J$4:J258,J258),0)</f>
        <v>0</v>
      </c>
    </row>
    <row r="259" spans="2:13" x14ac:dyDescent="0.2">
      <c r="B259" s="212" t="s">
        <v>4600</v>
      </c>
      <c r="C259" s="212" t="s">
        <v>506</v>
      </c>
      <c r="D259" s="212" t="s">
        <v>4601</v>
      </c>
      <c r="E259" s="542" t="s">
        <v>3594</v>
      </c>
      <c r="F259" s="212">
        <f>IF(RIGHT(B259,1)="p",0,IF(TRIM(C259)=TRIM('2 - Project Admin'!$E$8),1,0))</f>
        <v>0</v>
      </c>
      <c r="G259" s="212">
        <f>IF(F259=1,COUNTIF($C$4:C259,C259),0)</f>
        <v>0</v>
      </c>
      <c r="I259" s="212" t="s">
        <v>4602</v>
      </c>
      <c r="J259" s="212" t="s">
        <v>638</v>
      </c>
      <c r="K259" s="212" t="s">
        <v>4603</v>
      </c>
      <c r="L259" s="539">
        <f>IF(TRIM(J259)=TRIM('2 - Project Admin'!$E$8),1,0)</f>
        <v>0</v>
      </c>
      <c r="M259" s="212">
        <f>IF(L259=1,COUNTIF($J$4:J259,J259),0)</f>
        <v>0</v>
      </c>
    </row>
    <row r="260" spans="2:13" x14ac:dyDescent="0.2">
      <c r="B260" s="212" t="s">
        <v>4604</v>
      </c>
      <c r="C260" s="212" t="s">
        <v>482</v>
      </c>
      <c r="D260" s="212" t="s">
        <v>4605</v>
      </c>
      <c r="E260" s="542" t="s">
        <v>3594</v>
      </c>
      <c r="F260" s="212">
        <f>IF(RIGHT(B260,1)="p",0,IF(TRIM(C260)=TRIM('2 - Project Admin'!$E$8),1,0))</f>
        <v>0</v>
      </c>
      <c r="G260" s="212">
        <f>IF(F260=1,COUNTIF($C$4:C260,C260),0)</f>
        <v>0</v>
      </c>
      <c r="I260" s="212" t="s">
        <v>4606</v>
      </c>
      <c r="J260" s="212" t="s">
        <v>640</v>
      </c>
      <c r="K260" s="212" t="s">
        <v>4607</v>
      </c>
      <c r="L260" s="539">
        <f>IF(TRIM(J260)=TRIM('2 - Project Admin'!$E$8),1,0)</f>
        <v>0</v>
      </c>
      <c r="M260" s="212">
        <f>IF(L260=1,COUNTIF($J$4:J260,J260),0)</f>
        <v>0</v>
      </c>
    </row>
    <row r="261" spans="2:13" x14ac:dyDescent="0.2">
      <c r="B261" s="212" t="s">
        <v>4608</v>
      </c>
      <c r="C261" s="212" t="s">
        <v>482</v>
      </c>
      <c r="D261" s="212" t="s">
        <v>4609</v>
      </c>
      <c r="E261" s="542" t="s">
        <v>3594</v>
      </c>
      <c r="F261" s="212">
        <f>IF(RIGHT(B261,1)="p",0,IF(TRIM(C261)=TRIM('2 - Project Admin'!$E$8),1,0))</f>
        <v>0</v>
      </c>
      <c r="G261" s="212">
        <f>IF(F261=1,COUNTIF($C$4:C261,C261),0)</f>
        <v>0</v>
      </c>
      <c r="I261" s="212" t="s">
        <v>4610</v>
      </c>
      <c r="J261" s="212" t="s">
        <v>640</v>
      </c>
      <c r="K261" s="212" t="s">
        <v>4611</v>
      </c>
      <c r="L261" s="539">
        <f>IF(TRIM(J261)=TRIM('2 - Project Admin'!$E$8),1,0)</f>
        <v>0</v>
      </c>
      <c r="M261" s="212">
        <f>IF(L261=1,COUNTIF($J$4:J261,J261),0)</f>
        <v>0</v>
      </c>
    </row>
    <row r="262" spans="2:13" x14ac:dyDescent="0.2">
      <c r="B262" s="212" t="s">
        <v>4612</v>
      </c>
      <c r="C262" s="212" t="s">
        <v>482</v>
      </c>
      <c r="D262" s="212" t="s">
        <v>4613</v>
      </c>
      <c r="E262" s="542" t="s">
        <v>3594</v>
      </c>
      <c r="F262" s="212">
        <f>IF(RIGHT(B262,1)="p",0,IF(TRIM(C262)=TRIM('2 - Project Admin'!$E$8),1,0))</f>
        <v>0</v>
      </c>
      <c r="G262" s="212">
        <f>IF(F262=1,COUNTIF($C$4:C262,C262),0)</f>
        <v>0</v>
      </c>
      <c r="I262" s="212" t="s">
        <v>4614</v>
      </c>
      <c r="J262" s="212" t="s">
        <v>640</v>
      </c>
      <c r="K262" s="212" t="s">
        <v>4615</v>
      </c>
      <c r="L262" s="539">
        <f>IF(TRIM(J262)=TRIM('2 - Project Admin'!$E$8),1,0)</f>
        <v>0</v>
      </c>
      <c r="M262" s="212">
        <f>IF(L262=1,COUNTIF($J$4:J262,J262),0)</f>
        <v>0</v>
      </c>
    </row>
    <row r="263" spans="2:13" x14ac:dyDescent="0.2">
      <c r="B263" s="212" t="s">
        <v>4616</v>
      </c>
      <c r="C263" s="212" t="s">
        <v>482</v>
      </c>
      <c r="D263" s="212" t="s">
        <v>4617</v>
      </c>
      <c r="E263" s="542" t="s">
        <v>3594</v>
      </c>
      <c r="F263" s="212">
        <f>IF(RIGHT(B263,1)="p",0,IF(TRIM(C263)=TRIM('2 - Project Admin'!$E$8),1,0))</f>
        <v>0</v>
      </c>
      <c r="G263" s="212">
        <f>IF(F263=1,COUNTIF($C$4:C263,C263),0)</f>
        <v>0</v>
      </c>
      <c r="I263" s="212" t="s">
        <v>4618</v>
      </c>
      <c r="J263" s="212" t="s">
        <v>640</v>
      </c>
      <c r="K263" s="212" t="s">
        <v>4619</v>
      </c>
      <c r="L263" s="539">
        <f>IF(TRIM(J263)=TRIM('2 - Project Admin'!$E$8),1,0)</f>
        <v>0</v>
      </c>
      <c r="M263" s="212">
        <f>IF(L263=1,COUNTIF($J$4:J263,J263),0)</f>
        <v>0</v>
      </c>
    </row>
    <row r="264" spans="2:13" x14ac:dyDescent="0.2">
      <c r="B264" s="212" t="s">
        <v>4620</v>
      </c>
      <c r="C264" s="212" t="s">
        <v>482</v>
      </c>
      <c r="D264" s="212" t="s">
        <v>4621</v>
      </c>
      <c r="E264" s="542" t="s">
        <v>3594</v>
      </c>
      <c r="F264" s="212">
        <f>IF(RIGHT(B264,1)="p",0,IF(TRIM(C264)=TRIM('2 - Project Admin'!$E$8),1,0))</f>
        <v>0</v>
      </c>
      <c r="G264" s="212">
        <f>IF(F264=1,COUNTIF($C$4:C264,C264),0)</f>
        <v>0</v>
      </c>
      <c r="I264" s="212" t="s">
        <v>4622</v>
      </c>
      <c r="J264" s="212" t="s">
        <v>640</v>
      </c>
      <c r="K264" s="212" t="s">
        <v>4623</v>
      </c>
      <c r="L264" s="539">
        <f>IF(TRIM(J264)=TRIM('2 - Project Admin'!$E$8),1,0)</f>
        <v>0</v>
      </c>
      <c r="M264" s="212">
        <f>IF(L264=1,COUNTIF($J$4:J264,J264),0)</f>
        <v>0</v>
      </c>
    </row>
    <row r="265" spans="2:13" x14ac:dyDescent="0.2">
      <c r="B265" s="212" t="s">
        <v>4624</v>
      </c>
      <c r="C265" s="212" t="s">
        <v>482</v>
      </c>
      <c r="D265" s="212" t="s">
        <v>4625</v>
      </c>
      <c r="E265" s="542" t="s">
        <v>3594</v>
      </c>
      <c r="F265" s="212">
        <f>IF(RIGHT(B265,1)="p",0,IF(TRIM(C265)=TRIM('2 - Project Admin'!$E$8),1,0))</f>
        <v>0</v>
      </c>
      <c r="G265" s="212">
        <f>IF(F265=1,COUNTIF($C$4:C265,C265),0)</f>
        <v>0</v>
      </c>
      <c r="I265" s="212" t="s">
        <v>4626</v>
      </c>
      <c r="J265" s="212" t="s">
        <v>640</v>
      </c>
      <c r="K265" s="212" t="s">
        <v>4627</v>
      </c>
      <c r="L265" s="539">
        <f>IF(TRIM(J265)=TRIM('2 - Project Admin'!$E$8),1,0)</f>
        <v>0</v>
      </c>
      <c r="M265" s="212">
        <f>IF(L265=1,COUNTIF($J$4:J265,J265),0)</f>
        <v>0</v>
      </c>
    </row>
    <row r="266" spans="2:13" x14ac:dyDescent="0.2">
      <c r="B266" s="212" t="s">
        <v>4628</v>
      </c>
      <c r="C266" s="212" t="s">
        <v>482</v>
      </c>
      <c r="D266" s="212" t="s">
        <v>4629</v>
      </c>
      <c r="E266" s="542" t="s">
        <v>3594</v>
      </c>
      <c r="F266" s="212">
        <f>IF(RIGHT(B266,1)="p",0,IF(TRIM(C266)=TRIM('2 - Project Admin'!$E$8),1,0))</f>
        <v>0</v>
      </c>
      <c r="G266" s="212">
        <f>IF(F266=1,COUNTIF($C$4:C266,C266),0)</f>
        <v>0</v>
      </c>
      <c r="I266" s="212" t="s">
        <v>4630</v>
      </c>
      <c r="J266" s="212" t="s">
        <v>643</v>
      </c>
      <c r="K266" s="212" t="s">
        <v>4631</v>
      </c>
      <c r="L266" s="539">
        <f>IF(TRIM(J266)=TRIM('2 - Project Admin'!$E$8),1,0)</f>
        <v>0</v>
      </c>
      <c r="M266" s="212">
        <f>IF(L266=1,COUNTIF($J$4:J266,J266),0)</f>
        <v>0</v>
      </c>
    </row>
    <row r="267" spans="2:13" x14ac:dyDescent="0.2">
      <c r="B267" s="212" t="s">
        <v>4632</v>
      </c>
      <c r="C267" s="212" t="s">
        <v>482</v>
      </c>
      <c r="D267" s="212" t="s">
        <v>4633</v>
      </c>
      <c r="E267" s="542" t="s">
        <v>3594</v>
      </c>
      <c r="F267" s="212">
        <f>IF(RIGHT(B267,1)="p",0,IF(TRIM(C267)=TRIM('2 - Project Admin'!$E$8),1,0))</f>
        <v>0</v>
      </c>
      <c r="G267" s="212">
        <f>IF(F267=1,COUNTIF($C$4:C267,C267),0)</f>
        <v>0</v>
      </c>
      <c r="I267" s="212" t="s">
        <v>4634</v>
      </c>
      <c r="J267" s="212" t="s">
        <v>645</v>
      </c>
      <c r="K267" s="212" t="s">
        <v>3818</v>
      </c>
      <c r="L267" s="539">
        <f>IF(TRIM(J267)=TRIM('2 - Project Admin'!$E$8),1,0)</f>
        <v>0</v>
      </c>
      <c r="M267" s="212">
        <f>IF(L267=1,COUNTIF($J$4:J267,J267),0)</f>
        <v>0</v>
      </c>
    </row>
    <row r="268" spans="2:13" x14ac:dyDescent="0.2">
      <c r="B268" s="212" t="s">
        <v>4635</v>
      </c>
      <c r="C268" s="212" t="s">
        <v>482</v>
      </c>
      <c r="D268" s="212" t="s">
        <v>4636</v>
      </c>
      <c r="E268" s="542" t="s">
        <v>3594</v>
      </c>
      <c r="F268" s="212">
        <f>IF(RIGHT(B268,1)="p",0,IF(TRIM(C268)=TRIM('2 - Project Admin'!$E$8),1,0))</f>
        <v>0</v>
      </c>
      <c r="G268" s="212">
        <f>IF(F268=1,COUNTIF($C$4:C268,C268),0)</f>
        <v>0</v>
      </c>
      <c r="I268" s="212" t="s">
        <v>4637</v>
      </c>
      <c r="J268" s="212" t="s">
        <v>645</v>
      </c>
      <c r="K268" s="212" t="s">
        <v>4638</v>
      </c>
      <c r="L268" s="539">
        <f>IF(TRIM(J268)=TRIM('2 - Project Admin'!$E$8),1,0)</f>
        <v>0</v>
      </c>
      <c r="M268" s="212">
        <f>IF(L268=1,COUNTIF($J$4:J268,J268),0)</f>
        <v>0</v>
      </c>
    </row>
    <row r="269" spans="2:13" x14ac:dyDescent="0.2">
      <c r="B269" s="212" t="s">
        <v>4639</v>
      </c>
      <c r="C269" s="212" t="s">
        <v>482</v>
      </c>
      <c r="D269" s="212" t="s">
        <v>4640</v>
      </c>
      <c r="E269" s="542" t="s">
        <v>3594</v>
      </c>
      <c r="F269" s="212">
        <f>IF(RIGHT(B269,1)="p",0,IF(TRIM(C269)=TRIM('2 - Project Admin'!$E$8),1,0))</f>
        <v>0</v>
      </c>
      <c r="G269" s="212">
        <f>IF(F269=1,COUNTIF($C$4:C269,C269),0)</f>
        <v>0</v>
      </c>
      <c r="I269" s="212" t="s">
        <v>4641</v>
      </c>
      <c r="J269" s="212" t="s">
        <v>645</v>
      </c>
      <c r="K269" s="212" t="s">
        <v>4642</v>
      </c>
      <c r="L269" s="539">
        <f>IF(TRIM(J269)=TRIM('2 - Project Admin'!$E$8),1,0)</f>
        <v>0</v>
      </c>
      <c r="M269" s="212">
        <f>IF(L269=1,COUNTIF($J$4:J269,J269),0)</f>
        <v>0</v>
      </c>
    </row>
    <row r="270" spans="2:13" x14ac:dyDescent="0.2">
      <c r="B270" s="212" t="s">
        <v>4643</v>
      </c>
      <c r="C270" s="212" t="s">
        <v>509</v>
      </c>
      <c r="D270" s="212" t="s">
        <v>4644</v>
      </c>
      <c r="E270" s="542" t="s">
        <v>3594</v>
      </c>
      <c r="F270" s="212">
        <f>IF(RIGHT(B270,1)="p",0,IF(TRIM(C270)=TRIM('2 - Project Admin'!$E$8),1,0))</f>
        <v>0</v>
      </c>
      <c r="G270" s="212">
        <f>IF(F270=1,COUNTIF($C$4:C270,C270),0)</f>
        <v>0</v>
      </c>
      <c r="I270" s="212" t="s">
        <v>4645</v>
      </c>
      <c r="J270" s="212" t="s">
        <v>649</v>
      </c>
      <c r="K270" s="212" t="s">
        <v>4646</v>
      </c>
      <c r="L270" s="539">
        <f>IF(TRIM(J270)=TRIM('2 - Project Admin'!$E$8),1,0)</f>
        <v>0</v>
      </c>
      <c r="M270" s="212">
        <f>IF(L270=1,COUNTIF($J$4:J270,J270),0)</f>
        <v>0</v>
      </c>
    </row>
    <row r="271" spans="2:13" x14ac:dyDescent="0.2">
      <c r="B271" s="212" t="s">
        <v>4647</v>
      </c>
      <c r="C271" s="212" t="s">
        <v>509</v>
      </c>
      <c r="D271" s="212" t="s">
        <v>4648</v>
      </c>
      <c r="E271" s="542" t="s">
        <v>3594</v>
      </c>
      <c r="F271" s="212">
        <f>IF(RIGHT(B271,1)="p",0,IF(TRIM(C271)=TRIM('2 - Project Admin'!$E$8),1,0))</f>
        <v>0</v>
      </c>
      <c r="G271" s="212">
        <f>IF(F271=1,COUNTIF($C$4:C271,C271),0)</f>
        <v>0</v>
      </c>
      <c r="I271" s="212" t="s">
        <v>4649</v>
      </c>
      <c r="J271" s="212" t="s">
        <v>649</v>
      </c>
      <c r="K271" s="212" t="s">
        <v>4323</v>
      </c>
      <c r="L271" s="539">
        <f>IF(TRIM(J271)=TRIM('2 - Project Admin'!$E$8),1,0)</f>
        <v>0</v>
      </c>
      <c r="M271" s="212">
        <f>IF(L271=1,COUNTIF($J$4:J271,J271),0)</f>
        <v>0</v>
      </c>
    </row>
    <row r="272" spans="2:13" x14ac:dyDescent="0.2">
      <c r="B272" s="212" t="s">
        <v>4650</v>
      </c>
      <c r="C272" s="212" t="s">
        <v>509</v>
      </c>
      <c r="D272" s="212" t="s">
        <v>4651</v>
      </c>
      <c r="E272" s="542" t="s">
        <v>3594</v>
      </c>
      <c r="F272" s="212">
        <f>IF(RIGHT(B272,1)="p",0,IF(TRIM(C272)=TRIM('2 - Project Admin'!$E$8),1,0))</f>
        <v>0</v>
      </c>
      <c r="G272" s="212">
        <f>IF(F272=1,COUNTIF($C$4:C272,C272),0)</f>
        <v>0</v>
      </c>
      <c r="I272" s="212" t="s">
        <v>4652</v>
      </c>
      <c r="J272" s="212" t="s">
        <v>649</v>
      </c>
      <c r="K272" s="212" t="s">
        <v>4653</v>
      </c>
      <c r="L272" s="539">
        <f>IF(TRIM(J272)=TRIM('2 - Project Admin'!$E$8),1,0)</f>
        <v>0</v>
      </c>
      <c r="M272" s="212">
        <f>IF(L272=1,COUNTIF($J$4:J272,J272),0)</f>
        <v>0</v>
      </c>
    </row>
    <row r="273" spans="2:13" x14ac:dyDescent="0.2">
      <c r="B273" s="212" t="s">
        <v>4654</v>
      </c>
      <c r="C273" s="212" t="s">
        <v>509</v>
      </c>
      <c r="D273" s="212" t="s">
        <v>4655</v>
      </c>
      <c r="E273" s="542" t="s">
        <v>3594</v>
      </c>
      <c r="F273" s="212">
        <f>IF(RIGHT(B273,1)="p",0,IF(TRIM(C273)=TRIM('2 - Project Admin'!$E$8),1,0))</f>
        <v>0</v>
      </c>
      <c r="G273" s="212">
        <f>IF(F273=1,COUNTIF($C$4:C273,C273),0)</f>
        <v>0</v>
      </c>
      <c r="I273" s="212" t="s">
        <v>4656</v>
      </c>
      <c r="J273" s="212" t="s">
        <v>649</v>
      </c>
      <c r="K273" s="212" t="s">
        <v>4657</v>
      </c>
      <c r="L273" s="539">
        <f>IF(TRIM(J273)=TRIM('2 - Project Admin'!$E$8),1,0)</f>
        <v>0</v>
      </c>
      <c r="M273" s="212">
        <f>IF(L273=1,COUNTIF($J$4:J273,J273),0)</f>
        <v>0</v>
      </c>
    </row>
    <row r="274" spans="2:13" x14ac:dyDescent="0.2">
      <c r="B274" s="212" t="s">
        <v>4658</v>
      </c>
      <c r="C274" s="212" t="s">
        <v>509</v>
      </c>
      <c r="D274" s="212" t="s">
        <v>4659</v>
      </c>
      <c r="E274" s="542" t="s">
        <v>3594</v>
      </c>
      <c r="F274" s="212">
        <f>IF(RIGHT(B274,1)="p",0,IF(TRIM(C274)=TRIM('2 - Project Admin'!$E$8),1,0))</f>
        <v>0</v>
      </c>
      <c r="G274" s="212">
        <f>IF(F274=1,COUNTIF($C$4:C274,C274),0)</f>
        <v>0</v>
      </c>
      <c r="I274" s="212" t="s">
        <v>4660</v>
      </c>
      <c r="J274" s="212" t="s">
        <v>650</v>
      </c>
      <c r="K274" s="212" t="s">
        <v>650</v>
      </c>
      <c r="L274" s="539">
        <f>IF(TRIM(J274)=TRIM('2 - Project Admin'!$E$8),1,0)</f>
        <v>0</v>
      </c>
      <c r="M274" s="212">
        <f>IF(L274=1,COUNTIF($J$4:J274,J274),0)</f>
        <v>0</v>
      </c>
    </row>
    <row r="275" spans="2:13" x14ac:dyDescent="0.2">
      <c r="B275" s="212" t="s">
        <v>4661</v>
      </c>
      <c r="C275" s="212" t="s">
        <v>509</v>
      </c>
      <c r="D275" s="212" t="s">
        <v>4662</v>
      </c>
      <c r="E275" s="542" t="s">
        <v>3594</v>
      </c>
      <c r="F275" s="212">
        <f>IF(RIGHT(B275,1)="p",0,IF(TRIM(C275)=TRIM('2 - Project Admin'!$E$8),1,0))</f>
        <v>0</v>
      </c>
      <c r="G275" s="212">
        <f>IF(F275=1,COUNTIF($C$4:C275,C275),0)</f>
        <v>0</v>
      </c>
      <c r="I275" s="212" t="s">
        <v>4663</v>
      </c>
      <c r="J275" s="212" t="s">
        <v>652</v>
      </c>
      <c r="K275" s="212" t="s">
        <v>4664</v>
      </c>
      <c r="L275" s="539">
        <f>IF(TRIM(J275)=TRIM('2 - Project Admin'!$E$8),1,0)</f>
        <v>0</v>
      </c>
      <c r="M275" s="212">
        <f>IF(L275=1,COUNTIF($J$4:J275,J275),0)</f>
        <v>0</v>
      </c>
    </row>
    <row r="276" spans="2:13" x14ac:dyDescent="0.2">
      <c r="B276" s="212" t="s">
        <v>4665</v>
      </c>
      <c r="C276" s="212" t="s">
        <v>509</v>
      </c>
      <c r="D276" s="212" t="s">
        <v>4666</v>
      </c>
      <c r="E276" s="542" t="s">
        <v>3594</v>
      </c>
      <c r="F276" s="212">
        <f>IF(RIGHT(B276,1)="p",0,IF(TRIM(C276)=TRIM('2 - Project Admin'!$E$8),1,0))</f>
        <v>0</v>
      </c>
      <c r="G276" s="212">
        <f>IF(F276=1,COUNTIF($C$4:C276,C276),0)</f>
        <v>0</v>
      </c>
      <c r="I276" s="212" t="s">
        <v>4667</v>
      </c>
      <c r="J276" s="212" t="s">
        <v>652</v>
      </c>
      <c r="K276" s="212" t="s">
        <v>4668</v>
      </c>
      <c r="L276" s="539">
        <f>IF(TRIM(J276)=TRIM('2 - Project Admin'!$E$8),1,0)</f>
        <v>0</v>
      </c>
      <c r="M276" s="212">
        <f>IF(L276=1,COUNTIF($J$4:J276,J276),0)</f>
        <v>0</v>
      </c>
    </row>
    <row r="277" spans="2:13" x14ac:dyDescent="0.2">
      <c r="B277" s="212" t="s">
        <v>4669</v>
      </c>
      <c r="C277" s="212" t="s">
        <v>509</v>
      </c>
      <c r="D277" s="212" t="s">
        <v>4670</v>
      </c>
      <c r="E277" s="542" t="s">
        <v>3594</v>
      </c>
      <c r="F277" s="212">
        <f>IF(RIGHT(B277,1)="p",0,IF(TRIM(C277)=TRIM('2 - Project Admin'!$E$8),1,0))</f>
        <v>0</v>
      </c>
      <c r="G277" s="212">
        <f>IF(F277=1,COUNTIF($C$4:C277,C277),0)</f>
        <v>0</v>
      </c>
      <c r="I277" s="212" t="s">
        <v>4671</v>
      </c>
      <c r="J277" s="212" t="s">
        <v>652</v>
      </c>
      <c r="K277" s="212" t="s">
        <v>4672</v>
      </c>
      <c r="L277" s="539">
        <f>IF(TRIM(J277)=TRIM('2 - Project Admin'!$E$8),1,0)</f>
        <v>0</v>
      </c>
      <c r="M277" s="212">
        <f>IF(L277=1,COUNTIF($J$4:J277,J277),0)</f>
        <v>0</v>
      </c>
    </row>
    <row r="278" spans="2:13" x14ac:dyDescent="0.2">
      <c r="B278" s="212" t="s">
        <v>4673</v>
      </c>
      <c r="C278" s="212" t="s">
        <v>509</v>
      </c>
      <c r="D278" s="212" t="s">
        <v>4674</v>
      </c>
      <c r="E278" s="542" t="s">
        <v>3594</v>
      </c>
      <c r="F278" s="212">
        <f>IF(RIGHT(B278,1)="p",0,IF(TRIM(C278)=TRIM('2 - Project Admin'!$E$8),1,0))</f>
        <v>0</v>
      </c>
      <c r="G278" s="212">
        <f>IF(F278=1,COUNTIF($C$4:C278,C278),0)</f>
        <v>0</v>
      </c>
      <c r="I278" s="212" t="s">
        <v>4675</v>
      </c>
      <c r="J278" s="212" t="s">
        <v>653</v>
      </c>
      <c r="K278" s="212" t="s">
        <v>4676</v>
      </c>
      <c r="L278" s="539">
        <f>IF(TRIM(J278)=TRIM('2 - Project Admin'!$E$8),1,0)</f>
        <v>0</v>
      </c>
      <c r="M278" s="212">
        <f>IF(L278=1,COUNTIF($J$4:J278,J278),0)</f>
        <v>0</v>
      </c>
    </row>
    <row r="279" spans="2:13" x14ac:dyDescent="0.2">
      <c r="B279" s="212" t="s">
        <v>4677</v>
      </c>
      <c r="C279" s="212" t="s">
        <v>509</v>
      </c>
      <c r="D279" s="212" t="s">
        <v>4678</v>
      </c>
      <c r="E279" s="542" t="s">
        <v>3594</v>
      </c>
      <c r="F279" s="212">
        <f>IF(RIGHT(B279,1)="p",0,IF(TRIM(C279)=TRIM('2 - Project Admin'!$E$8),1,0))</f>
        <v>0</v>
      </c>
      <c r="G279" s="212">
        <f>IF(F279=1,COUNTIF($C$4:C279,C279),0)</f>
        <v>0</v>
      </c>
      <c r="I279" s="212" t="s">
        <v>4679</v>
      </c>
      <c r="J279" s="212" t="s">
        <v>653</v>
      </c>
      <c r="K279" s="212" t="s">
        <v>4680</v>
      </c>
      <c r="L279" s="539">
        <f>IF(TRIM(J279)=TRIM('2 - Project Admin'!$E$8),1,0)</f>
        <v>0</v>
      </c>
      <c r="M279" s="212">
        <f>IF(L279=1,COUNTIF($J$4:J279,J279),0)</f>
        <v>0</v>
      </c>
    </row>
    <row r="280" spans="2:13" x14ac:dyDescent="0.2">
      <c r="B280" s="212" t="s">
        <v>4681</v>
      </c>
      <c r="C280" s="212" t="s">
        <v>513</v>
      </c>
      <c r="D280" s="212" t="s">
        <v>4682</v>
      </c>
      <c r="E280" s="542" t="s">
        <v>3594</v>
      </c>
      <c r="F280" s="212">
        <f>IF(RIGHT(B280,1)="p",0,IF(TRIM(C280)=TRIM('2 - Project Admin'!$E$8),1,0))</f>
        <v>0</v>
      </c>
      <c r="G280" s="212">
        <f>IF(F280=1,COUNTIF($C$4:C280,C280),0)</f>
        <v>0</v>
      </c>
      <c r="I280" s="212" t="s">
        <v>4683</v>
      </c>
      <c r="J280" s="212" t="s">
        <v>653</v>
      </c>
      <c r="K280" s="212" t="s">
        <v>4269</v>
      </c>
      <c r="L280" s="539">
        <f>IF(TRIM(J280)=TRIM('2 - Project Admin'!$E$8),1,0)</f>
        <v>0</v>
      </c>
      <c r="M280" s="212">
        <f>IF(L280=1,COUNTIF($J$4:J280,J280),0)</f>
        <v>0</v>
      </c>
    </row>
    <row r="281" spans="2:13" x14ac:dyDescent="0.2">
      <c r="B281" s="212" t="s">
        <v>4684</v>
      </c>
      <c r="C281" s="212" t="s">
        <v>513</v>
      </c>
      <c r="D281" s="212" t="s">
        <v>4685</v>
      </c>
      <c r="E281" s="542" t="s">
        <v>3594</v>
      </c>
      <c r="F281" s="212">
        <f>IF(RIGHT(B281,1)="p",0,IF(TRIM(C281)=TRIM('2 - Project Admin'!$E$8),1,0))</f>
        <v>0</v>
      </c>
      <c r="G281" s="212">
        <f>IF(F281=1,COUNTIF($C$4:C281,C281),0)</f>
        <v>0</v>
      </c>
      <c r="I281" s="212" t="s">
        <v>4686</v>
      </c>
      <c r="J281" s="212" t="s">
        <v>653</v>
      </c>
      <c r="K281" s="212" t="s">
        <v>4687</v>
      </c>
      <c r="L281" s="539">
        <f>IF(TRIM(J281)=TRIM('2 - Project Admin'!$E$8),1,0)</f>
        <v>0</v>
      </c>
      <c r="M281" s="212">
        <f>IF(L281=1,COUNTIF($J$4:J281,J281),0)</f>
        <v>0</v>
      </c>
    </row>
    <row r="282" spans="2:13" x14ac:dyDescent="0.2">
      <c r="B282" s="212" t="s">
        <v>4688</v>
      </c>
      <c r="C282" s="212" t="s">
        <v>513</v>
      </c>
      <c r="D282" s="212" t="s">
        <v>4689</v>
      </c>
      <c r="E282" s="542" t="s">
        <v>3594</v>
      </c>
      <c r="F282" s="212">
        <f>IF(RIGHT(B282,1)="p",0,IF(TRIM(C282)=TRIM('2 - Project Admin'!$E$8),1,0))</f>
        <v>0</v>
      </c>
      <c r="G282" s="212">
        <f>IF(F282=1,COUNTIF($C$4:C282,C282),0)</f>
        <v>0</v>
      </c>
      <c r="I282" s="212" t="s">
        <v>4690</v>
      </c>
      <c r="J282" s="212" t="s">
        <v>653</v>
      </c>
      <c r="K282" s="212" t="s">
        <v>4691</v>
      </c>
      <c r="L282" s="539">
        <f>IF(TRIM(J282)=TRIM('2 - Project Admin'!$E$8),1,0)</f>
        <v>0</v>
      </c>
      <c r="M282" s="212">
        <f>IF(L282=1,COUNTIF($J$4:J282,J282),0)</f>
        <v>0</v>
      </c>
    </row>
    <row r="283" spans="2:13" x14ac:dyDescent="0.2">
      <c r="B283" s="212" t="s">
        <v>4692</v>
      </c>
      <c r="C283" s="212" t="s">
        <v>513</v>
      </c>
      <c r="D283" s="212" t="s">
        <v>4693</v>
      </c>
      <c r="E283" s="542" t="s">
        <v>3594</v>
      </c>
      <c r="F283" s="212">
        <f>IF(RIGHT(B283,1)="p",0,IF(TRIM(C283)=TRIM('2 - Project Admin'!$E$8),1,0))</f>
        <v>0</v>
      </c>
      <c r="G283" s="212">
        <f>IF(F283=1,COUNTIF($C$4:C283,C283),0)</f>
        <v>0</v>
      </c>
      <c r="I283" s="212" t="s">
        <v>4694</v>
      </c>
      <c r="J283" s="212" t="s">
        <v>653</v>
      </c>
      <c r="K283" s="212" t="s">
        <v>4695</v>
      </c>
      <c r="L283" s="539">
        <f>IF(TRIM(J283)=TRIM('2 - Project Admin'!$E$8),1,0)</f>
        <v>0</v>
      </c>
      <c r="M283" s="212">
        <f>IF(L283=1,COUNTIF($J$4:J283,J283),0)</f>
        <v>0</v>
      </c>
    </row>
    <row r="284" spans="2:13" x14ac:dyDescent="0.2">
      <c r="B284" s="212" t="s">
        <v>4696</v>
      </c>
      <c r="C284" s="212" t="s">
        <v>513</v>
      </c>
      <c r="D284" s="212" t="s">
        <v>4697</v>
      </c>
      <c r="E284" s="542" t="s">
        <v>3594</v>
      </c>
      <c r="F284" s="212">
        <f>IF(RIGHT(B284,1)="p",0,IF(TRIM(C284)=TRIM('2 - Project Admin'!$E$8),1,0))</f>
        <v>0</v>
      </c>
      <c r="G284" s="212">
        <f>IF(F284=1,COUNTIF($C$4:C284,C284),0)</f>
        <v>0</v>
      </c>
      <c r="I284" s="212" t="s">
        <v>4698</v>
      </c>
      <c r="J284" s="212" t="s">
        <v>653</v>
      </c>
      <c r="K284" s="212" t="s">
        <v>4699</v>
      </c>
      <c r="L284" s="539">
        <f>IF(TRIM(J284)=TRIM('2 - Project Admin'!$E$8),1,0)</f>
        <v>0</v>
      </c>
      <c r="M284" s="212">
        <f>IF(L284=1,COUNTIF($J$4:J284,J284),0)</f>
        <v>0</v>
      </c>
    </row>
    <row r="285" spans="2:13" x14ac:dyDescent="0.2">
      <c r="B285" s="212" t="s">
        <v>4700</v>
      </c>
      <c r="C285" s="212" t="s">
        <v>514</v>
      </c>
      <c r="D285" s="212" t="s">
        <v>4701</v>
      </c>
      <c r="E285" s="542" t="s">
        <v>3594</v>
      </c>
      <c r="F285" s="212">
        <f>IF(RIGHT(B285,1)="p",0,IF(TRIM(C285)=TRIM('2 - Project Admin'!$E$8),1,0))</f>
        <v>0</v>
      </c>
      <c r="G285" s="212">
        <f>IF(F285=1,COUNTIF($C$4:C285,C285),0)</f>
        <v>0</v>
      </c>
      <c r="I285" s="212" t="s">
        <v>4702</v>
      </c>
      <c r="J285" s="212" t="s">
        <v>656</v>
      </c>
      <c r="K285" s="212" t="s">
        <v>4703</v>
      </c>
      <c r="L285" s="539">
        <f>IF(TRIM(J285)=TRIM('2 - Project Admin'!$E$8),1,0)</f>
        <v>0</v>
      </c>
      <c r="M285" s="212">
        <f>IF(L285=1,COUNTIF($J$4:J285,J285),0)</f>
        <v>0</v>
      </c>
    </row>
    <row r="286" spans="2:13" x14ac:dyDescent="0.2">
      <c r="B286" s="212" t="s">
        <v>4704</v>
      </c>
      <c r="C286" s="212" t="s">
        <v>514</v>
      </c>
      <c r="D286" s="212" t="s">
        <v>4705</v>
      </c>
      <c r="E286" s="542" t="s">
        <v>3594</v>
      </c>
      <c r="F286" s="212">
        <f>IF(RIGHT(B286,1)="p",0,IF(TRIM(C286)=TRIM('2 - Project Admin'!$E$8),1,0))</f>
        <v>0</v>
      </c>
      <c r="G286" s="212">
        <f>IF(F286=1,COUNTIF($C$4:C286,C286),0)</f>
        <v>0</v>
      </c>
      <c r="I286" s="212" t="s">
        <v>4706</v>
      </c>
      <c r="J286" s="212" t="s">
        <v>656</v>
      </c>
      <c r="K286" s="212" t="s">
        <v>4707</v>
      </c>
      <c r="L286" s="539">
        <f>IF(TRIM(J286)=TRIM('2 - Project Admin'!$E$8),1,0)</f>
        <v>0</v>
      </c>
      <c r="M286" s="212">
        <f>IF(L286=1,COUNTIF($J$4:J286,J286),0)</f>
        <v>0</v>
      </c>
    </row>
    <row r="287" spans="2:13" x14ac:dyDescent="0.2">
      <c r="B287" s="212" t="s">
        <v>4708</v>
      </c>
      <c r="C287" s="212" t="s">
        <v>514</v>
      </c>
      <c r="D287" s="212" t="s">
        <v>4709</v>
      </c>
      <c r="E287" s="542" t="s">
        <v>3594</v>
      </c>
      <c r="F287" s="212">
        <f>IF(RIGHT(B287,1)="p",0,IF(TRIM(C287)=TRIM('2 - Project Admin'!$E$8),1,0))</f>
        <v>0</v>
      </c>
      <c r="G287" s="212">
        <f>IF(F287=1,COUNTIF($C$4:C287,C287),0)</f>
        <v>0</v>
      </c>
      <c r="I287" s="212" t="s">
        <v>4710</v>
      </c>
      <c r="J287" s="212" t="s">
        <v>656</v>
      </c>
      <c r="K287" s="212" t="s">
        <v>4711</v>
      </c>
      <c r="L287" s="539">
        <f>IF(TRIM(J287)=TRIM('2 - Project Admin'!$E$8),1,0)</f>
        <v>0</v>
      </c>
      <c r="M287" s="212">
        <f>IF(L287=1,COUNTIF($J$4:J287,J287),0)</f>
        <v>0</v>
      </c>
    </row>
    <row r="288" spans="2:13" x14ac:dyDescent="0.2">
      <c r="B288" s="212" t="s">
        <v>4712</v>
      </c>
      <c r="C288" s="212" t="s">
        <v>514</v>
      </c>
      <c r="D288" s="212" t="s">
        <v>4713</v>
      </c>
      <c r="E288" s="542" t="s">
        <v>3594</v>
      </c>
      <c r="F288" s="212">
        <f>IF(RIGHT(B288,1)="p",0,IF(TRIM(C288)=TRIM('2 - Project Admin'!$E$8),1,0))</f>
        <v>0</v>
      </c>
      <c r="G288" s="212">
        <f>IF(F288=1,COUNTIF($C$4:C288,C288),0)</f>
        <v>0</v>
      </c>
      <c r="I288" s="212" t="s">
        <v>4714</v>
      </c>
      <c r="J288" s="212" t="s">
        <v>656</v>
      </c>
      <c r="K288" s="212" t="s">
        <v>4715</v>
      </c>
      <c r="L288" s="539">
        <f>IF(TRIM(J288)=TRIM('2 - Project Admin'!$E$8),1,0)</f>
        <v>0</v>
      </c>
      <c r="M288" s="212">
        <f>IF(L288=1,COUNTIF($J$4:J288,J288),0)</f>
        <v>0</v>
      </c>
    </row>
    <row r="289" spans="2:13" x14ac:dyDescent="0.2">
      <c r="B289" s="212" t="s">
        <v>4716</v>
      </c>
      <c r="C289" s="212" t="s">
        <v>514</v>
      </c>
      <c r="D289" s="212" t="s">
        <v>4717</v>
      </c>
      <c r="E289" s="542" t="s">
        <v>3594</v>
      </c>
      <c r="F289" s="212">
        <f>IF(RIGHT(B289,1)="p",0,IF(TRIM(C289)=TRIM('2 - Project Admin'!$E$8),1,0))</f>
        <v>0</v>
      </c>
      <c r="G289" s="212">
        <f>IF(F289=1,COUNTIF($C$4:C289,C289),0)</f>
        <v>0</v>
      </c>
      <c r="I289" s="212" t="s">
        <v>4718</v>
      </c>
      <c r="J289" s="212" t="s">
        <v>656</v>
      </c>
      <c r="K289" s="212" t="s">
        <v>4719</v>
      </c>
      <c r="L289" s="539">
        <f>IF(TRIM(J289)=TRIM('2 - Project Admin'!$E$8),1,0)</f>
        <v>0</v>
      </c>
      <c r="M289" s="212">
        <f>IF(L289=1,COUNTIF($J$4:J289,J289),0)</f>
        <v>0</v>
      </c>
    </row>
    <row r="290" spans="2:13" x14ac:dyDescent="0.2">
      <c r="B290" s="212" t="s">
        <v>4720</v>
      </c>
      <c r="C290" s="212" t="s">
        <v>514</v>
      </c>
      <c r="D290" s="212" t="s">
        <v>4721</v>
      </c>
      <c r="E290" s="542" t="s">
        <v>3594</v>
      </c>
      <c r="F290" s="212">
        <f>IF(RIGHT(B290,1)="p",0,IF(TRIM(C290)=TRIM('2 - Project Admin'!$E$8),1,0))</f>
        <v>0</v>
      </c>
      <c r="G290" s="212">
        <f>IF(F290=1,COUNTIF($C$4:C290,C290),0)</f>
        <v>0</v>
      </c>
      <c r="I290" s="212" t="s">
        <v>4722</v>
      </c>
      <c r="J290" s="212" t="s">
        <v>656</v>
      </c>
      <c r="K290" s="212" t="s">
        <v>4723</v>
      </c>
      <c r="L290" s="539">
        <f>IF(TRIM(J290)=TRIM('2 - Project Admin'!$E$8),1,0)</f>
        <v>0</v>
      </c>
      <c r="M290" s="212">
        <f>IF(L290=1,COUNTIF($J$4:J290,J290),0)</f>
        <v>0</v>
      </c>
    </row>
    <row r="291" spans="2:13" x14ac:dyDescent="0.2">
      <c r="B291" s="212" t="s">
        <v>4724</v>
      </c>
      <c r="C291" s="212" t="s">
        <v>519</v>
      </c>
      <c r="D291" s="212" t="s">
        <v>4725</v>
      </c>
      <c r="E291" s="542" t="s">
        <v>3594</v>
      </c>
      <c r="F291" s="212">
        <f>IF(RIGHT(B291,1)="p",0,IF(TRIM(C291)=TRIM('2 - Project Admin'!$E$8),1,0))</f>
        <v>0</v>
      </c>
      <c r="G291" s="212">
        <f>IF(F291=1,COUNTIF($C$4:C291,C291),0)</f>
        <v>0</v>
      </c>
      <c r="I291" s="541"/>
      <c r="J291" s="541"/>
      <c r="K291" s="541"/>
      <c r="L291" s="212"/>
      <c r="M291" s="212"/>
    </row>
    <row r="292" spans="2:13" x14ac:dyDescent="0.2">
      <c r="B292" s="212" t="s">
        <v>4726</v>
      </c>
      <c r="C292" s="212" t="s">
        <v>519</v>
      </c>
      <c r="D292" s="212" t="s">
        <v>4727</v>
      </c>
      <c r="E292" s="542" t="s">
        <v>3594</v>
      </c>
      <c r="F292" s="212">
        <f>IF(RIGHT(B292,1)="p",0,IF(TRIM(C292)=TRIM('2 - Project Admin'!$E$8),1,0))</f>
        <v>0</v>
      </c>
      <c r="G292" s="212">
        <f>IF(F292=1,COUNTIF($C$4:C292,C292),0)</f>
        <v>0</v>
      </c>
      <c r="I292" s="489"/>
      <c r="J292" s="489"/>
      <c r="K292" s="489"/>
      <c r="L292" s="212"/>
      <c r="M292" s="212"/>
    </row>
    <row r="293" spans="2:13" x14ac:dyDescent="0.2">
      <c r="B293" s="212" t="s">
        <v>4728</v>
      </c>
      <c r="C293" s="212" t="s">
        <v>519</v>
      </c>
      <c r="D293" s="212" t="s">
        <v>4729</v>
      </c>
      <c r="E293" s="542" t="s">
        <v>3594</v>
      </c>
      <c r="F293" s="212">
        <f>IF(RIGHT(B293,1)="p",0,IF(TRIM(C293)=TRIM('2 - Project Admin'!$E$8),1,0))</f>
        <v>0</v>
      </c>
      <c r="G293" s="212">
        <f>IF(F293=1,COUNTIF($C$4:C293,C293),0)</f>
        <v>0</v>
      </c>
      <c r="I293" s="489"/>
      <c r="J293" s="489"/>
      <c r="K293" s="489"/>
      <c r="L293" s="212"/>
      <c r="M293" s="212"/>
    </row>
    <row r="294" spans="2:13" x14ac:dyDescent="0.2">
      <c r="B294" s="212" t="s">
        <v>4730</v>
      </c>
      <c r="C294" s="212" t="s">
        <v>519</v>
      </c>
      <c r="D294" s="212" t="s">
        <v>4731</v>
      </c>
      <c r="E294" s="542" t="s">
        <v>3594</v>
      </c>
      <c r="F294" s="212">
        <f>IF(RIGHT(B294,1)="p",0,IF(TRIM(C294)=TRIM('2 - Project Admin'!$E$8),1,0))</f>
        <v>0</v>
      </c>
      <c r="G294" s="212">
        <f>IF(F294=1,COUNTIF($C$4:C294,C294),0)</f>
        <v>0</v>
      </c>
    </row>
    <row r="295" spans="2:13" x14ac:dyDescent="0.2">
      <c r="B295" s="212" t="s">
        <v>4732</v>
      </c>
      <c r="C295" s="212" t="s">
        <v>519</v>
      </c>
      <c r="D295" s="212" t="s">
        <v>4733</v>
      </c>
      <c r="E295" s="542" t="s">
        <v>3594</v>
      </c>
      <c r="F295" s="212">
        <f>IF(RIGHT(B295,1)="p",0,IF(TRIM(C295)=TRIM('2 - Project Admin'!$E$8),1,0))</f>
        <v>0</v>
      </c>
      <c r="G295" s="212">
        <f>IF(F295=1,COUNTIF($C$4:C295,C295),0)</f>
        <v>0</v>
      </c>
    </row>
    <row r="296" spans="2:13" x14ac:dyDescent="0.2">
      <c r="B296" s="212" t="s">
        <v>4734</v>
      </c>
      <c r="C296" s="212" t="s">
        <v>519</v>
      </c>
      <c r="D296" s="212" t="s">
        <v>4735</v>
      </c>
      <c r="E296" s="542" t="s">
        <v>3594</v>
      </c>
      <c r="F296" s="212">
        <f>IF(RIGHT(B296,1)="p",0,IF(TRIM(C296)=TRIM('2 - Project Admin'!$E$8),1,0))</f>
        <v>0</v>
      </c>
      <c r="G296" s="212">
        <f>IF(F296=1,COUNTIF($C$4:C296,C296),0)</f>
        <v>0</v>
      </c>
    </row>
    <row r="297" spans="2:13" x14ac:dyDescent="0.2">
      <c r="B297" s="212" t="s">
        <v>4736</v>
      </c>
      <c r="C297" s="212" t="s">
        <v>519</v>
      </c>
      <c r="D297" s="212" t="s">
        <v>4737</v>
      </c>
      <c r="E297" s="542" t="s">
        <v>3594</v>
      </c>
      <c r="F297" s="212">
        <f>IF(RIGHT(B297,1)="p",0,IF(TRIM(C297)=TRIM('2 - Project Admin'!$E$8),1,0))</f>
        <v>0</v>
      </c>
      <c r="G297" s="212">
        <f>IF(F297=1,COUNTIF($C$4:C297,C297),0)</f>
        <v>0</v>
      </c>
    </row>
    <row r="298" spans="2:13" x14ac:dyDescent="0.2">
      <c r="B298" s="212" t="s">
        <v>4738</v>
      </c>
      <c r="C298" s="212" t="s">
        <v>519</v>
      </c>
      <c r="D298" s="212" t="s">
        <v>4739</v>
      </c>
      <c r="E298" s="542" t="s">
        <v>3594</v>
      </c>
      <c r="F298" s="418">
        <f>IF(RIGHT(B298,1)="p",0,IF(TRIM(C298)=TRIM('2 - Project Admin'!$E$8),1,0))</f>
        <v>0</v>
      </c>
      <c r="G298" s="418">
        <f>IF(F298=1,COUNTIF($C$4:C298,C298),0)</f>
        <v>0</v>
      </c>
    </row>
    <row r="299" spans="2:13" x14ac:dyDescent="0.2">
      <c r="B299" s="212" t="s">
        <v>4740</v>
      </c>
      <c r="C299" s="212" t="s">
        <v>519</v>
      </c>
      <c r="D299" s="212" t="s">
        <v>4741</v>
      </c>
      <c r="E299" s="542" t="s">
        <v>3594</v>
      </c>
      <c r="F299" s="418">
        <f>IF(RIGHT(B299,1)="p",0,IF(TRIM(C299)=TRIM('2 - Project Admin'!$E$8),1,0))</f>
        <v>0</v>
      </c>
      <c r="G299" s="418">
        <f>IF(F299=1,COUNTIF($C$4:C299,C299),0)</f>
        <v>0</v>
      </c>
    </row>
    <row r="300" spans="2:13" x14ac:dyDescent="0.2">
      <c r="B300" s="212" t="s">
        <v>4742</v>
      </c>
      <c r="C300" s="212" t="s">
        <v>519</v>
      </c>
      <c r="D300" s="212" t="s">
        <v>4743</v>
      </c>
      <c r="E300" s="542" t="s">
        <v>3594</v>
      </c>
      <c r="F300" s="418">
        <f>IF(RIGHT(B300,1)="p",0,IF(TRIM(C300)=TRIM('2 - Project Admin'!$E$8),1,0))</f>
        <v>0</v>
      </c>
      <c r="G300" s="418">
        <f>IF(F300=1,COUNTIF($C$4:C300,C300),0)</f>
        <v>0</v>
      </c>
    </row>
    <row r="301" spans="2:13" x14ac:dyDescent="0.2">
      <c r="B301" s="212" t="s">
        <v>4744</v>
      </c>
      <c r="C301" s="212" t="s">
        <v>519</v>
      </c>
      <c r="D301" s="212" t="s">
        <v>4745</v>
      </c>
      <c r="E301" s="542" t="s">
        <v>3594</v>
      </c>
      <c r="F301" s="418">
        <f>IF(RIGHT(B301,1)="p",0,IF(TRIM(C301)=TRIM('2 - Project Admin'!$E$8),1,0))</f>
        <v>0</v>
      </c>
      <c r="G301" s="418">
        <f>IF(F301=1,COUNTIF($C$4:C301,C301),0)</f>
        <v>0</v>
      </c>
    </row>
    <row r="302" spans="2:13" x14ac:dyDescent="0.2">
      <c r="B302" s="212" t="s">
        <v>4746</v>
      </c>
      <c r="C302" s="212" t="s">
        <v>519</v>
      </c>
      <c r="D302" s="212" t="s">
        <v>4747</v>
      </c>
      <c r="E302" s="542" t="s">
        <v>3594</v>
      </c>
      <c r="F302" s="418">
        <f>IF(RIGHT(B302,1)="p",0,IF(TRIM(C302)=TRIM('2 - Project Admin'!$E$8),1,0))</f>
        <v>0</v>
      </c>
      <c r="G302" s="418">
        <f>IF(F302=1,COUNTIF($C$4:C302,C302),0)</f>
        <v>0</v>
      </c>
    </row>
    <row r="303" spans="2:13" x14ac:dyDescent="0.2">
      <c r="B303" s="212" t="s">
        <v>4748</v>
      </c>
      <c r="C303" s="212" t="s">
        <v>519</v>
      </c>
      <c r="D303" s="212" t="s">
        <v>4749</v>
      </c>
      <c r="E303" s="542" t="s">
        <v>3594</v>
      </c>
      <c r="F303" s="212">
        <f>IF(RIGHT(B303,1)="p",0,IF(TRIM(C303)=TRIM('2 - Project Admin'!$E$8),1,0))</f>
        <v>0</v>
      </c>
      <c r="G303" s="212">
        <f>IF(F303=1,COUNTIF($C$4:C303,C303),0)</f>
        <v>0</v>
      </c>
    </row>
    <row r="304" spans="2:13" x14ac:dyDescent="0.2">
      <c r="B304" s="212" t="s">
        <v>4750</v>
      </c>
      <c r="C304" s="212" t="s">
        <v>519</v>
      </c>
      <c r="D304" s="212" t="s">
        <v>4751</v>
      </c>
      <c r="E304" s="542" t="s">
        <v>3594</v>
      </c>
      <c r="F304" s="212">
        <f>IF(RIGHT(B304,1)="p",0,IF(TRIM(C304)=TRIM('2 - Project Admin'!$E$8),1,0))</f>
        <v>0</v>
      </c>
      <c r="G304" s="212">
        <f>IF(F304=1,COUNTIF($C$4:C304,C304),0)</f>
        <v>0</v>
      </c>
    </row>
    <row r="305" spans="2:7" x14ac:dyDescent="0.2">
      <c r="B305" s="212" t="s">
        <v>4752</v>
      </c>
      <c r="C305" s="212" t="s">
        <v>519</v>
      </c>
      <c r="D305" s="212" t="s">
        <v>4753</v>
      </c>
      <c r="E305" s="542" t="s">
        <v>3594</v>
      </c>
      <c r="F305" s="212">
        <f>IF(RIGHT(B305,1)="p",0,IF(TRIM(C305)=TRIM('2 - Project Admin'!$E$8),1,0))</f>
        <v>0</v>
      </c>
      <c r="G305" s="212">
        <f>IF(F305=1,COUNTIF($C$4:C305,C305),0)</f>
        <v>0</v>
      </c>
    </row>
    <row r="306" spans="2:7" x14ac:dyDescent="0.2">
      <c r="B306" s="212" t="s">
        <v>4754</v>
      </c>
      <c r="C306" s="212" t="s">
        <v>519</v>
      </c>
      <c r="D306" s="212" t="s">
        <v>4755</v>
      </c>
      <c r="E306" s="542" t="s">
        <v>3594</v>
      </c>
      <c r="F306" s="212">
        <f>IF(RIGHT(B306,1)="p",0,IF(TRIM(C306)=TRIM('2 - Project Admin'!$E$8),1,0))</f>
        <v>0</v>
      </c>
      <c r="G306" s="212">
        <f>IF(F306=1,COUNTIF($C$4:C306,C306),0)</f>
        <v>0</v>
      </c>
    </row>
    <row r="307" spans="2:7" x14ac:dyDescent="0.2">
      <c r="B307" s="212" t="s">
        <v>4756</v>
      </c>
      <c r="C307" s="212" t="s">
        <v>519</v>
      </c>
      <c r="D307" s="212" t="s">
        <v>4757</v>
      </c>
      <c r="E307" s="542" t="s">
        <v>3594</v>
      </c>
      <c r="F307" s="212">
        <f>IF(RIGHT(B307,1)="p",0,IF(TRIM(C307)=TRIM('2 - Project Admin'!$E$8),1,0))</f>
        <v>0</v>
      </c>
      <c r="G307" s="212">
        <f>IF(F307=1,COUNTIF($C$4:C307,C307),0)</f>
        <v>0</v>
      </c>
    </row>
    <row r="308" spans="2:7" x14ac:dyDescent="0.2">
      <c r="B308" s="212" t="s">
        <v>4758</v>
      </c>
      <c r="C308" s="212" t="s">
        <v>526</v>
      </c>
      <c r="D308" s="212" t="s">
        <v>4759</v>
      </c>
      <c r="E308" s="542" t="s">
        <v>3594</v>
      </c>
      <c r="F308" s="212">
        <f>IF(RIGHT(B308,1)="p",0,IF(TRIM(C308)=TRIM('2 - Project Admin'!$E$8),1,0))</f>
        <v>0</v>
      </c>
      <c r="G308" s="212">
        <f>IF(F308=1,COUNTIF($C$4:C308,C308),0)</f>
        <v>0</v>
      </c>
    </row>
    <row r="309" spans="2:7" x14ac:dyDescent="0.2">
      <c r="B309" s="212" t="s">
        <v>4760</v>
      </c>
      <c r="C309" s="212" t="s">
        <v>526</v>
      </c>
      <c r="D309" s="212" t="s">
        <v>4761</v>
      </c>
      <c r="E309" s="542" t="s">
        <v>3594</v>
      </c>
      <c r="F309" s="212">
        <f>IF(RIGHT(B309,1)="p",0,IF(TRIM(C309)=TRIM('2 - Project Admin'!$E$8),1,0))</f>
        <v>0</v>
      </c>
      <c r="G309" s="212">
        <f>IF(F309=1,COUNTIF($C$4:C309,C309),0)</f>
        <v>0</v>
      </c>
    </row>
    <row r="310" spans="2:7" x14ac:dyDescent="0.2">
      <c r="B310" s="212" t="s">
        <v>4762</v>
      </c>
      <c r="C310" s="212" t="s">
        <v>529</v>
      </c>
      <c r="D310" s="212" t="s">
        <v>4763</v>
      </c>
      <c r="E310" s="542" t="s">
        <v>3594</v>
      </c>
      <c r="F310" s="212">
        <f>IF(RIGHT(B310,1)="p",0,IF(TRIM(C310)=TRIM('2 - Project Admin'!$E$8),1,0))</f>
        <v>0</v>
      </c>
      <c r="G310" s="212">
        <f>IF(F310=1,COUNTIF($C$4:C310,C310),0)</f>
        <v>0</v>
      </c>
    </row>
    <row r="311" spans="2:7" x14ac:dyDescent="0.2">
      <c r="B311" s="212" t="s">
        <v>4764</v>
      </c>
      <c r="C311" s="212" t="s">
        <v>529</v>
      </c>
      <c r="D311" s="212" t="s">
        <v>4765</v>
      </c>
      <c r="E311" s="542" t="s">
        <v>3594</v>
      </c>
      <c r="F311" s="212">
        <f>IF(RIGHT(B311,1)="p",0,IF(TRIM(C311)=TRIM('2 - Project Admin'!$E$8),1,0))</f>
        <v>0</v>
      </c>
      <c r="G311" s="212">
        <f>IF(F311=1,COUNTIF($C$4:C311,C311),0)</f>
        <v>0</v>
      </c>
    </row>
    <row r="312" spans="2:7" x14ac:dyDescent="0.2">
      <c r="B312" s="212" t="s">
        <v>4766</v>
      </c>
      <c r="C312" s="212" t="s">
        <v>529</v>
      </c>
      <c r="D312" s="212" t="s">
        <v>4767</v>
      </c>
      <c r="E312" s="542" t="s">
        <v>3594</v>
      </c>
      <c r="F312" s="212">
        <f>IF(RIGHT(B312,1)="p",0,IF(TRIM(C312)=TRIM('2 - Project Admin'!$E$8),1,0))</f>
        <v>0</v>
      </c>
      <c r="G312" s="212">
        <f>IF(F312=1,COUNTIF($C$4:C312,C312),0)</f>
        <v>0</v>
      </c>
    </row>
    <row r="313" spans="2:7" x14ac:dyDescent="0.2">
      <c r="B313" s="212" t="s">
        <v>4768</v>
      </c>
      <c r="C313" s="212" t="s">
        <v>529</v>
      </c>
      <c r="D313" s="212" t="s">
        <v>4769</v>
      </c>
      <c r="E313" s="542" t="s">
        <v>3594</v>
      </c>
      <c r="F313" s="212">
        <f>IF(RIGHT(B313,1)="p",0,IF(TRIM(C313)=TRIM('2 - Project Admin'!$E$8),1,0))</f>
        <v>0</v>
      </c>
      <c r="G313" s="212">
        <f>IF(F313=1,COUNTIF($C$4:C313,C313),0)</f>
        <v>0</v>
      </c>
    </row>
    <row r="314" spans="2:7" x14ac:dyDescent="0.2">
      <c r="B314" s="212" t="s">
        <v>4770</v>
      </c>
      <c r="C314" s="212" t="s">
        <v>529</v>
      </c>
      <c r="D314" s="212" t="s">
        <v>4771</v>
      </c>
      <c r="E314" s="542" t="s">
        <v>3594</v>
      </c>
      <c r="F314" s="212">
        <f>IF(RIGHT(B314,1)="p",0,IF(TRIM(C314)=TRIM('2 - Project Admin'!$E$8),1,0))</f>
        <v>0</v>
      </c>
      <c r="G314" s="212">
        <f>IF(F314=1,COUNTIF($C$4:C314,C314),0)</f>
        <v>0</v>
      </c>
    </row>
    <row r="315" spans="2:7" x14ac:dyDescent="0.2">
      <c r="B315" s="212" t="s">
        <v>4772</v>
      </c>
      <c r="C315" s="212" t="s">
        <v>529</v>
      </c>
      <c r="D315" s="212" t="s">
        <v>4773</v>
      </c>
      <c r="E315" s="542" t="s">
        <v>3594</v>
      </c>
      <c r="F315" s="212">
        <f>IF(RIGHT(B315,1)="p",0,IF(TRIM(C315)=TRIM('2 - Project Admin'!$E$8),1,0))</f>
        <v>0</v>
      </c>
      <c r="G315" s="212">
        <f>IF(F315=1,COUNTIF($C$4:C315,C315),0)</f>
        <v>0</v>
      </c>
    </row>
    <row r="316" spans="2:7" x14ac:dyDescent="0.2">
      <c r="B316" s="212" t="s">
        <v>4774</v>
      </c>
      <c r="C316" s="212" t="s">
        <v>529</v>
      </c>
      <c r="D316" s="212" t="s">
        <v>4775</v>
      </c>
      <c r="E316" s="542" t="s">
        <v>3594</v>
      </c>
      <c r="F316" s="212">
        <f>IF(RIGHT(B316,1)="p",0,IF(TRIM(C316)=TRIM('2 - Project Admin'!$E$8),1,0))</f>
        <v>0</v>
      </c>
      <c r="G316" s="212">
        <f>IF(F316=1,COUNTIF($C$4:C316,C316),0)</f>
        <v>0</v>
      </c>
    </row>
    <row r="317" spans="2:7" x14ac:dyDescent="0.2">
      <c r="B317" s="212" t="s">
        <v>4776</v>
      </c>
      <c r="C317" s="212" t="s">
        <v>529</v>
      </c>
      <c r="D317" s="212" t="s">
        <v>4777</v>
      </c>
      <c r="E317" s="542" t="s">
        <v>3594</v>
      </c>
      <c r="F317" s="212">
        <f>IF(RIGHT(B317,1)="p",0,IF(TRIM(C317)=TRIM('2 - Project Admin'!$E$8),1,0))</f>
        <v>0</v>
      </c>
      <c r="G317" s="212">
        <f>IF(F317=1,COUNTIF($C$4:C317,C317),0)</f>
        <v>0</v>
      </c>
    </row>
    <row r="318" spans="2:7" x14ac:dyDescent="0.2">
      <c r="B318" s="212" t="s">
        <v>4778</v>
      </c>
      <c r="C318" s="212" t="s">
        <v>529</v>
      </c>
      <c r="D318" s="212" t="s">
        <v>4779</v>
      </c>
      <c r="E318" s="542" t="s">
        <v>3594</v>
      </c>
      <c r="F318" s="212">
        <f>IF(RIGHT(B318,1)="p",0,IF(TRIM(C318)=TRIM('2 - Project Admin'!$E$8),1,0))</f>
        <v>0</v>
      </c>
      <c r="G318" s="212">
        <f>IF(F318=1,COUNTIF($C$4:C318,C318),0)</f>
        <v>0</v>
      </c>
    </row>
    <row r="319" spans="2:7" x14ac:dyDescent="0.2">
      <c r="B319" s="212" t="s">
        <v>4780</v>
      </c>
      <c r="C319" s="212" t="s">
        <v>529</v>
      </c>
      <c r="D319" s="212" t="s">
        <v>4781</v>
      </c>
      <c r="E319" s="542" t="s">
        <v>3594</v>
      </c>
      <c r="F319" s="212">
        <f>IF(RIGHT(B319,1)="p",0,IF(TRIM(C319)=TRIM('2 - Project Admin'!$E$8),1,0))</f>
        <v>0</v>
      </c>
      <c r="G319" s="212">
        <f>IF(F319=1,COUNTIF($C$4:C319,C319),0)</f>
        <v>0</v>
      </c>
    </row>
    <row r="320" spans="2:7" x14ac:dyDescent="0.2">
      <c r="B320" s="212" t="s">
        <v>4782</v>
      </c>
      <c r="C320" s="212" t="s">
        <v>529</v>
      </c>
      <c r="D320" s="212" t="s">
        <v>4783</v>
      </c>
      <c r="E320" s="542" t="s">
        <v>3594</v>
      </c>
      <c r="F320" s="212">
        <f>IF(RIGHT(B320,1)="p",0,IF(TRIM(C320)=TRIM('2 - Project Admin'!$E$8),1,0))</f>
        <v>0</v>
      </c>
      <c r="G320" s="212">
        <f>IF(F320=1,COUNTIF($C$4:C320,C320),0)</f>
        <v>0</v>
      </c>
    </row>
    <row r="321" spans="2:7" x14ac:dyDescent="0.2">
      <c r="B321" s="212" t="s">
        <v>4784</v>
      </c>
      <c r="C321" s="212" t="s">
        <v>529</v>
      </c>
      <c r="D321" s="212" t="s">
        <v>4785</v>
      </c>
      <c r="E321" s="542" t="s">
        <v>3594</v>
      </c>
      <c r="F321" s="212">
        <f>IF(RIGHT(B321,1)="p",0,IF(TRIM(C321)=TRIM('2 - Project Admin'!$E$8),1,0))</f>
        <v>0</v>
      </c>
      <c r="G321" s="212">
        <f>IF(F321=1,COUNTIF($C$4:C321,C321),0)</f>
        <v>0</v>
      </c>
    </row>
    <row r="322" spans="2:7" x14ac:dyDescent="0.2">
      <c r="B322" s="212" t="s">
        <v>4786</v>
      </c>
      <c r="C322" s="212" t="s">
        <v>529</v>
      </c>
      <c r="D322" s="212" t="s">
        <v>4787</v>
      </c>
      <c r="E322" s="542" t="s">
        <v>3594</v>
      </c>
      <c r="F322" s="212">
        <f>IF(RIGHT(B322,1)="p",0,IF(TRIM(C322)=TRIM('2 - Project Admin'!$E$8),1,0))</f>
        <v>0</v>
      </c>
      <c r="G322" s="212">
        <f>IF(F322=1,COUNTIF($C$4:C322,C322),0)</f>
        <v>0</v>
      </c>
    </row>
    <row r="323" spans="2:7" x14ac:dyDescent="0.2">
      <c r="B323" s="212" t="s">
        <v>4788</v>
      </c>
      <c r="C323" s="212" t="s">
        <v>534</v>
      </c>
      <c r="D323" s="212" t="s">
        <v>4789</v>
      </c>
      <c r="E323" s="542" t="s">
        <v>3594</v>
      </c>
      <c r="F323" s="212">
        <f>IF(RIGHT(B323,1)="p",0,IF(TRIM(C323)=TRIM('2 - Project Admin'!$E$8),1,0))</f>
        <v>0</v>
      </c>
      <c r="G323" s="212">
        <f>IF(F323=1,COUNTIF($C$4:C323,C323),0)</f>
        <v>0</v>
      </c>
    </row>
    <row r="324" spans="2:7" x14ac:dyDescent="0.2">
      <c r="B324" s="212" t="s">
        <v>4790</v>
      </c>
      <c r="C324" s="212" t="s">
        <v>534</v>
      </c>
      <c r="D324" s="212" t="s">
        <v>4791</v>
      </c>
      <c r="E324" s="542" t="s">
        <v>3594</v>
      </c>
      <c r="F324" s="212">
        <f>IF(RIGHT(B324,1)="p",0,IF(TRIM(C324)=TRIM('2 - Project Admin'!$E$8),1,0))</f>
        <v>0</v>
      </c>
      <c r="G324" s="212">
        <f>IF(F324=1,COUNTIF($C$4:C324,C324),0)</f>
        <v>0</v>
      </c>
    </row>
    <row r="325" spans="2:7" x14ac:dyDescent="0.2">
      <c r="B325" s="212" t="s">
        <v>4792</v>
      </c>
      <c r="C325" s="212" t="s">
        <v>534</v>
      </c>
      <c r="D325" s="212" t="s">
        <v>4793</v>
      </c>
      <c r="E325" s="542" t="s">
        <v>3594</v>
      </c>
      <c r="F325" s="212">
        <f>IF(RIGHT(B325,1)="p",0,IF(TRIM(C325)=TRIM('2 - Project Admin'!$E$8),1,0))</f>
        <v>0</v>
      </c>
      <c r="G325" s="212">
        <f>IF(F325=1,COUNTIF($C$4:C325,C325),0)</f>
        <v>0</v>
      </c>
    </row>
    <row r="326" spans="2:7" x14ac:dyDescent="0.2">
      <c r="B326" s="212" t="s">
        <v>4794</v>
      </c>
      <c r="C326" s="212" t="s">
        <v>534</v>
      </c>
      <c r="D326" s="212" t="s">
        <v>4795</v>
      </c>
      <c r="E326" s="542" t="s">
        <v>3594</v>
      </c>
      <c r="F326" s="212">
        <f>IF(RIGHT(B326,1)="p",0,IF(TRIM(C326)=TRIM('2 - Project Admin'!$E$8),1,0))</f>
        <v>0</v>
      </c>
      <c r="G326" s="212">
        <f>IF(F326=1,COUNTIF($C$4:C326,C326),0)</f>
        <v>0</v>
      </c>
    </row>
    <row r="327" spans="2:7" x14ac:dyDescent="0.2">
      <c r="B327" s="212" t="s">
        <v>4796</v>
      </c>
      <c r="C327" s="212" t="s">
        <v>534</v>
      </c>
      <c r="D327" s="212" t="s">
        <v>4797</v>
      </c>
      <c r="E327" s="542" t="s">
        <v>3594</v>
      </c>
      <c r="F327" s="212">
        <f>IF(RIGHT(B327,1)="p",0,IF(TRIM(C327)=TRIM('2 - Project Admin'!$E$8),1,0))</f>
        <v>0</v>
      </c>
      <c r="G327" s="212">
        <f>IF(F327=1,COUNTIF($C$4:C327,C327),0)</f>
        <v>0</v>
      </c>
    </row>
    <row r="328" spans="2:7" x14ac:dyDescent="0.2">
      <c r="B328" s="212" t="s">
        <v>4798</v>
      </c>
      <c r="C328" s="212" t="s">
        <v>535</v>
      </c>
      <c r="D328" s="212" t="s">
        <v>4799</v>
      </c>
      <c r="E328" s="542" t="s">
        <v>3594</v>
      </c>
      <c r="F328" s="212">
        <f>IF(RIGHT(B328,1)="p",0,IF(TRIM(C328)=TRIM('2 - Project Admin'!$E$8),1,0))</f>
        <v>0</v>
      </c>
      <c r="G328" s="212">
        <f>IF(F328=1,COUNTIF($C$4:C328,C328),0)</f>
        <v>0</v>
      </c>
    </row>
    <row r="329" spans="2:7" x14ac:dyDescent="0.2">
      <c r="B329" s="212" t="s">
        <v>4800</v>
      </c>
      <c r="C329" s="212" t="s">
        <v>535</v>
      </c>
      <c r="D329" s="212" t="s">
        <v>4801</v>
      </c>
      <c r="E329" s="542" t="s">
        <v>3594</v>
      </c>
      <c r="F329" s="212">
        <f>IF(RIGHT(B329,1)="p",0,IF(TRIM(C329)=TRIM('2 - Project Admin'!$E$8),1,0))</f>
        <v>0</v>
      </c>
      <c r="G329" s="212">
        <f>IF(F329=1,COUNTIF($C$4:C329,C329),0)</f>
        <v>0</v>
      </c>
    </row>
    <row r="330" spans="2:7" x14ac:dyDescent="0.2">
      <c r="B330" s="212" t="s">
        <v>4802</v>
      </c>
      <c r="C330" s="212" t="s">
        <v>535</v>
      </c>
      <c r="D330" s="212" t="s">
        <v>4803</v>
      </c>
      <c r="E330" s="542" t="s">
        <v>3594</v>
      </c>
      <c r="F330" s="212">
        <f>IF(RIGHT(B330,1)="p",0,IF(TRIM(C330)=TRIM('2 - Project Admin'!$E$8),1,0))</f>
        <v>0</v>
      </c>
      <c r="G330" s="212">
        <f>IF(F330=1,COUNTIF($C$4:C330,C330),0)</f>
        <v>0</v>
      </c>
    </row>
    <row r="331" spans="2:7" x14ac:dyDescent="0.2">
      <c r="B331" s="212" t="s">
        <v>4804</v>
      </c>
      <c r="C331" s="212" t="s">
        <v>535</v>
      </c>
      <c r="D331" s="212" t="s">
        <v>4805</v>
      </c>
      <c r="E331" s="542" t="s">
        <v>3594</v>
      </c>
      <c r="F331" s="212">
        <f>IF(RIGHT(B331,1)="p",0,IF(TRIM(C331)=TRIM('2 - Project Admin'!$E$8),1,0))</f>
        <v>0</v>
      </c>
      <c r="G331" s="212">
        <f>IF(F331=1,COUNTIF($C$4:C331,C331),0)</f>
        <v>0</v>
      </c>
    </row>
    <row r="332" spans="2:7" x14ac:dyDescent="0.2">
      <c r="B332" s="212" t="s">
        <v>4806</v>
      </c>
      <c r="C332" s="212" t="s">
        <v>535</v>
      </c>
      <c r="D332" s="212" t="s">
        <v>4807</v>
      </c>
      <c r="E332" s="542" t="s">
        <v>3594</v>
      </c>
      <c r="F332" s="212">
        <f>IF(RIGHT(B332,1)="p",0,IF(TRIM(C332)=TRIM('2 - Project Admin'!$E$8),1,0))</f>
        <v>0</v>
      </c>
      <c r="G332" s="212">
        <f>IF(F332=1,COUNTIF($C$4:C332,C332),0)</f>
        <v>0</v>
      </c>
    </row>
    <row r="333" spans="2:7" x14ac:dyDescent="0.2">
      <c r="B333" s="212" t="s">
        <v>4808</v>
      </c>
      <c r="C333" s="212" t="s">
        <v>535</v>
      </c>
      <c r="D333" s="212" t="s">
        <v>4809</v>
      </c>
      <c r="E333" s="542" t="s">
        <v>3594</v>
      </c>
      <c r="F333" s="212">
        <f>IF(RIGHT(B333,1)="p",0,IF(TRIM(C333)=TRIM('2 - Project Admin'!$E$8),1,0))</f>
        <v>0</v>
      </c>
      <c r="G333" s="212">
        <f>IF(F333=1,COUNTIF($C$4:C333,C333),0)</f>
        <v>0</v>
      </c>
    </row>
    <row r="334" spans="2:7" x14ac:dyDescent="0.2">
      <c r="B334" s="212" t="s">
        <v>4810</v>
      </c>
      <c r="C334" s="212" t="s">
        <v>535</v>
      </c>
      <c r="D334" s="212" t="s">
        <v>4811</v>
      </c>
      <c r="E334" s="542" t="s">
        <v>3594</v>
      </c>
      <c r="F334" s="212">
        <f>IF(RIGHT(B334,1)="p",0,IF(TRIM(C334)=TRIM('2 - Project Admin'!$E$8),1,0))</f>
        <v>0</v>
      </c>
      <c r="G334" s="212">
        <f>IF(F334=1,COUNTIF($C$4:C334,C334),0)</f>
        <v>0</v>
      </c>
    </row>
    <row r="335" spans="2:7" x14ac:dyDescent="0.2">
      <c r="B335" s="212" t="s">
        <v>4812</v>
      </c>
      <c r="C335" s="212" t="s">
        <v>535</v>
      </c>
      <c r="D335" s="212" t="s">
        <v>4813</v>
      </c>
      <c r="E335" s="542" t="s">
        <v>3594</v>
      </c>
      <c r="F335" s="212">
        <f>IF(RIGHT(B335,1)="p",0,IF(TRIM(C335)=TRIM('2 - Project Admin'!$E$8),1,0))</f>
        <v>0</v>
      </c>
      <c r="G335" s="212">
        <f>IF(F335=1,COUNTIF($C$4:C335,C335),0)</f>
        <v>0</v>
      </c>
    </row>
    <row r="336" spans="2:7" x14ac:dyDescent="0.2">
      <c r="B336" s="212" t="s">
        <v>4814</v>
      </c>
      <c r="C336" s="212" t="s">
        <v>535</v>
      </c>
      <c r="D336" s="212" t="s">
        <v>4815</v>
      </c>
      <c r="E336" s="542" t="s">
        <v>3594</v>
      </c>
      <c r="F336" s="212">
        <f>IF(RIGHT(B336,1)="p",0,IF(TRIM(C336)=TRIM('2 - Project Admin'!$E$8),1,0))</f>
        <v>0</v>
      </c>
      <c r="G336" s="212">
        <f>IF(F336=1,COUNTIF($C$4:C336,C336),0)</f>
        <v>0</v>
      </c>
    </row>
    <row r="337" spans="2:7" x14ac:dyDescent="0.2">
      <c r="B337" s="212" t="s">
        <v>4816</v>
      </c>
      <c r="C337" s="212" t="s">
        <v>535</v>
      </c>
      <c r="D337" s="212" t="s">
        <v>4817</v>
      </c>
      <c r="E337" s="542" t="s">
        <v>3594</v>
      </c>
      <c r="F337" s="212">
        <f>IF(RIGHT(B337,1)="p",0,IF(TRIM(C337)=TRIM('2 - Project Admin'!$E$8),1,0))</f>
        <v>0</v>
      </c>
      <c r="G337" s="212">
        <f>IF(F337=1,COUNTIF($C$4:C337,C337),0)</f>
        <v>0</v>
      </c>
    </row>
    <row r="338" spans="2:7" x14ac:dyDescent="0.2">
      <c r="B338" s="212" t="s">
        <v>4818</v>
      </c>
      <c r="C338" s="212" t="s">
        <v>535</v>
      </c>
      <c r="D338" s="212" t="s">
        <v>4819</v>
      </c>
      <c r="E338" s="542" t="s">
        <v>3594</v>
      </c>
      <c r="F338" s="212">
        <f>IF(RIGHT(B338,1)="p",0,IF(TRIM(C338)=TRIM('2 - Project Admin'!$E$8),1,0))</f>
        <v>0</v>
      </c>
      <c r="G338" s="212">
        <f>IF(F338=1,COUNTIF($C$4:C338,C338),0)</f>
        <v>0</v>
      </c>
    </row>
    <row r="339" spans="2:7" x14ac:dyDescent="0.2">
      <c r="B339" s="212" t="s">
        <v>4820</v>
      </c>
      <c r="C339" s="212" t="s">
        <v>537</v>
      </c>
      <c r="D339" s="212" t="s">
        <v>4821</v>
      </c>
      <c r="E339" s="542" t="s">
        <v>3594</v>
      </c>
      <c r="F339" s="212">
        <f>IF(RIGHT(B339,1)="p",0,IF(TRIM(C339)=TRIM('2 - Project Admin'!$E$8),1,0))</f>
        <v>0</v>
      </c>
      <c r="G339" s="212">
        <f>IF(F339=1,COUNTIF($C$4:C339,C339),0)</f>
        <v>0</v>
      </c>
    </row>
    <row r="340" spans="2:7" x14ac:dyDescent="0.2">
      <c r="B340" s="212" t="s">
        <v>4822</v>
      </c>
      <c r="C340" s="212" t="s">
        <v>537</v>
      </c>
      <c r="D340" s="212" t="s">
        <v>4823</v>
      </c>
      <c r="E340" s="542" t="s">
        <v>3594</v>
      </c>
      <c r="F340" s="212">
        <f>IF(RIGHT(B340,1)="p",0,IF(TRIM(C340)=TRIM('2 - Project Admin'!$E$8),1,0))</f>
        <v>0</v>
      </c>
      <c r="G340" s="212">
        <f>IF(F340=1,COUNTIF($C$4:C340,C340),0)</f>
        <v>0</v>
      </c>
    </row>
    <row r="341" spans="2:7" x14ac:dyDescent="0.2">
      <c r="B341" s="212" t="s">
        <v>4824</v>
      </c>
      <c r="C341" s="212" t="s">
        <v>537</v>
      </c>
      <c r="D341" s="212" t="s">
        <v>4825</v>
      </c>
      <c r="E341" s="542" t="s">
        <v>3594</v>
      </c>
      <c r="F341" s="212">
        <f>IF(RIGHT(B341,1)="p",0,IF(TRIM(C341)=TRIM('2 - Project Admin'!$E$8),1,0))</f>
        <v>0</v>
      </c>
      <c r="G341" s="212">
        <f>IF(F341=1,COUNTIF($C$4:C341,C341),0)</f>
        <v>0</v>
      </c>
    </row>
    <row r="342" spans="2:7" x14ac:dyDescent="0.2">
      <c r="B342" s="212" t="s">
        <v>4826</v>
      </c>
      <c r="C342" s="212" t="s">
        <v>537</v>
      </c>
      <c r="D342" s="212" t="s">
        <v>4827</v>
      </c>
      <c r="E342" s="542" t="s">
        <v>3594</v>
      </c>
      <c r="F342" s="212">
        <f>IF(RIGHT(B342,1)="p",0,IF(TRIM(C342)=TRIM('2 - Project Admin'!$E$8),1,0))</f>
        <v>0</v>
      </c>
      <c r="G342" s="212">
        <f>IF(F342=1,COUNTIF($C$4:C342,C342),0)</f>
        <v>0</v>
      </c>
    </row>
    <row r="343" spans="2:7" x14ac:dyDescent="0.2">
      <c r="B343" s="212" t="s">
        <v>4828</v>
      </c>
      <c r="C343" s="212" t="s">
        <v>537</v>
      </c>
      <c r="D343" s="212" t="s">
        <v>4829</v>
      </c>
      <c r="E343" s="542" t="s">
        <v>3594</v>
      </c>
      <c r="F343" s="212">
        <f>IF(RIGHT(B343,1)="p",0,IF(TRIM(C343)=TRIM('2 - Project Admin'!$E$8),1,0))</f>
        <v>0</v>
      </c>
      <c r="G343" s="212">
        <f>IF(F343=1,COUNTIF($C$4:C343,C343),0)</f>
        <v>0</v>
      </c>
    </row>
    <row r="344" spans="2:7" x14ac:dyDescent="0.2">
      <c r="B344" s="212" t="s">
        <v>4830</v>
      </c>
      <c r="C344" s="212" t="s">
        <v>538</v>
      </c>
      <c r="D344" s="212" t="s">
        <v>4831</v>
      </c>
      <c r="E344" s="542" t="s">
        <v>3594</v>
      </c>
      <c r="F344" s="212">
        <f>IF(RIGHT(B344,1)="p",0,IF(TRIM(C344)=TRIM('2 - Project Admin'!$E$8),1,0))</f>
        <v>0</v>
      </c>
      <c r="G344" s="212">
        <f>IF(F344=1,COUNTIF($C$4:C344,C344),0)</f>
        <v>0</v>
      </c>
    </row>
    <row r="345" spans="2:7" x14ac:dyDescent="0.2">
      <c r="B345" s="212" t="s">
        <v>4832</v>
      </c>
      <c r="C345" s="212" t="s">
        <v>538</v>
      </c>
      <c r="D345" s="212" t="s">
        <v>4833</v>
      </c>
      <c r="E345" s="542" t="s">
        <v>3594</v>
      </c>
      <c r="F345" s="212">
        <f>IF(RIGHT(B345,1)="p",0,IF(TRIM(C345)=TRIM('2 - Project Admin'!$E$8),1,0))</f>
        <v>0</v>
      </c>
      <c r="G345" s="212">
        <f>IF(F345=1,COUNTIF($C$4:C345,C345),0)</f>
        <v>0</v>
      </c>
    </row>
    <row r="346" spans="2:7" x14ac:dyDescent="0.2">
      <c r="B346" s="212" t="s">
        <v>4834</v>
      </c>
      <c r="C346" s="212" t="s">
        <v>538</v>
      </c>
      <c r="D346" s="212" t="s">
        <v>4835</v>
      </c>
      <c r="E346" s="542" t="s">
        <v>3594</v>
      </c>
      <c r="F346" s="212">
        <f>IF(RIGHT(B346,1)="p",0,IF(TRIM(C346)=TRIM('2 - Project Admin'!$E$8),1,0))</f>
        <v>0</v>
      </c>
      <c r="G346" s="212">
        <f>IF(F346=1,COUNTIF($C$4:C346,C346),0)</f>
        <v>0</v>
      </c>
    </row>
    <row r="347" spans="2:7" x14ac:dyDescent="0.2">
      <c r="B347" s="212" t="s">
        <v>4836</v>
      </c>
      <c r="C347" s="212" t="s">
        <v>538</v>
      </c>
      <c r="D347" s="212" t="s">
        <v>4837</v>
      </c>
      <c r="E347" s="542" t="s">
        <v>3594</v>
      </c>
      <c r="F347" s="212">
        <f>IF(RIGHT(B347,1)="p",0,IF(TRIM(C347)=TRIM('2 - Project Admin'!$E$8),1,0))</f>
        <v>0</v>
      </c>
      <c r="G347" s="212">
        <f>IF(F347=1,COUNTIF($C$4:C347,C347),0)</f>
        <v>0</v>
      </c>
    </row>
    <row r="348" spans="2:7" x14ac:dyDescent="0.2">
      <c r="B348" s="212" t="s">
        <v>4838</v>
      </c>
      <c r="C348" s="212" t="s">
        <v>538</v>
      </c>
      <c r="D348" s="212" t="s">
        <v>4839</v>
      </c>
      <c r="E348" s="542" t="s">
        <v>3594</v>
      </c>
      <c r="F348" s="212">
        <f>IF(RIGHT(B348,1)="p",0,IF(TRIM(C348)=TRIM('2 - Project Admin'!$E$8),1,0))</f>
        <v>0</v>
      </c>
      <c r="G348" s="212">
        <f>IF(F348=1,COUNTIF($C$4:C348,C348),0)</f>
        <v>0</v>
      </c>
    </row>
    <row r="349" spans="2:7" x14ac:dyDescent="0.2">
      <c r="B349" s="212" t="s">
        <v>4840</v>
      </c>
      <c r="C349" s="212" t="s">
        <v>538</v>
      </c>
      <c r="D349" s="212" t="s">
        <v>4841</v>
      </c>
      <c r="E349" s="542" t="s">
        <v>3594</v>
      </c>
      <c r="F349" s="212">
        <f>IF(RIGHT(B349,1)="p",0,IF(TRIM(C349)=TRIM('2 - Project Admin'!$E$8),1,0))</f>
        <v>0</v>
      </c>
      <c r="G349" s="212">
        <f>IF(F349=1,COUNTIF($C$4:C349,C349),0)</f>
        <v>0</v>
      </c>
    </row>
    <row r="350" spans="2:7" x14ac:dyDescent="0.2">
      <c r="B350" s="212" t="s">
        <v>4842</v>
      </c>
      <c r="C350" s="212" t="s">
        <v>540</v>
      </c>
      <c r="D350" s="212" t="s">
        <v>4843</v>
      </c>
      <c r="E350" s="542" t="s">
        <v>3594</v>
      </c>
      <c r="F350" s="212">
        <f>IF(RIGHT(B350,1)="p",0,IF(TRIM(C350)=TRIM('2 - Project Admin'!$E$8),1,0))</f>
        <v>0</v>
      </c>
      <c r="G350" s="212">
        <f>IF(F350=1,COUNTIF($C$4:C350,C350),0)</f>
        <v>0</v>
      </c>
    </row>
    <row r="351" spans="2:7" x14ac:dyDescent="0.2">
      <c r="B351" s="212" t="s">
        <v>4844</v>
      </c>
      <c r="C351" s="212" t="s">
        <v>540</v>
      </c>
      <c r="D351" s="212" t="s">
        <v>4845</v>
      </c>
      <c r="E351" s="542" t="s">
        <v>3594</v>
      </c>
      <c r="F351" s="212">
        <f>IF(RIGHT(B351,1)="p",0,IF(TRIM(C351)=TRIM('2 - Project Admin'!$E$8),1,0))</f>
        <v>0</v>
      </c>
      <c r="G351" s="212">
        <f>IF(F351=1,COUNTIF($C$4:C351,C351),0)</f>
        <v>0</v>
      </c>
    </row>
    <row r="352" spans="2:7" x14ac:dyDescent="0.2">
      <c r="B352" s="212" t="s">
        <v>4846</v>
      </c>
      <c r="C352" s="212" t="s">
        <v>540</v>
      </c>
      <c r="D352" s="212" t="s">
        <v>4847</v>
      </c>
      <c r="E352" s="542" t="s">
        <v>3594</v>
      </c>
      <c r="F352" s="212">
        <f>IF(RIGHT(B352,1)="p",0,IF(TRIM(C352)=TRIM('2 - Project Admin'!$E$8),1,0))</f>
        <v>0</v>
      </c>
      <c r="G352" s="212">
        <f>IF(F352=1,COUNTIF($C$4:C352,C352),0)</f>
        <v>0</v>
      </c>
    </row>
    <row r="353" spans="2:7" x14ac:dyDescent="0.2">
      <c r="B353" s="212" t="s">
        <v>4848</v>
      </c>
      <c r="C353" s="212" t="s">
        <v>540</v>
      </c>
      <c r="D353" s="212" t="s">
        <v>4849</v>
      </c>
      <c r="E353" s="542" t="s">
        <v>3594</v>
      </c>
      <c r="F353" s="212">
        <f>IF(RIGHT(B353,1)="p",0,IF(TRIM(C353)=TRIM('2 - Project Admin'!$E$8),1,0))</f>
        <v>0</v>
      </c>
      <c r="G353" s="212">
        <f>IF(F353=1,COUNTIF($C$4:C353,C353),0)</f>
        <v>0</v>
      </c>
    </row>
    <row r="354" spans="2:7" x14ac:dyDescent="0.2">
      <c r="B354" s="212" t="s">
        <v>4850</v>
      </c>
      <c r="C354" s="212" t="s">
        <v>540</v>
      </c>
      <c r="D354" s="212" t="s">
        <v>4851</v>
      </c>
      <c r="E354" s="542" t="s">
        <v>3594</v>
      </c>
      <c r="F354" s="212">
        <f>IF(RIGHT(B354,1)="p",0,IF(TRIM(C354)=TRIM('2 - Project Admin'!$E$8),1,0))</f>
        <v>0</v>
      </c>
      <c r="G354" s="212">
        <f>IF(F354=1,COUNTIF($C$4:C354,C354),0)</f>
        <v>0</v>
      </c>
    </row>
    <row r="355" spans="2:7" x14ac:dyDescent="0.2">
      <c r="B355" s="212" t="s">
        <v>4852</v>
      </c>
      <c r="C355" s="212" t="s">
        <v>540</v>
      </c>
      <c r="D355" s="212" t="s">
        <v>4853</v>
      </c>
      <c r="E355" s="542" t="s">
        <v>3594</v>
      </c>
      <c r="F355" s="212">
        <f>IF(RIGHT(B355,1)="p",0,IF(TRIM(C355)=TRIM('2 - Project Admin'!$E$8),1,0))</f>
        <v>0</v>
      </c>
      <c r="G355" s="212">
        <f>IF(F355=1,COUNTIF($C$4:C355,C355),0)</f>
        <v>0</v>
      </c>
    </row>
    <row r="356" spans="2:7" x14ac:dyDescent="0.2">
      <c r="B356" s="212" t="s">
        <v>4854</v>
      </c>
      <c r="C356" s="212" t="s">
        <v>544</v>
      </c>
      <c r="D356" s="212" t="s">
        <v>4855</v>
      </c>
      <c r="E356" s="543" t="s">
        <v>3594</v>
      </c>
      <c r="F356" s="212">
        <f>IF(RIGHT(B356,1)="p",0,IF(TRIM(C356)=TRIM('2 - Project Admin'!$E$8),1,0))</f>
        <v>0</v>
      </c>
      <c r="G356" s="212">
        <f>IF(F356=1,COUNTIF($C$4:C356,C356),0)</f>
        <v>0</v>
      </c>
    </row>
    <row r="357" spans="2:7" x14ac:dyDescent="0.2">
      <c r="B357" s="212" t="s">
        <v>4856</v>
      </c>
      <c r="C357" s="212" t="s">
        <v>544</v>
      </c>
      <c r="D357" s="212" t="s">
        <v>4857</v>
      </c>
      <c r="E357" s="542" t="s">
        <v>3594</v>
      </c>
      <c r="F357" s="212">
        <f>IF(RIGHT(B357,1)="p",0,IF(TRIM(C357)=TRIM('2 - Project Admin'!$E$8),1,0))</f>
        <v>0</v>
      </c>
      <c r="G357" s="212">
        <f>IF(F357=1,COUNTIF($C$4:C357,C357),0)</f>
        <v>0</v>
      </c>
    </row>
    <row r="358" spans="2:7" x14ac:dyDescent="0.2">
      <c r="B358" s="212" t="s">
        <v>4858</v>
      </c>
      <c r="C358" s="212" t="s">
        <v>544</v>
      </c>
      <c r="D358" s="212" t="s">
        <v>4859</v>
      </c>
      <c r="E358" s="542" t="s">
        <v>3594</v>
      </c>
      <c r="F358" s="212">
        <f>IF(RIGHT(B358,1)="p",0,IF(TRIM(C358)=TRIM('2 - Project Admin'!$E$8),1,0))</f>
        <v>0</v>
      </c>
      <c r="G358" s="212">
        <f>IF(F358=1,COUNTIF($C$4:C358,C358),0)</f>
        <v>0</v>
      </c>
    </row>
    <row r="359" spans="2:7" x14ac:dyDescent="0.2">
      <c r="B359" s="212" t="s">
        <v>4860</v>
      </c>
      <c r="C359" s="212" t="s">
        <v>544</v>
      </c>
      <c r="D359" s="212" t="s">
        <v>4861</v>
      </c>
      <c r="E359" s="542" t="s">
        <v>3594</v>
      </c>
      <c r="F359" s="212">
        <f>IF(RIGHT(B359,1)="p",0,IF(TRIM(C359)=TRIM('2 - Project Admin'!$E$8),1,0))</f>
        <v>0</v>
      </c>
      <c r="G359" s="212">
        <f>IF(F359=1,COUNTIF($C$4:C359,C359),0)</f>
        <v>0</v>
      </c>
    </row>
    <row r="360" spans="2:7" x14ac:dyDescent="0.2">
      <c r="B360" s="212" t="s">
        <v>4862</v>
      </c>
      <c r="C360" s="212" t="s">
        <v>544</v>
      </c>
      <c r="D360" s="212" t="s">
        <v>4863</v>
      </c>
      <c r="E360" s="542" t="s">
        <v>3594</v>
      </c>
      <c r="F360" s="212">
        <f>IF(RIGHT(B360,1)="p",0,IF(TRIM(C360)=TRIM('2 - Project Admin'!$E$8),1,0))</f>
        <v>0</v>
      </c>
      <c r="G360" s="212">
        <f>IF(F360=1,COUNTIF($C$4:C360,C360),0)</f>
        <v>0</v>
      </c>
    </row>
    <row r="361" spans="2:7" x14ac:dyDescent="0.2">
      <c r="B361" s="212" t="s">
        <v>4864</v>
      </c>
      <c r="C361" s="212" t="s">
        <v>544</v>
      </c>
      <c r="D361" s="212" t="s">
        <v>4865</v>
      </c>
      <c r="E361" s="542" t="s">
        <v>3594</v>
      </c>
      <c r="F361" s="212">
        <f>IF(RIGHT(B361,1)="p",0,IF(TRIM(C361)=TRIM('2 - Project Admin'!$E$8),1,0))</f>
        <v>0</v>
      </c>
      <c r="G361" s="212">
        <f>IF(F361=1,COUNTIF($C$4:C361,C361),0)</f>
        <v>0</v>
      </c>
    </row>
    <row r="362" spans="2:7" x14ac:dyDescent="0.2">
      <c r="B362" s="212" t="s">
        <v>4866</v>
      </c>
      <c r="C362" s="212" t="s">
        <v>549</v>
      </c>
      <c r="D362" s="212" t="s">
        <v>4867</v>
      </c>
      <c r="E362" s="542" t="s">
        <v>3594</v>
      </c>
      <c r="F362" s="212">
        <f>IF(RIGHT(B362,1)="p",0,IF(TRIM(C362)=TRIM('2 - Project Admin'!$E$8),1,0))</f>
        <v>0</v>
      </c>
      <c r="G362" s="212">
        <f>IF(F362=1,COUNTIF($C$4:C362,C362),0)</f>
        <v>0</v>
      </c>
    </row>
    <row r="363" spans="2:7" x14ac:dyDescent="0.2">
      <c r="B363" s="212" t="s">
        <v>4868</v>
      </c>
      <c r="C363" s="212" t="s">
        <v>549</v>
      </c>
      <c r="D363" s="212" t="s">
        <v>4869</v>
      </c>
      <c r="E363" s="542" t="s">
        <v>3594</v>
      </c>
      <c r="F363" s="212">
        <f>IF(RIGHT(B363,1)="p",0,IF(TRIM(C363)=TRIM('2 - Project Admin'!$E$8),1,0))</f>
        <v>0</v>
      </c>
      <c r="G363" s="212">
        <f>IF(F363=1,COUNTIF($C$4:C363,C363),0)</f>
        <v>0</v>
      </c>
    </row>
    <row r="364" spans="2:7" x14ac:dyDescent="0.2">
      <c r="B364" s="212" t="s">
        <v>4870</v>
      </c>
      <c r="C364" s="212" t="s">
        <v>549</v>
      </c>
      <c r="D364" s="212" t="s">
        <v>4871</v>
      </c>
      <c r="E364" s="542" t="s">
        <v>3594</v>
      </c>
      <c r="F364" s="212">
        <f>IF(RIGHT(B364,1)="p",0,IF(TRIM(C364)=TRIM('2 - Project Admin'!$E$8),1,0))</f>
        <v>0</v>
      </c>
      <c r="G364" s="212">
        <f>IF(F364=1,COUNTIF($C$4:C364,C364),0)</f>
        <v>0</v>
      </c>
    </row>
    <row r="365" spans="2:7" x14ac:dyDescent="0.2">
      <c r="B365" s="212" t="s">
        <v>4872</v>
      </c>
      <c r="C365" s="212" t="s">
        <v>549</v>
      </c>
      <c r="D365" s="212" t="s">
        <v>4873</v>
      </c>
      <c r="E365" s="542" t="s">
        <v>3594</v>
      </c>
      <c r="F365" s="212">
        <f>IF(RIGHT(B365,1)="p",0,IF(TRIM(C365)=TRIM('2 - Project Admin'!$E$8),1,0))</f>
        <v>0</v>
      </c>
      <c r="G365" s="212">
        <f>IF(F365=1,COUNTIF($C$4:C365,C365),0)</f>
        <v>0</v>
      </c>
    </row>
    <row r="366" spans="2:7" x14ac:dyDescent="0.2">
      <c r="B366" s="212" t="s">
        <v>4874</v>
      </c>
      <c r="C366" s="212" t="s">
        <v>553</v>
      </c>
      <c r="D366" s="212" t="s">
        <v>4875</v>
      </c>
      <c r="E366" s="542" t="s">
        <v>3594</v>
      </c>
      <c r="F366" s="212">
        <f>IF(RIGHT(B366,1)="p",0,IF(TRIM(C366)=TRIM('2 - Project Admin'!$E$8),1,0))</f>
        <v>0</v>
      </c>
      <c r="G366" s="212">
        <f>IF(F366=1,COUNTIF($C$4:C366,C366),0)</f>
        <v>0</v>
      </c>
    </row>
    <row r="367" spans="2:7" x14ac:dyDescent="0.2">
      <c r="B367" s="212" t="s">
        <v>4876</v>
      </c>
      <c r="C367" s="212" t="s">
        <v>553</v>
      </c>
      <c r="D367" s="212" t="s">
        <v>4877</v>
      </c>
      <c r="E367" s="542" t="s">
        <v>3594</v>
      </c>
      <c r="F367" s="212">
        <f>IF(RIGHT(B367,1)="p",0,IF(TRIM(C367)=TRIM('2 - Project Admin'!$E$8),1,0))</f>
        <v>0</v>
      </c>
      <c r="G367" s="212">
        <f>IF(F367=1,COUNTIF($C$4:C367,C367),0)</f>
        <v>0</v>
      </c>
    </row>
    <row r="368" spans="2:7" x14ac:dyDescent="0.2">
      <c r="B368" s="212" t="s">
        <v>4878</v>
      </c>
      <c r="C368" s="212" t="s">
        <v>553</v>
      </c>
      <c r="D368" s="212" t="s">
        <v>4879</v>
      </c>
      <c r="E368" s="542" t="s">
        <v>3594</v>
      </c>
      <c r="F368" s="212">
        <f>IF(RIGHT(B368,1)="p",0,IF(TRIM(C368)=TRIM('2 - Project Admin'!$E$8),1,0))</f>
        <v>0</v>
      </c>
      <c r="G368" s="212">
        <f>IF(F368=1,COUNTIF($C$4:C368,C368),0)</f>
        <v>0</v>
      </c>
    </row>
    <row r="369" spans="2:7" x14ac:dyDescent="0.2">
      <c r="B369" s="212" t="s">
        <v>4880</v>
      </c>
      <c r="C369" s="212" t="s">
        <v>553</v>
      </c>
      <c r="D369" s="212" t="s">
        <v>4881</v>
      </c>
      <c r="E369" s="542" t="s">
        <v>3594</v>
      </c>
      <c r="F369" s="212">
        <f>IF(RIGHT(B369,1)="p",0,IF(TRIM(C369)=TRIM('2 - Project Admin'!$E$8),1,0))</f>
        <v>0</v>
      </c>
      <c r="G369" s="212">
        <f>IF(F369=1,COUNTIF($C$4:C369,C369),0)</f>
        <v>0</v>
      </c>
    </row>
    <row r="370" spans="2:7" x14ac:dyDescent="0.2">
      <c r="B370" s="212" t="s">
        <v>4882</v>
      </c>
      <c r="C370" s="212" t="s">
        <v>554</v>
      </c>
      <c r="D370" s="212" t="s">
        <v>3820</v>
      </c>
      <c r="E370" s="542" t="s">
        <v>3594</v>
      </c>
      <c r="F370" s="212">
        <f>IF(RIGHT(B370,1)="p",0,IF(TRIM(C370)=TRIM('2 - Project Admin'!$E$8),1,0))</f>
        <v>0</v>
      </c>
      <c r="G370" s="212">
        <f>IF(F370=1,COUNTIF($C$4:C370,C370),0)</f>
        <v>0</v>
      </c>
    </row>
    <row r="371" spans="2:7" x14ac:dyDescent="0.2">
      <c r="B371" s="212" t="s">
        <v>4883</v>
      </c>
      <c r="C371" s="212" t="s">
        <v>554</v>
      </c>
      <c r="D371" s="212" t="s">
        <v>4884</v>
      </c>
      <c r="E371" s="542" t="s">
        <v>3594</v>
      </c>
      <c r="F371" s="212">
        <f>IF(RIGHT(B371,1)="p",0,IF(TRIM(C371)=TRIM('2 - Project Admin'!$E$8),1,0))</f>
        <v>0</v>
      </c>
      <c r="G371" s="212">
        <f>IF(F371=1,COUNTIF($C$4:C371,C371),0)</f>
        <v>0</v>
      </c>
    </row>
    <row r="372" spans="2:7" x14ac:dyDescent="0.2">
      <c r="B372" s="212" t="s">
        <v>4885</v>
      </c>
      <c r="C372" s="212" t="s">
        <v>554</v>
      </c>
      <c r="D372" s="212" t="s">
        <v>4886</v>
      </c>
      <c r="E372" s="542" t="s">
        <v>3594</v>
      </c>
      <c r="F372" s="212">
        <f>IF(RIGHT(B372,1)="p",0,IF(TRIM(C372)=TRIM('2 - Project Admin'!$E$8),1,0))</f>
        <v>0</v>
      </c>
      <c r="G372" s="212">
        <f>IF(F372=1,COUNTIF($C$4:C372,C372),0)</f>
        <v>0</v>
      </c>
    </row>
    <row r="373" spans="2:7" x14ac:dyDescent="0.2">
      <c r="B373" s="212" t="s">
        <v>4887</v>
      </c>
      <c r="C373" s="212" t="s">
        <v>554</v>
      </c>
      <c r="D373" s="212" t="s">
        <v>4888</v>
      </c>
      <c r="E373" s="542" t="s">
        <v>3594</v>
      </c>
      <c r="F373" s="212">
        <f>IF(RIGHT(B373,1)="p",0,IF(TRIM(C373)=TRIM('2 - Project Admin'!$E$8),1,0))</f>
        <v>0</v>
      </c>
      <c r="G373" s="212">
        <f>IF(F373=1,COUNTIF($C$4:C373,C373),0)</f>
        <v>0</v>
      </c>
    </row>
    <row r="374" spans="2:7" x14ac:dyDescent="0.2">
      <c r="B374" s="212" t="s">
        <v>4889</v>
      </c>
      <c r="C374" s="212" t="s">
        <v>554</v>
      </c>
      <c r="D374" s="212" t="s">
        <v>4890</v>
      </c>
      <c r="E374" s="542" t="s">
        <v>3594</v>
      </c>
      <c r="F374" s="212">
        <f>IF(RIGHT(B374,1)="p",0,IF(TRIM(C374)=TRIM('2 - Project Admin'!$E$8),1,0))</f>
        <v>0</v>
      </c>
      <c r="G374" s="212">
        <f>IF(F374=1,COUNTIF($C$4:C374,C374),0)</f>
        <v>0</v>
      </c>
    </row>
    <row r="375" spans="2:7" x14ac:dyDescent="0.2">
      <c r="B375" s="212" t="s">
        <v>4891</v>
      </c>
      <c r="C375" s="212" t="s">
        <v>554</v>
      </c>
      <c r="D375" s="212" t="s">
        <v>4892</v>
      </c>
      <c r="E375" s="542" t="s">
        <v>3594</v>
      </c>
      <c r="F375" s="212">
        <f>IF(RIGHT(B375,1)="p",0,IF(TRIM(C375)=TRIM('2 - Project Admin'!$E$8),1,0))</f>
        <v>0</v>
      </c>
      <c r="G375" s="212">
        <f>IF(F375=1,COUNTIF($C$4:C375,C375),0)</f>
        <v>0</v>
      </c>
    </row>
    <row r="376" spans="2:7" x14ac:dyDescent="0.2">
      <c r="B376" s="212" t="s">
        <v>4893</v>
      </c>
      <c r="C376" s="212" t="s">
        <v>554</v>
      </c>
      <c r="D376" s="212" t="s">
        <v>4894</v>
      </c>
      <c r="E376" s="542" t="s">
        <v>3594</v>
      </c>
      <c r="F376" s="212">
        <f>IF(RIGHT(B376,1)="p",0,IF(TRIM(C376)=TRIM('2 - Project Admin'!$E$8),1,0))</f>
        <v>0</v>
      </c>
      <c r="G376" s="212">
        <f>IF(F376=1,COUNTIF($C$4:C376,C376),0)</f>
        <v>0</v>
      </c>
    </row>
    <row r="377" spans="2:7" x14ac:dyDescent="0.2">
      <c r="B377" s="212" t="s">
        <v>4895</v>
      </c>
      <c r="C377" s="212" t="s">
        <v>554</v>
      </c>
      <c r="D377" s="212" t="s">
        <v>4896</v>
      </c>
      <c r="E377" s="542" t="s">
        <v>3594</v>
      </c>
      <c r="F377" s="212">
        <f>IF(RIGHT(B377,1)="p",0,IF(TRIM(C377)=TRIM('2 - Project Admin'!$E$8),1,0))</f>
        <v>0</v>
      </c>
      <c r="G377" s="212">
        <f>IF(F377=1,COUNTIF($C$4:C377,C377),0)</f>
        <v>0</v>
      </c>
    </row>
    <row r="378" spans="2:7" x14ac:dyDescent="0.2">
      <c r="B378" s="212" t="s">
        <v>4897</v>
      </c>
      <c r="C378" s="212" t="s">
        <v>554</v>
      </c>
      <c r="D378" s="212" t="s">
        <v>4898</v>
      </c>
      <c r="E378" s="542" t="s">
        <v>3594</v>
      </c>
      <c r="F378" s="212">
        <f>IF(RIGHT(B378,1)="p",0,IF(TRIM(C378)=TRIM('2 - Project Admin'!$E$8),1,0))</f>
        <v>0</v>
      </c>
      <c r="G378" s="212">
        <f>IF(F378=1,COUNTIF($C$4:C378,C378),0)</f>
        <v>0</v>
      </c>
    </row>
    <row r="379" spans="2:7" x14ac:dyDescent="0.2">
      <c r="B379" s="212" t="s">
        <v>4899</v>
      </c>
      <c r="C379" s="212" t="s">
        <v>555</v>
      </c>
      <c r="D379" s="212" t="s">
        <v>4900</v>
      </c>
      <c r="E379" s="542" t="s">
        <v>3594</v>
      </c>
      <c r="F379" s="212">
        <f>IF(RIGHT(B379,1)="p",0,IF(TRIM(C379)=TRIM('2 - Project Admin'!$E$8),1,0))</f>
        <v>0</v>
      </c>
      <c r="G379" s="212">
        <f>IF(F379=1,COUNTIF($C$4:C379,C379),0)</f>
        <v>0</v>
      </c>
    </row>
    <row r="380" spans="2:7" x14ac:dyDescent="0.2">
      <c r="B380" s="212" t="s">
        <v>4901</v>
      </c>
      <c r="C380" s="212" t="s">
        <v>555</v>
      </c>
      <c r="D380" s="212" t="s">
        <v>4902</v>
      </c>
      <c r="E380" s="542" t="s">
        <v>3594</v>
      </c>
      <c r="F380" s="212">
        <f>IF(RIGHT(B380,1)="p",0,IF(TRIM(C380)=TRIM('2 - Project Admin'!$E$8),1,0))</f>
        <v>0</v>
      </c>
      <c r="G380" s="212">
        <f>IF(F380=1,COUNTIF($C$4:C380,C380),0)</f>
        <v>0</v>
      </c>
    </row>
    <row r="381" spans="2:7" x14ac:dyDescent="0.2">
      <c r="B381" s="212" t="s">
        <v>4903</v>
      </c>
      <c r="C381" s="212" t="s">
        <v>555</v>
      </c>
      <c r="D381" s="212" t="s">
        <v>4904</v>
      </c>
      <c r="E381" s="542" t="s">
        <v>3594</v>
      </c>
      <c r="F381" s="212">
        <f>IF(RIGHT(B381,1)="p",0,IF(TRIM(C381)=TRIM('2 - Project Admin'!$E$8),1,0))</f>
        <v>0</v>
      </c>
      <c r="G381" s="212">
        <f>IF(F381=1,COUNTIF($C$4:C381,C381),0)</f>
        <v>0</v>
      </c>
    </row>
    <row r="382" spans="2:7" x14ac:dyDescent="0.2">
      <c r="B382" s="212" t="s">
        <v>4905</v>
      </c>
      <c r="C382" s="212" t="s">
        <v>555</v>
      </c>
      <c r="D382" s="212" t="s">
        <v>4906</v>
      </c>
      <c r="E382" s="542" t="s">
        <v>3594</v>
      </c>
      <c r="F382" s="212">
        <f>IF(RIGHT(B382,1)="p",0,IF(TRIM(C382)=TRIM('2 - Project Admin'!$E$8),1,0))</f>
        <v>0</v>
      </c>
      <c r="G382" s="212">
        <f>IF(F382=1,COUNTIF($C$4:C382,C382),0)</f>
        <v>0</v>
      </c>
    </row>
    <row r="383" spans="2:7" x14ac:dyDescent="0.2">
      <c r="B383" s="212" t="s">
        <v>4907</v>
      </c>
      <c r="C383" s="212" t="s">
        <v>555</v>
      </c>
      <c r="D383" s="212" t="s">
        <v>4908</v>
      </c>
      <c r="E383" s="542" t="s">
        <v>3594</v>
      </c>
      <c r="F383" s="212">
        <f>IF(RIGHT(B383,1)="p",0,IF(TRIM(C383)=TRIM('2 - Project Admin'!$E$8),1,0))</f>
        <v>0</v>
      </c>
      <c r="G383" s="212">
        <f>IF(F383=1,COUNTIF($C$4:C383,C383),0)</f>
        <v>0</v>
      </c>
    </row>
    <row r="384" spans="2:7" x14ac:dyDescent="0.2">
      <c r="B384" s="212" t="s">
        <v>4909</v>
      </c>
      <c r="C384" s="212" t="s">
        <v>555</v>
      </c>
      <c r="D384" s="212" t="s">
        <v>4910</v>
      </c>
      <c r="E384" s="542" t="s">
        <v>3594</v>
      </c>
      <c r="F384" s="212">
        <f>IF(RIGHT(B384,1)="p",0,IF(TRIM(C384)=TRIM('2 - Project Admin'!$E$8),1,0))</f>
        <v>0</v>
      </c>
      <c r="G384" s="212">
        <f>IF(F384=1,COUNTIF($C$4:C384,C384),0)</f>
        <v>0</v>
      </c>
    </row>
    <row r="385" spans="2:7" x14ac:dyDescent="0.2">
      <c r="B385" s="212" t="s">
        <v>4911</v>
      </c>
      <c r="C385" s="212" t="s">
        <v>557</v>
      </c>
      <c r="D385" s="212" t="s">
        <v>4912</v>
      </c>
      <c r="E385" s="542" t="s">
        <v>3594</v>
      </c>
      <c r="F385" s="212">
        <f>IF(RIGHT(B385,1)="p",0,IF(TRIM(C385)=TRIM('2 - Project Admin'!$E$8),1,0))</f>
        <v>0</v>
      </c>
      <c r="G385" s="212">
        <f>IF(F385=1,COUNTIF($C$4:C385,C385),0)</f>
        <v>0</v>
      </c>
    </row>
    <row r="386" spans="2:7" x14ac:dyDescent="0.2">
      <c r="B386" s="212" t="s">
        <v>4913</v>
      </c>
      <c r="C386" s="212" t="s">
        <v>557</v>
      </c>
      <c r="D386" s="212" t="s">
        <v>4914</v>
      </c>
      <c r="E386" s="542" t="s">
        <v>3594</v>
      </c>
      <c r="F386" s="212">
        <f>IF(RIGHT(B386,1)="p",0,IF(TRIM(C386)=TRIM('2 - Project Admin'!$E$8),1,0))</f>
        <v>0</v>
      </c>
      <c r="G386" s="212">
        <f>IF(F386=1,COUNTIF($C$4:C386,C386),0)</f>
        <v>0</v>
      </c>
    </row>
    <row r="387" spans="2:7" x14ac:dyDescent="0.2">
      <c r="B387" s="212" t="s">
        <v>4915</v>
      </c>
      <c r="C387" s="212" t="s">
        <v>557</v>
      </c>
      <c r="D387" s="212" t="s">
        <v>4916</v>
      </c>
      <c r="E387" s="542" t="s">
        <v>3594</v>
      </c>
      <c r="F387" s="212">
        <f>IF(RIGHT(B387,1)="p",0,IF(TRIM(C387)=TRIM('2 - Project Admin'!$E$8),1,0))</f>
        <v>0</v>
      </c>
      <c r="G387" s="212">
        <f>IF(F387=1,COUNTIF($C$4:C387,C387),0)</f>
        <v>0</v>
      </c>
    </row>
    <row r="388" spans="2:7" x14ac:dyDescent="0.2">
      <c r="B388" s="212" t="s">
        <v>4917</v>
      </c>
      <c r="C388" s="212" t="s">
        <v>557</v>
      </c>
      <c r="D388" s="212" t="s">
        <v>4918</v>
      </c>
      <c r="E388" s="542" t="s">
        <v>3594</v>
      </c>
      <c r="F388" s="212">
        <f>IF(RIGHT(B388,1)="p",0,IF(TRIM(C388)=TRIM('2 - Project Admin'!$E$8),1,0))</f>
        <v>0</v>
      </c>
      <c r="G388" s="212">
        <f>IF(F388=1,COUNTIF($C$4:C388,C388),0)</f>
        <v>0</v>
      </c>
    </row>
    <row r="389" spans="2:7" x14ac:dyDescent="0.2">
      <c r="B389" s="212" t="s">
        <v>4919</v>
      </c>
      <c r="C389" s="212" t="s">
        <v>557</v>
      </c>
      <c r="D389" s="212" t="s">
        <v>4920</v>
      </c>
      <c r="E389" s="542" t="s">
        <v>3594</v>
      </c>
      <c r="F389" s="212">
        <f>IF(RIGHT(B389,1)="p",0,IF(TRIM(C389)=TRIM('2 - Project Admin'!$E$8),1,0))</f>
        <v>0</v>
      </c>
      <c r="G389" s="212">
        <f>IF(F389=1,COUNTIF($C$4:C389,C389),0)</f>
        <v>0</v>
      </c>
    </row>
    <row r="390" spans="2:7" x14ac:dyDescent="0.2">
      <c r="B390" s="212" t="s">
        <v>4921</v>
      </c>
      <c r="C390" s="212" t="s">
        <v>557</v>
      </c>
      <c r="D390" s="212" t="s">
        <v>4922</v>
      </c>
      <c r="E390" s="542" t="s">
        <v>3594</v>
      </c>
      <c r="F390" s="212">
        <f>IF(RIGHT(B390,1)="p",0,IF(TRIM(C390)=TRIM('2 - Project Admin'!$E$8),1,0))</f>
        <v>0</v>
      </c>
      <c r="G390" s="212">
        <f>IF(F390=1,COUNTIF($C$4:C390,C390),0)</f>
        <v>0</v>
      </c>
    </row>
    <row r="391" spans="2:7" x14ac:dyDescent="0.2">
      <c r="B391" s="212" t="s">
        <v>4923</v>
      </c>
      <c r="C391" s="212" t="s">
        <v>557</v>
      </c>
      <c r="D391" s="212" t="s">
        <v>4924</v>
      </c>
      <c r="E391" s="542" t="s">
        <v>3594</v>
      </c>
      <c r="F391" s="212">
        <f>IF(RIGHT(B391,1)="p",0,IF(TRIM(C391)=TRIM('2 - Project Admin'!$E$8),1,0))</f>
        <v>0</v>
      </c>
      <c r="G391" s="212">
        <f>IF(F391=1,COUNTIF($C$4:C391,C391),0)</f>
        <v>0</v>
      </c>
    </row>
    <row r="392" spans="2:7" x14ac:dyDescent="0.2">
      <c r="B392" s="212" t="s">
        <v>4925</v>
      </c>
      <c r="C392" s="212" t="s">
        <v>560</v>
      </c>
      <c r="D392" s="212" t="s">
        <v>4926</v>
      </c>
      <c r="E392" s="542" t="s">
        <v>3594</v>
      </c>
      <c r="F392" s="212">
        <f>IF(RIGHT(B392,1)="p",0,IF(TRIM(C392)=TRIM('2 - Project Admin'!$E$8),1,0))</f>
        <v>0</v>
      </c>
      <c r="G392" s="212">
        <f>IF(F392=1,COUNTIF($C$4:C392,C392),0)</f>
        <v>0</v>
      </c>
    </row>
    <row r="393" spans="2:7" x14ac:dyDescent="0.2">
      <c r="B393" s="212" t="s">
        <v>4927</v>
      </c>
      <c r="C393" s="212" t="s">
        <v>560</v>
      </c>
      <c r="D393" s="212" t="s">
        <v>4928</v>
      </c>
      <c r="E393" s="542" t="s">
        <v>3594</v>
      </c>
      <c r="F393" s="212">
        <f>IF(RIGHT(B393,1)="p",0,IF(TRIM(C393)=TRIM('2 - Project Admin'!$E$8),1,0))</f>
        <v>0</v>
      </c>
      <c r="G393" s="212">
        <f>IF(F393=1,COUNTIF($C$4:C393,C393),0)</f>
        <v>0</v>
      </c>
    </row>
    <row r="394" spans="2:7" x14ac:dyDescent="0.2">
      <c r="B394" s="212" t="s">
        <v>4929</v>
      </c>
      <c r="C394" s="212" t="s">
        <v>560</v>
      </c>
      <c r="D394" s="212" t="s">
        <v>4930</v>
      </c>
      <c r="E394" s="542" t="s">
        <v>3594</v>
      </c>
      <c r="F394" s="212">
        <f>IF(RIGHT(B394,1)="p",0,IF(TRIM(C394)=TRIM('2 - Project Admin'!$E$8),1,0))</f>
        <v>0</v>
      </c>
      <c r="G394" s="212">
        <f>IF(F394=1,COUNTIF($C$4:C394,C394),0)</f>
        <v>0</v>
      </c>
    </row>
    <row r="395" spans="2:7" x14ac:dyDescent="0.2">
      <c r="B395" s="212" t="s">
        <v>4931</v>
      </c>
      <c r="C395" s="212" t="s">
        <v>560</v>
      </c>
      <c r="D395" s="212" t="s">
        <v>4932</v>
      </c>
      <c r="E395" s="542" t="s">
        <v>3594</v>
      </c>
      <c r="F395" s="212">
        <f>IF(RIGHT(B395,1)="p",0,IF(TRIM(C395)=TRIM('2 - Project Admin'!$E$8),1,0))</f>
        <v>0</v>
      </c>
      <c r="G395" s="212">
        <f>IF(F395=1,COUNTIF($C$4:C395,C395),0)</f>
        <v>0</v>
      </c>
    </row>
    <row r="396" spans="2:7" x14ac:dyDescent="0.2">
      <c r="B396" s="212" t="s">
        <v>4933</v>
      </c>
      <c r="C396" s="212" t="s">
        <v>560</v>
      </c>
      <c r="D396" s="212" t="s">
        <v>4934</v>
      </c>
      <c r="E396" s="542" t="s">
        <v>3594</v>
      </c>
      <c r="F396" s="212">
        <f>IF(RIGHT(B396,1)="p",0,IF(TRIM(C396)=TRIM('2 - Project Admin'!$E$8),1,0))</f>
        <v>0</v>
      </c>
      <c r="G396" s="212">
        <f>IF(F396=1,COUNTIF($C$4:C396,C396),0)</f>
        <v>0</v>
      </c>
    </row>
    <row r="397" spans="2:7" x14ac:dyDescent="0.2">
      <c r="B397" s="212" t="s">
        <v>4935</v>
      </c>
      <c r="C397" s="212" t="s">
        <v>560</v>
      </c>
      <c r="D397" s="212" t="s">
        <v>4936</v>
      </c>
      <c r="E397" s="542" t="s">
        <v>3594</v>
      </c>
      <c r="F397" s="212">
        <f>IF(RIGHT(B397,1)="p",0,IF(TRIM(C397)=TRIM('2 - Project Admin'!$E$8),1,0))</f>
        <v>0</v>
      </c>
      <c r="G397" s="212">
        <f>IF(F397=1,COUNTIF($C$4:C397,C397),0)</f>
        <v>0</v>
      </c>
    </row>
    <row r="398" spans="2:7" x14ac:dyDescent="0.2">
      <c r="B398" s="212" t="s">
        <v>4937</v>
      </c>
      <c r="C398" s="212" t="s">
        <v>560</v>
      </c>
      <c r="D398" s="212" t="s">
        <v>4938</v>
      </c>
      <c r="E398" s="542" t="s">
        <v>3594</v>
      </c>
      <c r="F398" s="212">
        <f>IF(RIGHT(B398,1)="p",0,IF(TRIM(C398)=TRIM('2 - Project Admin'!$E$8),1,0))</f>
        <v>0</v>
      </c>
      <c r="G398" s="212">
        <f>IF(F398=1,COUNTIF($C$4:C398,C398),0)</f>
        <v>0</v>
      </c>
    </row>
    <row r="399" spans="2:7" x14ac:dyDescent="0.2">
      <c r="B399" s="212" t="s">
        <v>4939</v>
      </c>
      <c r="C399" s="212" t="s">
        <v>4940</v>
      </c>
      <c r="D399" s="212" t="s">
        <v>4941</v>
      </c>
      <c r="E399" s="542" t="s">
        <v>3594</v>
      </c>
      <c r="F399" s="212">
        <f>IF(RIGHT(B399,1)="p",0,IF(TRIM(C399)=TRIM('2 - Project Admin'!$E$8),1,0))</f>
        <v>0</v>
      </c>
      <c r="G399" s="212">
        <f>IF(F399=1,COUNTIF($C$4:C399,C399),0)</f>
        <v>0</v>
      </c>
    </row>
    <row r="400" spans="2:7" x14ac:dyDescent="0.2">
      <c r="B400" s="212" t="s">
        <v>4942</v>
      </c>
      <c r="C400" s="212" t="s">
        <v>4940</v>
      </c>
      <c r="D400" s="212" t="s">
        <v>4943</v>
      </c>
      <c r="E400" s="542" t="s">
        <v>3594</v>
      </c>
      <c r="F400" s="212">
        <f>IF(RIGHT(B400,1)="p",0,IF(TRIM(C400)=TRIM('2 - Project Admin'!$E$8),1,0))</f>
        <v>0</v>
      </c>
      <c r="G400" s="212">
        <f>IF(F400=1,COUNTIF($C$4:C400,C400),0)</f>
        <v>0</v>
      </c>
    </row>
    <row r="401" spans="2:7" x14ac:dyDescent="0.2">
      <c r="B401" s="212" t="s">
        <v>4944</v>
      </c>
      <c r="C401" s="212" t="s">
        <v>4940</v>
      </c>
      <c r="D401" s="212" t="s">
        <v>4945</v>
      </c>
      <c r="E401" s="542" t="s">
        <v>3594</v>
      </c>
      <c r="F401" s="212">
        <f>IF(RIGHT(B401,1)="p",0,IF(TRIM(C401)=TRIM('2 - Project Admin'!$E$8),1,0))</f>
        <v>0</v>
      </c>
      <c r="G401" s="212">
        <f>IF(F401=1,COUNTIF($C$4:C401,C401),0)</f>
        <v>0</v>
      </c>
    </row>
    <row r="402" spans="2:7" x14ac:dyDescent="0.2">
      <c r="B402" s="212" t="s">
        <v>4946</v>
      </c>
      <c r="C402" s="212" t="s">
        <v>4940</v>
      </c>
      <c r="D402" s="212" t="s">
        <v>4947</v>
      </c>
      <c r="E402" s="542" t="s">
        <v>3594</v>
      </c>
      <c r="F402" s="212">
        <f>IF(RIGHT(B402,1)="p",0,IF(TRIM(C402)=TRIM('2 - Project Admin'!$E$8),1,0))</f>
        <v>0</v>
      </c>
      <c r="G402" s="212">
        <f>IF(F402=1,COUNTIF($C$4:C402,C402),0)</f>
        <v>0</v>
      </c>
    </row>
    <row r="403" spans="2:7" x14ac:dyDescent="0.2">
      <c r="B403" s="212" t="s">
        <v>4948</v>
      </c>
      <c r="C403" s="212" t="s">
        <v>4940</v>
      </c>
      <c r="D403" s="212" t="s">
        <v>4949</v>
      </c>
      <c r="E403" s="542" t="s">
        <v>3594</v>
      </c>
      <c r="F403" s="212">
        <f>IF(RIGHT(B403,1)="p",0,IF(TRIM(C403)=TRIM('2 - Project Admin'!$E$8),1,0))</f>
        <v>0</v>
      </c>
      <c r="G403" s="212">
        <f>IF(F403=1,COUNTIF($C$4:C403,C403),0)</f>
        <v>0</v>
      </c>
    </row>
    <row r="404" spans="2:7" x14ac:dyDescent="0.2">
      <c r="B404" s="212" t="s">
        <v>4950</v>
      </c>
      <c r="C404" s="212" t="s">
        <v>4940</v>
      </c>
      <c r="D404" s="212" t="s">
        <v>4951</v>
      </c>
      <c r="E404" s="542" t="s">
        <v>3594</v>
      </c>
      <c r="F404" s="212">
        <f>IF(RIGHT(B404,1)="p",0,IF(TRIM(C404)=TRIM('2 - Project Admin'!$E$8),1,0))</f>
        <v>0</v>
      </c>
      <c r="G404" s="212">
        <f>IF(F404=1,COUNTIF($C$4:C404,C404),0)</f>
        <v>0</v>
      </c>
    </row>
    <row r="405" spans="2:7" x14ac:dyDescent="0.2">
      <c r="B405" s="212" t="s">
        <v>4952</v>
      </c>
      <c r="C405" s="212" t="s">
        <v>4940</v>
      </c>
      <c r="D405" s="212" t="s">
        <v>4953</v>
      </c>
      <c r="E405" s="542" t="s">
        <v>3594</v>
      </c>
      <c r="F405" s="212">
        <f>IF(RIGHT(B405,1)="p",0,IF(TRIM(C405)=TRIM('2 - Project Admin'!$E$8),1,0))</f>
        <v>0</v>
      </c>
      <c r="G405" s="212">
        <f>IF(F405=1,COUNTIF($C$4:C405,C405),0)</f>
        <v>0</v>
      </c>
    </row>
    <row r="406" spans="2:7" x14ac:dyDescent="0.2">
      <c r="B406" s="212" t="s">
        <v>4954</v>
      </c>
      <c r="C406" s="212" t="s">
        <v>4940</v>
      </c>
      <c r="D406" s="212" t="s">
        <v>4955</v>
      </c>
      <c r="E406" s="542" t="s">
        <v>3594</v>
      </c>
      <c r="F406" s="212">
        <f>IF(RIGHT(B406,1)="p",0,IF(TRIM(C406)=TRIM('2 - Project Admin'!$E$8),1,0))</f>
        <v>0</v>
      </c>
      <c r="G406" s="212">
        <f>IF(F406=1,COUNTIF($C$4:C406,C406),0)</f>
        <v>0</v>
      </c>
    </row>
    <row r="407" spans="2:7" x14ac:dyDescent="0.2">
      <c r="B407" s="212" t="s">
        <v>4956</v>
      </c>
      <c r="C407" s="212" t="s">
        <v>4940</v>
      </c>
      <c r="D407" s="212" t="s">
        <v>4957</v>
      </c>
      <c r="E407" s="542" t="s">
        <v>3594</v>
      </c>
      <c r="F407" s="212">
        <f>IF(RIGHT(B407,1)="p",0,IF(TRIM(C407)=TRIM('2 - Project Admin'!$E$8),1,0))</f>
        <v>0</v>
      </c>
      <c r="G407" s="212">
        <f>IF(F407=1,COUNTIF($C$4:C407,C407),0)</f>
        <v>0</v>
      </c>
    </row>
    <row r="408" spans="2:7" x14ac:dyDescent="0.2">
      <c r="B408" s="212" t="s">
        <v>4958</v>
      </c>
      <c r="C408" s="212" t="s">
        <v>566</v>
      </c>
      <c r="D408" s="212" t="s">
        <v>4959</v>
      </c>
      <c r="E408" s="542" t="s">
        <v>3594</v>
      </c>
      <c r="F408" s="212">
        <f>IF(RIGHT(B408,1)="p",0,IF(TRIM(C408)=TRIM('2 - Project Admin'!$E$8),1,0))</f>
        <v>0</v>
      </c>
      <c r="G408" s="212">
        <f>IF(F408=1,COUNTIF($C$4:C408,C408),0)</f>
        <v>0</v>
      </c>
    </row>
    <row r="409" spans="2:7" x14ac:dyDescent="0.2">
      <c r="B409" s="212" t="s">
        <v>4960</v>
      </c>
      <c r="C409" s="212" t="s">
        <v>566</v>
      </c>
      <c r="D409" s="212" t="s">
        <v>4961</v>
      </c>
      <c r="E409" s="542" t="s">
        <v>3594</v>
      </c>
      <c r="F409" s="212">
        <f>IF(RIGHT(B409,1)="p",0,IF(TRIM(C409)=TRIM('2 - Project Admin'!$E$8),1,0))</f>
        <v>0</v>
      </c>
      <c r="G409" s="212">
        <f>IF(F409=1,COUNTIF($C$4:C409,C409),0)</f>
        <v>0</v>
      </c>
    </row>
    <row r="410" spans="2:7" x14ac:dyDescent="0.2">
      <c r="B410" s="212" t="s">
        <v>4962</v>
      </c>
      <c r="C410" s="212" t="s">
        <v>566</v>
      </c>
      <c r="D410" s="212" t="s">
        <v>4963</v>
      </c>
      <c r="E410" s="542" t="s">
        <v>3594</v>
      </c>
      <c r="F410" s="212">
        <f>IF(RIGHT(B410,1)="p",0,IF(TRIM(C410)=TRIM('2 - Project Admin'!$E$8),1,0))</f>
        <v>0</v>
      </c>
      <c r="G410" s="212">
        <f>IF(F410=1,COUNTIF($C$4:C410,C410),0)</f>
        <v>0</v>
      </c>
    </row>
    <row r="411" spans="2:7" x14ac:dyDescent="0.2">
      <c r="B411" s="212" t="s">
        <v>4964</v>
      </c>
      <c r="C411" s="212" t="s">
        <v>566</v>
      </c>
      <c r="D411" s="212" t="s">
        <v>4965</v>
      </c>
      <c r="E411" s="542" t="s">
        <v>3594</v>
      </c>
      <c r="F411" s="212">
        <f>IF(RIGHT(B411,1)="p",0,IF(TRIM(C411)=TRIM('2 - Project Admin'!$E$8),1,0))</f>
        <v>0</v>
      </c>
      <c r="G411" s="212">
        <f>IF(F411=1,COUNTIF($C$4:C411,C411),0)</f>
        <v>0</v>
      </c>
    </row>
    <row r="412" spans="2:7" x14ac:dyDescent="0.2">
      <c r="B412" s="212" t="s">
        <v>4966</v>
      </c>
      <c r="C412" s="212" t="s">
        <v>566</v>
      </c>
      <c r="D412" s="212" t="s">
        <v>4967</v>
      </c>
      <c r="E412" s="542" t="s">
        <v>3594</v>
      </c>
      <c r="F412" s="212">
        <f>IF(RIGHT(B412,1)="p",0,IF(TRIM(C412)=TRIM('2 - Project Admin'!$E$8),1,0))</f>
        <v>0</v>
      </c>
      <c r="G412" s="212">
        <f>IF(F412=1,COUNTIF($C$4:C412,C412),0)</f>
        <v>0</v>
      </c>
    </row>
    <row r="413" spans="2:7" x14ac:dyDescent="0.2">
      <c r="B413" s="212" t="s">
        <v>4968</v>
      </c>
      <c r="C413" s="212" t="s">
        <v>566</v>
      </c>
      <c r="D413" s="212" t="s">
        <v>4969</v>
      </c>
      <c r="E413" s="542" t="s">
        <v>3594</v>
      </c>
      <c r="F413" s="212">
        <f>IF(RIGHT(B413,1)="p",0,IF(TRIM(C413)=TRIM('2 - Project Admin'!$E$8),1,0))</f>
        <v>0</v>
      </c>
      <c r="G413" s="212">
        <f>IF(F413=1,COUNTIF($C$4:C413,C413),0)</f>
        <v>0</v>
      </c>
    </row>
    <row r="414" spans="2:7" x14ac:dyDescent="0.2">
      <c r="B414" s="212" t="s">
        <v>4970</v>
      </c>
      <c r="C414" s="212" t="s">
        <v>573</v>
      </c>
      <c r="D414" s="212" t="s">
        <v>4971</v>
      </c>
      <c r="E414" s="542" t="s">
        <v>3594</v>
      </c>
      <c r="F414" s="212">
        <f>IF(RIGHT(B414,1)="p",0,IF(TRIM(C414)=TRIM('2 - Project Admin'!$E$8),1,0))</f>
        <v>0</v>
      </c>
      <c r="G414" s="212">
        <f>IF(F414=1,COUNTIF($C$4:C414,C414),0)</f>
        <v>0</v>
      </c>
    </row>
    <row r="415" spans="2:7" x14ac:dyDescent="0.2">
      <c r="B415" s="212" t="s">
        <v>4972</v>
      </c>
      <c r="C415" s="212" t="s">
        <v>573</v>
      </c>
      <c r="D415" s="212" t="s">
        <v>4973</v>
      </c>
      <c r="E415" s="542" t="s">
        <v>3594</v>
      </c>
      <c r="F415" s="212">
        <f>IF(RIGHT(B415,1)="p",0,IF(TRIM(C415)=TRIM('2 - Project Admin'!$E$8),1,0))</f>
        <v>0</v>
      </c>
      <c r="G415" s="212">
        <f>IF(F415=1,COUNTIF($C$4:C415,C415),0)</f>
        <v>0</v>
      </c>
    </row>
    <row r="416" spans="2:7" x14ac:dyDescent="0.2">
      <c r="B416" s="212" t="s">
        <v>4974</v>
      </c>
      <c r="C416" s="212" t="s">
        <v>573</v>
      </c>
      <c r="D416" s="212" t="s">
        <v>4975</v>
      </c>
      <c r="E416" s="542" t="s">
        <v>3594</v>
      </c>
      <c r="F416" s="212">
        <f>IF(RIGHT(B416,1)="p",0,IF(TRIM(C416)=TRIM('2 - Project Admin'!$E$8),1,0))</f>
        <v>0</v>
      </c>
      <c r="G416" s="212">
        <f>IF(F416=1,COUNTIF($C$4:C416,C416),0)</f>
        <v>0</v>
      </c>
    </row>
    <row r="417" spans="2:7" x14ac:dyDescent="0.2">
      <c r="B417" s="212" t="s">
        <v>4976</v>
      </c>
      <c r="C417" s="212" t="s">
        <v>573</v>
      </c>
      <c r="D417" s="212" t="s">
        <v>4977</v>
      </c>
      <c r="E417" s="542" t="s">
        <v>3594</v>
      </c>
      <c r="F417" s="212">
        <f>IF(RIGHT(B417,1)="p",0,IF(TRIM(C417)=TRIM('2 - Project Admin'!$E$8),1,0))</f>
        <v>0</v>
      </c>
      <c r="G417" s="212">
        <f>IF(F417=1,COUNTIF($C$4:C417,C417),0)</f>
        <v>0</v>
      </c>
    </row>
    <row r="418" spans="2:7" x14ac:dyDescent="0.2">
      <c r="B418" s="212" t="s">
        <v>4978</v>
      </c>
      <c r="C418" s="212" t="s">
        <v>573</v>
      </c>
      <c r="D418" s="212" t="s">
        <v>4979</v>
      </c>
      <c r="E418" s="542" t="s">
        <v>3594</v>
      </c>
      <c r="F418" s="212">
        <f>IF(RIGHT(B418,1)="p",0,IF(TRIM(C418)=TRIM('2 - Project Admin'!$E$8),1,0))</f>
        <v>0</v>
      </c>
      <c r="G418" s="212">
        <f>IF(F418=1,COUNTIF($C$4:C418,C418),0)</f>
        <v>0</v>
      </c>
    </row>
    <row r="419" spans="2:7" x14ac:dyDescent="0.2">
      <c r="B419" s="212" t="s">
        <v>4980</v>
      </c>
      <c r="C419" s="212" t="s">
        <v>573</v>
      </c>
      <c r="D419" s="212" t="s">
        <v>4981</v>
      </c>
      <c r="E419" s="542" t="s">
        <v>3594</v>
      </c>
      <c r="F419" s="212">
        <f>IF(RIGHT(B419,1)="p",0,IF(TRIM(C419)=TRIM('2 - Project Admin'!$E$8),1,0))</f>
        <v>0</v>
      </c>
      <c r="G419" s="212">
        <f>IF(F419=1,COUNTIF($C$4:C419,C419),0)</f>
        <v>0</v>
      </c>
    </row>
    <row r="420" spans="2:7" x14ac:dyDescent="0.2">
      <c r="B420" s="212" t="s">
        <v>4982</v>
      </c>
      <c r="C420" s="212" t="s">
        <v>573</v>
      </c>
      <c r="D420" s="212" t="s">
        <v>4983</v>
      </c>
      <c r="E420" s="542" t="s">
        <v>3594</v>
      </c>
      <c r="F420" s="212">
        <f>IF(RIGHT(B420,1)="p",0,IF(TRIM(C420)=TRIM('2 - Project Admin'!$E$8),1,0))</f>
        <v>0</v>
      </c>
      <c r="G420" s="212">
        <f>IF(F420=1,COUNTIF($C$4:C420,C420),0)</f>
        <v>0</v>
      </c>
    </row>
    <row r="421" spans="2:7" x14ac:dyDescent="0.2">
      <c r="B421" s="212" t="s">
        <v>4984</v>
      </c>
      <c r="C421" s="212" t="s">
        <v>573</v>
      </c>
      <c r="D421" s="212" t="s">
        <v>4985</v>
      </c>
      <c r="E421" s="542" t="s">
        <v>3594</v>
      </c>
      <c r="F421" s="212">
        <f>IF(RIGHT(B421,1)="p",0,IF(TRIM(C421)=TRIM('2 - Project Admin'!$E$8),1,0))</f>
        <v>0</v>
      </c>
      <c r="G421" s="212">
        <f>IF(F421=1,COUNTIF($C$4:C421,C421),0)</f>
        <v>0</v>
      </c>
    </row>
    <row r="422" spans="2:7" x14ac:dyDescent="0.2">
      <c r="B422" s="212" t="s">
        <v>4986</v>
      </c>
      <c r="C422" s="212" t="s">
        <v>573</v>
      </c>
      <c r="D422" s="212" t="s">
        <v>4987</v>
      </c>
      <c r="E422" s="542" t="s">
        <v>3594</v>
      </c>
      <c r="F422" s="212">
        <f>IF(RIGHT(B422,1)="p",0,IF(TRIM(C422)=TRIM('2 - Project Admin'!$E$8),1,0))</f>
        <v>0</v>
      </c>
      <c r="G422" s="212">
        <f>IF(F422=1,COUNTIF($C$4:C422,C422),0)</f>
        <v>0</v>
      </c>
    </row>
    <row r="423" spans="2:7" x14ac:dyDescent="0.2">
      <c r="B423" s="212" t="s">
        <v>4988</v>
      </c>
      <c r="C423" s="212" t="s">
        <v>577</v>
      </c>
      <c r="D423" s="212" t="s">
        <v>4989</v>
      </c>
      <c r="E423" s="542" t="s">
        <v>3594</v>
      </c>
      <c r="F423" s="212">
        <f>IF(RIGHT(B423,1)="p",0,IF(TRIM(C423)=TRIM('2 - Project Admin'!$E$8),1,0))</f>
        <v>0</v>
      </c>
      <c r="G423" s="212">
        <f>IF(F423=1,COUNTIF($C$4:C423,C423),0)</f>
        <v>0</v>
      </c>
    </row>
    <row r="424" spans="2:7" x14ac:dyDescent="0.2">
      <c r="B424" s="212" t="s">
        <v>4990</v>
      </c>
      <c r="C424" s="212" t="s">
        <v>577</v>
      </c>
      <c r="D424" s="212" t="s">
        <v>4991</v>
      </c>
      <c r="E424" s="542" t="s">
        <v>3594</v>
      </c>
      <c r="F424" s="212">
        <f>IF(RIGHT(B424,1)="p",0,IF(TRIM(C424)=TRIM('2 - Project Admin'!$E$8),1,0))</f>
        <v>0</v>
      </c>
      <c r="G424" s="212">
        <f>IF(F424=1,COUNTIF($C$4:C424,C424),0)</f>
        <v>0</v>
      </c>
    </row>
    <row r="425" spans="2:7" x14ac:dyDescent="0.2">
      <c r="B425" s="212" t="s">
        <v>4992</v>
      </c>
      <c r="C425" s="212" t="s">
        <v>577</v>
      </c>
      <c r="D425" s="212" t="s">
        <v>4993</v>
      </c>
      <c r="E425" s="542" t="s">
        <v>3594</v>
      </c>
      <c r="F425" s="212">
        <f>IF(RIGHT(B425,1)="p",0,IF(TRIM(C425)=TRIM('2 - Project Admin'!$E$8),1,0))</f>
        <v>0</v>
      </c>
      <c r="G425" s="212">
        <f>IF(F425=1,COUNTIF($C$4:C425,C425),0)</f>
        <v>0</v>
      </c>
    </row>
    <row r="426" spans="2:7" x14ac:dyDescent="0.2">
      <c r="B426" s="212" t="s">
        <v>4994</v>
      </c>
      <c r="C426" s="212" t="s">
        <v>577</v>
      </c>
      <c r="D426" s="212" t="s">
        <v>4995</v>
      </c>
      <c r="E426" s="542" t="s">
        <v>3594</v>
      </c>
      <c r="F426" s="212">
        <f>IF(RIGHT(B426,1)="p",0,IF(TRIM(C426)=TRIM('2 - Project Admin'!$E$8),1,0))</f>
        <v>0</v>
      </c>
      <c r="G426" s="212">
        <f>IF(F426=1,COUNTIF($C$4:C426,C426),0)</f>
        <v>0</v>
      </c>
    </row>
    <row r="427" spans="2:7" x14ac:dyDescent="0.2">
      <c r="B427" s="212" t="s">
        <v>4996</v>
      </c>
      <c r="C427" s="212" t="s">
        <v>577</v>
      </c>
      <c r="D427" s="212" t="s">
        <v>4997</v>
      </c>
      <c r="E427" s="542" t="s">
        <v>3594</v>
      </c>
      <c r="F427" s="212">
        <f>IF(RIGHT(B427,1)="p",0,IF(TRIM(C427)=TRIM('2 - Project Admin'!$E$8),1,0))</f>
        <v>0</v>
      </c>
      <c r="G427" s="212">
        <f>IF(F427=1,COUNTIF($C$4:C427,C427),0)</f>
        <v>0</v>
      </c>
    </row>
    <row r="428" spans="2:7" x14ac:dyDescent="0.2">
      <c r="B428" s="212" t="s">
        <v>4998</v>
      </c>
      <c r="C428" s="212" t="s">
        <v>577</v>
      </c>
      <c r="D428" s="212" t="s">
        <v>4999</v>
      </c>
      <c r="E428" s="542" t="s">
        <v>3594</v>
      </c>
      <c r="F428" s="212">
        <f>IF(RIGHT(B428,1)="p",0,IF(TRIM(C428)=TRIM('2 - Project Admin'!$E$8),1,0))</f>
        <v>0</v>
      </c>
      <c r="G428" s="212">
        <f>IF(F428=1,COUNTIF($C$4:C428,C428),0)</f>
        <v>0</v>
      </c>
    </row>
    <row r="429" spans="2:7" x14ac:dyDescent="0.2">
      <c r="B429" s="212" t="s">
        <v>5000</v>
      </c>
      <c r="C429" s="212" t="s">
        <v>577</v>
      </c>
      <c r="D429" s="212" t="s">
        <v>3720</v>
      </c>
      <c r="E429" s="542" t="s">
        <v>3594</v>
      </c>
      <c r="F429" s="212">
        <f>IF(RIGHT(B429,1)="p",0,IF(TRIM(C429)=TRIM('2 - Project Admin'!$E$8),1,0))</f>
        <v>0</v>
      </c>
      <c r="G429" s="212">
        <f>IF(F429=1,COUNTIF($C$4:C429,C429),0)</f>
        <v>0</v>
      </c>
    </row>
    <row r="430" spans="2:7" x14ac:dyDescent="0.2">
      <c r="B430" s="212" t="s">
        <v>5001</v>
      </c>
      <c r="C430" s="212" t="s">
        <v>577</v>
      </c>
      <c r="D430" s="212" t="s">
        <v>5002</v>
      </c>
      <c r="E430" s="542" t="s">
        <v>3594</v>
      </c>
      <c r="F430" s="212">
        <f>IF(RIGHT(B430,1)="p",0,IF(TRIM(C430)=TRIM('2 - Project Admin'!$E$8),1,0))</f>
        <v>0</v>
      </c>
      <c r="G430" s="212">
        <f>IF(F430=1,COUNTIF($C$4:C430,C430),0)</f>
        <v>0</v>
      </c>
    </row>
    <row r="431" spans="2:7" x14ac:dyDescent="0.2">
      <c r="B431" s="212" t="s">
        <v>5003</v>
      </c>
      <c r="C431" s="212" t="s">
        <v>580</v>
      </c>
      <c r="D431" s="212" t="s">
        <v>5004</v>
      </c>
      <c r="E431" s="542" t="s">
        <v>3594</v>
      </c>
      <c r="F431" s="212">
        <f>IF(RIGHT(B431,1)="p",0,IF(TRIM(C431)=TRIM('2 - Project Admin'!$E$8),1,0))</f>
        <v>0</v>
      </c>
      <c r="G431" s="212">
        <f>IF(F431=1,COUNTIF($C$4:C431,C431),0)</f>
        <v>0</v>
      </c>
    </row>
    <row r="432" spans="2:7" x14ac:dyDescent="0.2">
      <c r="B432" s="212" t="s">
        <v>5005</v>
      </c>
      <c r="C432" s="212" t="s">
        <v>580</v>
      </c>
      <c r="D432" s="212" t="s">
        <v>5006</v>
      </c>
      <c r="E432" s="542" t="s">
        <v>3594</v>
      </c>
      <c r="F432" s="212">
        <f>IF(RIGHT(B432,1)="p",0,IF(TRIM(C432)=TRIM('2 - Project Admin'!$E$8),1,0))</f>
        <v>0</v>
      </c>
      <c r="G432" s="212">
        <f>IF(F432=1,COUNTIF($C$4:C432,C432),0)</f>
        <v>0</v>
      </c>
    </row>
    <row r="433" spans="2:7" x14ac:dyDescent="0.2">
      <c r="B433" s="212" t="s">
        <v>5007</v>
      </c>
      <c r="C433" s="212" t="s">
        <v>580</v>
      </c>
      <c r="D433" s="212" t="s">
        <v>5008</v>
      </c>
      <c r="E433" s="542" t="s">
        <v>3594</v>
      </c>
      <c r="F433" s="212">
        <f>IF(RIGHT(B433,1)="p",0,IF(TRIM(C433)=TRIM('2 - Project Admin'!$E$8),1,0))</f>
        <v>0</v>
      </c>
      <c r="G433" s="212">
        <f>IF(F433=1,COUNTIF($C$4:C433,C433),0)</f>
        <v>0</v>
      </c>
    </row>
    <row r="434" spans="2:7" x14ac:dyDescent="0.2">
      <c r="B434" s="212" t="s">
        <v>5009</v>
      </c>
      <c r="C434" s="212" t="s">
        <v>580</v>
      </c>
      <c r="D434" s="212" t="s">
        <v>5010</v>
      </c>
      <c r="E434" s="542" t="s">
        <v>3594</v>
      </c>
      <c r="F434" s="212">
        <f>IF(RIGHT(B434,1)="p",0,IF(TRIM(C434)=TRIM('2 - Project Admin'!$E$8),1,0))</f>
        <v>0</v>
      </c>
      <c r="G434" s="212">
        <f>IF(F434=1,COUNTIF($C$4:C434,C434),0)</f>
        <v>0</v>
      </c>
    </row>
    <row r="435" spans="2:7" x14ac:dyDescent="0.2">
      <c r="B435" s="212" t="s">
        <v>5011</v>
      </c>
      <c r="C435" s="212" t="s">
        <v>580</v>
      </c>
      <c r="D435" s="212" t="s">
        <v>5012</v>
      </c>
      <c r="E435" s="542" t="s">
        <v>3594</v>
      </c>
      <c r="F435" s="212">
        <f>IF(RIGHT(B435,1)="p",0,IF(TRIM(C435)=TRIM('2 - Project Admin'!$E$8),1,0))</f>
        <v>0</v>
      </c>
      <c r="G435" s="212">
        <f>IF(F435=1,COUNTIF($C$4:C435,C435),0)</f>
        <v>0</v>
      </c>
    </row>
    <row r="436" spans="2:7" x14ac:dyDescent="0.2">
      <c r="B436" s="212" t="s">
        <v>5013</v>
      </c>
      <c r="C436" s="212" t="s">
        <v>580</v>
      </c>
      <c r="D436" s="212" t="s">
        <v>5014</v>
      </c>
      <c r="E436" s="542" t="s">
        <v>3594</v>
      </c>
      <c r="F436" s="212">
        <f>IF(RIGHT(B436,1)="p",0,IF(TRIM(C436)=TRIM('2 - Project Admin'!$E$8),1,0))</f>
        <v>0</v>
      </c>
      <c r="G436" s="212">
        <f>IF(F436=1,COUNTIF($C$4:C436,C436),0)</f>
        <v>0</v>
      </c>
    </row>
    <row r="437" spans="2:7" x14ac:dyDescent="0.2">
      <c r="B437" s="212" t="s">
        <v>5015</v>
      </c>
      <c r="C437" s="212" t="s">
        <v>580</v>
      </c>
      <c r="D437" s="212" t="s">
        <v>5016</v>
      </c>
      <c r="E437" s="542" t="s">
        <v>3594</v>
      </c>
      <c r="F437" s="212">
        <f>IF(RIGHT(B437,1)="p",0,IF(TRIM(C437)=TRIM('2 - Project Admin'!$E$8),1,0))</f>
        <v>0</v>
      </c>
      <c r="G437" s="212">
        <f>IF(F437=1,COUNTIF($C$4:C437,C437),0)</f>
        <v>0</v>
      </c>
    </row>
    <row r="438" spans="2:7" x14ac:dyDescent="0.2">
      <c r="B438" s="212" t="s">
        <v>5017</v>
      </c>
      <c r="C438" s="212" t="s">
        <v>580</v>
      </c>
      <c r="D438" s="212" t="s">
        <v>5018</v>
      </c>
      <c r="E438" s="542" t="s">
        <v>3594</v>
      </c>
      <c r="F438" s="212">
        <f>IF(RIGHT(B438,1)="p",0,IF(TRIM(C438)=TRIM('2 - Project Admin'!$E$8),1,0))</f>
        <v>0</v>
      </c>
      <c r="G438" s="212">
        <f>IF(F438=1,COUNTIF($C$4:C438,C438),0)</f>
        <v>0</v>
      </c>
    </row>
    <row r="439" spans="2:7" x14ac:dyDescent="0.2">
      <c r="B439" s="212" t="s">
        <v>5019</v>
      </c>
      <c r="C439" s="212" t="s">
        <v>580</v>
      </c>
      <c r="D439" s="212" t="s">
        <v>5020</v>
      </c>
      <c r="E439" s="542" t="s">
        <v>3594</v>
      </c>
      <c r="F439" s="212">
        <f>IF(RIGHT(B439,1)="p",0,IF(TRIM(C439)=TRIM('2 - Project Admin'!$E$8),1,0))</f>
        <v>0</v>
      </c>
      <c r="G439" s="212">
        <f>IF(F439=1,COUNTIF($C$4:C439,C439),0)</f>
        <v>0</v>
      </c>
    </row>
    <row r="440" spans="2:7" x14ac:dyDescent="0.2">
      <c r="B440" s="212" t="s">
        <v>5021</v>
      </c>
      <c r="C440" s="212" t="s">
        <v>585</v>
      </c>
      <c r="D440" s="212" t="s">
        <v>5022</v>
      </c>
      <c r="E440" s="542" t="s">
        <v>3594</v>
      </c>
      <c r="F440" s="212">
        <f>IF(RIGHT(B440,1)="p",0,IF(TRIM(C440)=TRIM('2 - Project Admin'!$E$8),1,0))</f>
        <v>0</v>
      </c>
      <c r="G440" s="212">
        <f>IF(F440=1,COUNTIF($C$4:C440,C440),0)</f>
        <v>0</v>
      </c>
    </row>
    <row r="441" spans="2:7" x14ac:dyDescent="0.2">
      <c r="B441" s="212" t="s">
        <v>5023</v>
      </c>
      <c r="C441" s="212" t="s">
        <v>585</v>
      </c>
      <c r="D441" s="212" t="s">
        <v>5024</v>
      </c>
      <c r="E441" s="542" t="s">
        <v>3594</v>
      </c>
      <c r="F441" s="212">
        <f>IF(RIGHT(B441,1)="p",0,IF(TRIM(C441)=TRIM('2 - Project Admin'!$E$8),1,0))</f>
        <v>0</v>
      </c>
      <c r="G441" s="212">
        <f>IF(F441=1,COUNTIF($C$4:C441,C441),0)</f>
        <v>0</v>
      </c>
    </row>
    <row r="442" spans="2:7" x14ac:dyDescent="0.2">
      <c r="B442" s="212" t="s">
        <v>5025</v>
      </c>
      <c r="C442" s="212" t="s">
        <v>585</v>
      </c>
      <c r="D442" s="212" t="s">
        <v>5026</v>
      </c>
      <c r="E442" s="542" t="s">
        <v>3594</v>
      </c>
      <c r="F442" s="212">
        <f>IF(RIGHT(B442,1)="p",0,IF(TRIM(C442)=TRIM('2 - Project Admin'!$E$8),1,0))</f>
        <v>0</v>
      </c>
      <c r="G442" s="212">
        <f>IF(F442=1,COUNTIF($C$4:C442,C442),0)</f>
        <v>0</v>
      </c>
    </row>
    <row r="443" spans="2:7" x14ac:dyDescent="0.2">
      <c r="B443" s="212" t="s">
        <v>5027</v>
      </c>
      <c r="C443" s="212" t="s">
        <v>585</v>
      </c>
      <c r="D443" s="212" t="s">
        <v>5028</v>
      </c>
      <c r="E443" s="542" t="s">
        <v>3594</v>
      </c>
      <c r="F443" s="212">
        <f>IF(RIGHT(B443,1)="p",0,IF(TRIM(C443)=TRIM('2 - Project Admin'!$E$8),1,0))</f>
        <v>0</v>
      </c>
      <c r="G443" s="212">
        <f>IF(F443=1,COUNTIF($C$4:C443,C443),0)</f>
        <v>0</v>
      </c>
    </row>
    <row r="444" spans="2:7" x14ac:dyDescent="0.2">
      <c r="B444" s="212" t="s">
        <v>5029</v>
      </c>
      <c r="C444" s="212" t="s">
        <v>588</v>
      </c>
      <c r="D444" s="212" t="s">
        <v>5030</v>
      </c>
      <c r="E444" s="542" t="s">
        <v>3594</v>
      </c>
      <c r="F444" s="212">
        <f>IF(RIGHT(B444,1)="p",0,IF(TRIM(C444)=TRIM('2 - Project Admin'!$E$8),1,0))</f>
        <v>0</v>
      </c>
      <c r="G444" s="212">
        <f>IF(F444=1,COUNTIF($C$4:C444,C444),0)</f>
        <v>0</v>
      </c>
    </row>
    <row r="445" spans="2:7" x14ac:dyDescent="0.2">
      <c r="B445" s="212" t="s">
        <v>5031</v>
      </c>
      <c r="C445" s="212" t="s">
        <v>588</v>
      </c>
      <c r="D445" s="212" t="s">
        <v>5032</v>
      </c>
      <c r="E445" s="542" t="s">
        <v>3594</v>
      </c>
      <c r="F445" s="212">
        <f>IF(RIGHT(B445,1)="p",0,IF(TRIM(C445)=TRIM('2 - Project Admin'!$E$8),1,0))</f>
        <v>0</v>
      </c>
      <c r="G445" s="212">
        <f>IF(F445=1,COUNTIF($C$4:C445,C445),0)</f>
        <v>0</v>
      </c>
    </row>
    <row r="446" spans="2:7" x14ac:dyDescent="0.2">
      <c r="B446" s="212" t="s">
        <v>5033</v>
      </c>
      <c r="C446" s="212" t="s">
        <v>588</v>
      </c>
      <c r="D446" s="212" t="s">
        <v>5034</v>
      </c>
      <c r="E446" s="542" t="s">
        <v>3594</v>
      </c>
      <c r="F446" s="212">
        <f>IF(RIGHT(B446,1)="p",0,IF(TRIM(C446)=TRIM('2 - Project Admin'!$E$8),1,0))</f>
        <v>0</v>
      </c>
      <c r="G446" s="212">
        <f>IF(F446=1,COUNTIF($C$4:C446,C446),0)</f>
        <v>0</v>
      </c>
    </row>
    <row r="447" spans="2:7" x14ac:dyDescent="0.2">
      <c r="B447" s="212" t="s">
        <v>5035</v>
      </c>
      <c r="C447" s="212" t="s">
        <v>588</v>
      </c>
      <c r="D447" s="212" t="s">
        <v>5036</v>
      </c>
      <c r="E447" s="542" t="s">
        <v>3594</v>
      </c>
      <c r="F447" s="212">
        <f>IF(RIGHT(B447,1)="p",0,IF(TRIM(C447)=TRIM('2 - Project Admin'!$E$8),1,0))</f>
        <v>0</v>
      </c>
      <c r="G447" s="212">
        <f>IF(F447=1,COUNTIF($C$4:C447,C447),0)</f>
        <v>0</v>
      </c>
    </row>
    <row r="448" spans="2:7" x14ac:dyDescent="0.2">
      <c r="B448" s="212" t="s">
        <v>5037</v>
      </c>
      <c r="C448" s="212" t="s">
        <v>588</v>
      </c>
      <c r="D448" s="212" t="s">
        <v>5038</v>
      </c>
      <c r="E448" s="542" t="s">
        <v>3594</v>
      </c>
      <c r="F448" s="212">
        <f>IF(RIGHT(B448,1)="p",0,IF(TRIM(C448)=TRIM('2 - Project Admin'!$E$8),1,0))</f>
        <v>0</v>
      </c>
      <c r="G448" s="212">
        <f>IF(F448=1,COUNTIF($C$4:C448,C448),0)</f>
        <v>0</v>
      </c>
    </row>
    <row r="449" spans="2:7" x14ac:dyDescent="0.2">
      <c r="B449" s="212" t="s">
        <v>5039</v>
      </c>
      <c r="C449" s="212" t="s">
        <v>588</v>
      </c>
      <c r="D449" s="212" t="s">
        <v>5040</v>
      </c>
      <c r="E449" s="542" t="s">
        <v>3594</v>
      </c>
      <c r="F449" s="212">
        <f>IF(RIGHT(B449,1)="p",0,IF(TRIM(C449)=TRIM('2 - Project Admin'!$E$8),1,0))</f>
        <v>0</v>
      </c>
      <c r="G449" s="212">
        <f>IF(F449=1,COUNTIF($C$4:C449,C449),0)</f>
        <v>0</v>
      </c>
    </row>
    <row r="450" spans="2:7" x14ac:dyDescent="0.2">
      <c r="B450" s="212" t="s">
        <v>5041</v>
      </c>
      <c r="C450" s="212" t="s">
        <v>588</v>
      </c>
      <c r="D450" s="212" t="s">
        <v>5042</v>
      </c>
      <c r="E450" s="542" t="s">
        <v>3594</v>
      </c>
      <c r="F450" s="212">
        <f>IF(RIGHT(B450,1)="p",0,IF(TRIM(C450)=TRIM('2 - Project Admin'!$E$8),1,0))</f>
        <v>0</v>
      </c>
      <c r="G450" s="212">
        <f>IF(F450=1,COUNTIF($C$4:C450,C450),0)</f>
        <v>0</v>
      </c>
    </row>
    <row r="451" spans="2:7" x14ac:dyDescent="0.2">
      <c r="B451" s="212" t="s">
        <v>5043</v>
      </c>
      <c r="C451" s="212" t="s">
        <v>591</v>
      </c>
      <c r="D451" s="212" t="s">
        <v>5044</v>
      </c>
      <c r="E451" s="542" t="s">
        <v>3594</v>
      </c>
      <c r="F451" s="212">
        <f>IF(RIGHT(B451,1)="p",0,IF(TRIM(C451)=TRIM('2 - Project Admin'!$E$8),1,0))</f>
        <v>0</v>
      </c>
      <c r="G451" s="212">
        <f>IF(F451=1,COUNTIF($C$4:C451,C451),0)</f>
        <v>0</v>
      </c>
    </row>
    <row r="452" spans="2:7" x14ac:dyDescent="0.2">
      <c r="B452" s="212" t="s">
        <v>5045</v>
      </c>
      <c r="C452" s="212" t="s">
        <v>591</v>
      </c>
      <c r="D452" s="212" t="s">
        <v>5046</v>
      </c>
      <c r="E452" s="542" t="s">
        <v>3594</v>
      </c>
      <c r="F452" s="212">
        <f>IF(RIGHT(B452,1)="p",0,IF(TRIM(C452)=TRIM('2 - Project Admin'!$E$8),1,0))</f>
        <v>0</v>
      </c>
      <c r="G452" s="212">
        <f>IF(F452=1,COUNTIF($C$4:C452,C452),0)</f>
        <v>0</v>
      </c>
    </row>
    <row r="453" spans="2:7" x14ac:dyDescent="0.2">
      <c r="B453" s="212" t="s">
        <v>5047</v>
      </c>
      <c r="C453" s="212" t="s">
        <v>591</v>
      </c>
      <c r="D453" s="212" t="s">
        <v>5048</v>
      </c>
      <c r="E453" s="542" t="s">
        <v>3594</v>
      </c>
      <c r="F453" s="212">
        <f>IF(RIGHT(B453,1)="p",0,IF(TRIM(C453)=TRIM('2 - Project Admin'!$E$8),1,0))</f>
        <v>0</v>
      </c>
      <c r="G453" s="212">
        <f>IF(F453=1,COUNTIF($C$4:C453,C453),0)</f>
        <v>0</v>
      </c>
    </row>
    <row r="454" spans="2:7" x14ac:dyDescent="0.2">
      <c r="B454" s="212" t="s">
        <v>5049</v>
      </c>
      <c r="C454" s="212" t="s">
        <v>591</v>
      </c>
      <c r="D454" s="212" t="s">
        <v>5050</v>
      </c>
      <c r="E454" s="542" t="s">
        <v>3594</v>
      </c>
      <c r="F454" s="212">
        <f>IF(RIGHT(B454,1)="p",0,IF(TRIM(C454)=TRIM('2 - Project Admin'!$E$8),1,0))</f>
        <v>0</v>
      </c>
      <c r="G454" s="212">
        <f>IF(F454=1,COUNTIF($C$4:C454,C454),0)</f>
        <v>0</v>
      </c>
    </row>
    <row r="455" spans="2:7" x14ac:dyDescent="0.2">
      <c r="B455" s="212" t="s">
        <v>5051</v>
      </c>
      <c r="C455" s="212" t="s">
        <v>591</v>
      </c>
      <c r="D455" s="212" t="s">
        <v>5052</v>
      </c>
      <c r="E455" s="542" t="s">
        <v>3594</v>
      </c>
      <c r="F455" s="212">
        <f>IF(RIGHT(B455,1)="p",0,IF(TRIM(C455)=TRIM('2 - Project Admin'!$E$8),1,0))</f>
        <v>0</v>
      </c>
      <c r="G455" s="212">
        <f>IF(F455=1,COUNTIF($C$4:C455,C455),0)</f>
        <v>0</v>
      </c>
    </row>
    <row r="456" spans="2:7" x14ac:dyDescent="0.2">
      <c r="B456" s="212" t="s">
        <v>5053</v>
      </c>
      <c r="C456" s="212" t="s">
        <v>591</v>
      </c>
      <c r="D456" s="212" t="s">
        <v>5054</v>
      </c>
      <c r="E456" s="542" t="s">
        <v>3594</v>
      </c>
      <c r="F456" s="212">
        <f>IF(RIGHT(B456,1)="p",0,IF(TRIM(C456)=TRIM('2 - Project Admin'!$E$8),1,0))</f>
        <v>0</v>
      </c>
      <c r="G456" s="212">
        <f>IF(F456=1,COUNTIF($C$4:C456,C456),0)</f>
        <v>0</v>
      </c>
    </row>
    <row r="457" spans="2:7" x14ac:dyDescent="0.2">
      <c r="B457" s="212" t="s">
        <v>5055</v>
      </c>
      <c r="C457" s="212" t="s">
        <v>591</v>
      </c>
      <c r="D457" s="212" t="s">
        <v>5056</v>
      </c>
      <c r="E457" s="542" t="s">
        <v>3594</v>
      </c>
      <c r="F457" s="212">
        <f>IF(RIGHT(B457,1)="p",0,IF(TRIM(C457)=TRIM('2 - Project Admin'!$E$8),1,0))</f>
        <v>0</v>
      </c>
      <c r="G457" s="212">
        <f>IF(F457=1,COUNTIF($C$4:C457,C457),0)</f>
        <v>0</v>
      </c>
    </row>
    <row r="458" spans="2:7" x14ac:dyDescent="0.2">
      <c r="B458" s="212" t="s">
        <v>5057</v>
      </c>
      <c r="C458" s="212" t="s">
        <v>591</v>
      </c>
      <c r="D458" s="212" t="s">
        <v>5058</v>
      </c>
      <c r="E458" s="542" t="s">
        <v>3594</v>
      </c>
      <c r="F458" s="212">
        <f>IF(RIGHT(B458,1)="p",0,IF(TRIM(C458)=TRIM('2 - Project Admin'!$E$8),1,0))</f>
        <v>0</v>
      </c>
      <c r="G458" s="212">
        <f>IF(F458=1,COUNTIF($C$4:C458,C458),0)</f>
        <v>0</v>
      </c>
    </row>
    <row r="459" spans="2:7" x14ac:dyDescent="0.2">
      <c r="B459" s="212" t="s">
        <v>5059</v>
      </c>
      <c r="C459" s="212" t="s">
        <v>593</v>
      </c>
      <c r="D459" s="212" t="s">
        <v>5060</v>
      </c>
      <c r="E459" s="542" t="s">
        <v>3594</v>
      </c>
      <c r="F459" s="212">
        <f>IF(RIGHT(B459,1)="p",0,IF(TRIM(C459)=TRIM('2 - Project Admin'!$E$8),1,0))</f>
        <v>0</v>
      </c>
      <c r="G459" s="212">
        <f>IF(F459=1,COUNTIF($C$4:C459,C459),0)</f>
        <v>0</v>
      </c>
    </row>
    <row r="460" spans="2:7" x14ac:dyDescent="0.2">
      <c r="B460" s="212" t="s">
        <v>5061</v>
      </c>
      <c r="C460" s="212" t="s">
        <v>593</v>
      </c>
      <c r="D460" s="212" t="s">
        <v>5062</v>
      </c>
      <c r="E460" s="542" t="s">
        <v>3594</v>
      </c>
      <c r="F460" s="212">
        <f>IF(RIGHT(B460,1)="p",0,IF(TRIM(C460)=TRIM('2 - Project Admin'!$E$8),1,0))</f>
        <v>0</v>
      </c>
      <c r="G460" s="212">
        <f>IF(F460=1,COUNTIF($C$4:C460,C460),0)</f>
        <v>0</v>
      </c>
    </row>
    <row r="461" spans="2:7" x14ac:dyDescent="0.2">
      <c r="B461" s="212" t="s">
        <v>5063</v>
      </c>
      <c r="C461" s="212" t="s">
        <v>593</v>
      </c>
      <c r="D461" s="212" t="s">
        <v>5064</v>
      </c>
      <c r="E461" s="542" t="s">
        <v>3594</v>
      </c>
      <c r="F461" s="212">
        <f>IF(RIGHT(B461,1)="p",0,IF(TRIM(C461)=TRIM('2 - Project Admin'!$E$8),1,0))</f>
        <v>0</v>
      </c>
      <c r="G461" s="212">
        <f>IF(F461=1,COUNTIF($C$4:C461,C461),0)</f>
        <v>0</v>
      </c>
    </row>
    <row r="462" spans="2:7" x14ac:dyDescent="0.2">
      <c r="B462" s="212" t="s">
        <v>5065</v>
      </c>
      <c r="C462" s="212" t="s">
        <v>593</v>
      </c>
      <c r="D462" s="212" t="s">
        <v>5066</v>
      </c>
      <c r="E462" s="542" t="s">
        <v>3594</v>
      </c>
      <c r="F462" s="212">
        <f>IF(RIGHT(B462,1)="p",0,IF(TRIM(C462)=TRIM('2 - Project Admin'!$E$8),1,0))</f>
        <v>0</v>
      </c>
      <c r="G462" s="212">
        <f>IF(F462=1,COUNTIF($C$4:C462,C462),0)</f>
        <v>0</v>
      </c>
    </row>
    <row r="463" spans="2:7" x14ac:dyDescent="0.2">
      <c r="B463" s="212" t="s">
        <v>5067</v>
      </c>
      <c r="C463" s="212" t="s">
        <v>593</v>
      </c>
      <c r="D463" s="212" t="s">
        <v>5068</v>
      </c>
      <c r="E463" s="542" t="s">
        <v>3594</v>
      </c>
      <c r="F463" s="212">
        <f>IF(RIGHT(B463,1)="p",0,IF(TRIM(C463)=TRIM('2 - Project Admin'!$E$8),1,0))</f>
        <v>0</v>
      </c>
      <c r="G463" s="212">
        <f>IF(F463=1,COUNTIF($C$4:C463,C463),0)</f>
        <v>0</v>
      </c>
    </row>
    <row r="464" spans="2:7" x14ac:dyDescent="0.2">
      <c r="B464" s="212" t="s">
        <v>5069</v>
      </c>
      <c r="C464" s="212" t="s">
        <v>593</v>
      </c>
      <c r="D464" s="212" t="s">
        <v>5070</v>
      </c>
      <c r="E464" s="542" t="s">
        <v>3594</v>
      </c>
      <c r="F464" s="212">
        <f>IF(RIGHT(B464,1)="p",0,IF(TRIM(C464)=TRIM('2 - Project Admin'!$E$8),1,0))</f>
        <v>0</v>
      </c>
      <c r="G464" s="212">
        <f>IF(F464=1,COUNTIF($C$4:C464,C464),0)</f>
        <v>0</v>
      </c>
    </row>
    <row r="465" spans="2:7" x14ac:dyDescent="0.2">
      <c r="B465" s="212" t="s">
        <v>5071</v>
      </c>
      <c r="C465" s="212" t="s">
        <v>599</v>
      </c>
      <c r="D465" s="212" t="s">
        <v>5072</v>
      </c>
      <c r="E465" s="542" t="s">
        <v>3594</v>
      </c>
      <c r="F465" s="212">
        <f>IF(RIGHT(B465,1)="p",0,IF(TRIM(C465)=TRIM('2 - Project Admin'!$E$8),1,0))</f>
        <v>0</v>
      </c>
      <c r="G465" s="212">
        <f>IF(F465=1,COUNTIF($C$4:C465,C465),0)</f>
        <v>0</v>
      </c>
    </row>
    <row r="466" spans="2:7" x14ac:dyDescent="0.2">
      <c r="B466" s="212" t="s">
        <v>5073</v>
      </c>
      <c r="C466" s="212" t="s">
        <v>599</v>
      </c>
      <c r="D466" s="212" t="s">
        <v>5074</v>
      </c>
      <c r="E466" s="544" t="s">
        <v>3594</v>
      </c>
      <c r="F466" s="212">
        <f>IF(RIGHT(B466,1)="p",0,IF(TRIM(C466)=TRIM('2 - Project Admin'!$E$8),1,0))</f>
        <v>0</v>
      </c>
      <c r="G466" s="212">
        <f>IF(F466=1,COUNTIF($C$4:C466,C466),0)</f>
        <v>0</v>
      </c>
    </row>
    <row r="467" spans="2:7" x14ac:dyDescent="0.2">
      <c r="B467" s="212" t="s">
        <v>5075</v>
      </c>
      <c r="C467" s="212" t="s">
        <v>599</v>
      </c>
      <c r="D467" s="212" t="s">
        <v>5076</v>
      </c>
      <c r="E467" s="490" t="s">
        <v>3594</v>
      </c>
      <c r="F467" s="212">
        <f>IF(RIGHT(B467,1)="p",0,IF(TRIM(C467)=TRIM('2 - Project Admin'!$E$8),1,0))</f>
        <v>0</v>
      </c>
      <c r="G467" s="212">
        <f>IF(F467=1,COUNTIF($C$4:C467,C467),0)</f>
        <v>0</v>
      </c>
    </row>
    <row r="468" spans="2:7" x14ac:dyDescent="0.2">
      <c r="B468" s="212" t="s">
        <v>5077</v>
      </c>
      <c r="C468" s="212" t="s">
        <v>599</v>
      </c>
      <c r="D468" s="212" t="s">
        <v>5078</v>
      </c>
      <c r="E468" s="545" t="s">
        <v>3594</v>
      </c>
      <c r="F468" s="212">
        <f>IF(RIGHT(B468,1)="p",0,IF(TRIM(C468)=TRIM('2 - Project Admin'!$E$8),1,0))</f>
        <v>0</v>
      </c>
      <c r="G468" s="212">
        <f>IF(F468=1,COUNTIF($C$4:C468,C468),0)</f>
        <v>0</v>
      </c>
    </row>
    <row r="469" spans="2:7" x14ac:dyDescent="0.2">
      <c r="B469" s="212" t="s">
        <v>5079</v>
      </c>
      <c r="C469" s="212" t="s">
        <v>599</v>
      </c>
      <c r="D469" s="212" t="s">
        <v>5080</v>
      </c>
      <c r="E469" s="542" t="s">
        <v>3594</v>
      </c>
      <c r="F469" s="212">
        <f>IF(RIGHT(B469,1)="p",0,IF(TRIM(C469)=TRIM('2 - Project Admin'!$E$8),1,0))</f>
        <v>0</v>
      </c>
      <c r="G469" s="212">
        <f>IF(F469=1,COUNTIF($C$4:C469,C469),0)</f>
        <v>0</v>
      </c>
    </row>
    <row r="470" spans="2:7" x14ac:dyDescent="0.2">
      <c r="B470" s="212" t="s">
        <v>5081</v>
      </c>
      <c r="C470" s="212" t="s">
        <v>600</v>
      </c>
      <c r="D470" s="212" t="s">
        <v>5082</v>
      </c>
      <c r="E470" s="542" t="s">
        <v>3594</v>
      </c>
      <c r="F470" s="212">
        <f>IF(RIGHT(B470,1)="p",0,IF(TRIM(C470)=TRIM('2 - Project Admin'!$E$8),1,0))</f>
        <v>0</v>
      </c>
      <c r="G470" s="212">
        <f>IF(F470=1,COUNTIF($C$4:C470,C470),0)</f>
        <v>0</v>
      </c>
    </row>
    <row r="471" spans="2:7" x14ac:dyDescent="0.2">
      <c r="B471" s="212" t="s">
        <v>5083</v>
      </c>
      <c r="C471" s="212" t="s">
        <v>600</v>
      </c>
      <c r="D471" s="212" t="s">
        <v>5084</v>
      </c>
      <c r="E471" s="542" t="s">
        <v>3594</v>
      </c>
      <c r="F471" s="212">
        <f>IF(RIGHT(B471,1)="p",0,IF(TRIM(C471)=TRIM('2 - Project Admin'!$E$8),1,0))</f>
        <v>0</v>
      </c>
      <c r="G471" s="212">
        <f>IF(F471=1,COUNTIF($C$4:C471,C471),0)</f>
        <v>0</v>
      </c>
    </row>
    <row r="472" spans="2:7" x14ac:dyDescent="0.2">
      <c r="B472" s="212" t="s">
        <v>5085</v>
      </c>
      <c r="C472" s="212" t="s">
        <v>600</v>
      </c>
      <c r="D472" s="212" t="s">
        <v>5086</v>
      </c>
      <c r="E472" s="542" t="s">
        <v>3594</v>
      </c>
      <c r="F472" s="212">
        <f>IF(RIGHT(B472,1)="p",0,IF(TRIM(C472)=TRIM('2 - Project Admin'!$E$8),1,0))</f>
        <v>0</v>
      </c>
      <c r="G472" s="212">
        <f>IF(F472=1,COUNTIF($C$4:C472,C472),0)</f>
        <v>0</v>
      </c>
    </row>
    <row r="473" spans="2:7" x14ac:dyDescent="0.2">
      <c r="B473" s="212" t="s">
        <v>5087</v>
      </c>
      <c r="C473" s="212" t="s">
        <v>601</v>
      </c>
      <c r="D473" s="212" t="s">
        <v>5088</v>
      </c>
      <c r="E473" s="542" t="s">
        <v>3594</v>
      </c>
      <c r="F473" s="212">
        <f>IF(RIGHT(B473,1)="p",0,IF(TRIM(C473)=TRIM('2 - Project Admin'!$E$8),1,0))</f>
        <v>0</v>
      </c>
      <c r="G473" s="212">
        <f>IF(F473=1,COUNTIF($C$4:C473,C473),0)</f>
        <v>0</v>
      </c>
    </row>
    <row r="474" spans="2:7" x14ac:dyDescent="0.2">
      <c r="B474" s="212" t="s">
        <v>5089</v>
      </c>
      <c r="C474" s="212" t="s">
        <v>601</v>
      </c>
      <c r="D474" s="212" t="s">
        <v>5090</v>
      </c>
      <c r="E474" s="542" t="s">
        <v>3594</v>
      </c>
      <c r="F474" s="212">
        <f>IF(RIGHT(B474,1)="p",0,IF(TRIM(C474)=TRIM('2 - Project Admin'!$E$8),1,0))</f>
        <v>0</v>
      </c>
      <c r="G474" s="212">
        <f>IF(F474=1,COUNTIF($C$4:C474,C474),0)</f>
        <v>0</v>
      </c>
    </row>
    <row r="475" spans="2:7" x14ac:dyDescent="0.2">
      <c r="B475" s="212" t="s">
        <v>5091</v>
      </c>
      <c r="C475" s="212" t="s">
        <v>601</v>
      </c>
      <c r="D475" s="212" t="s">
        <v>5092</v>
      </c>
      <c r="E475" s="542" t="s">
        <v>3594</v>
      </c>
      <c r="F475" s="212">
        <f>IF(RIGHT(B475,1)="p",0,IF(TRIM(C475)=TRIM('2 - Project Admin'!$E$8),1,0))</f>
        <v>0</v>
      </c>
      <c r="G475" s="212">
        <f>IF(F475=1,COUNTIF($C$4:C475,C475),0)</f>
        <v>0</v>
      </c>
    </row>
    <row r="476" spans="2:7" x14ac:dyDescent="0.2">
      <c r="B476" s="212" t="s">
        <v>5093</v>
      </c>
      <c r="C476" s="212" t="s">
        <v>601</v>
      </c>
      <c r="D476" s="212" t="s">
        <v>5094</v>
      </c>
      <c r="E476" s="542" t="s">
        <v>3594</v>
      </c>
      <c r="F476" s="212">
        <f>IF(RIGHT(B476,1)="p",0,IF(TRIM(C476)=TRIM('2 - Project Admin'!$E$8),1,0))</f>
        <v>0</v>
      </c>
      <c r="G476" s="212">
        <f>IF(F476=1,COUNTIF($C$4:C476,C476),0)</f>
        <v>0</v>
      </c>
    </row>
    <row r="477" spans="2:7" x14ac:dyDescent="0.2">
      <c r="B477" s="212" t="s">
        <v>5095</v>
      </c>
      <c r="C477" s="212" t="s">
        <v>601</v>
      </c>
      <c r="D477" s="212" t="s">
        <v>5096</v>
      </c>
      <c r="E477" s="542" t="s">
        <v>3594</v>
      </c>
      <c r="F477" s="212">
        <f>IF(RIGHT(B477,1)="p",0,IF(TRIM(C477)=TRIM('2 - Project Admin'!$E$8),1,0))</f>
        <v>0</v>
      </c>
      <c r="G477" s="212">
        <f>IF(F477=1,COUNTIF($C$4:C477,C477),0)</f>
        <v>0</v>
      </c>
    </row>
    <row r="478" spans="2:7" x14ac:dyDescent="0.2">
      <c r="B478" s="212" t="s">
        <v>5097</v>
      </c>
      <c r="C478" s="212" t="s">
        <v>601</v>
      </c>
      <c r="D478" s="212" t="s">
        <v>5098</v>
      </c>
      <c r="E478" s="542" t="s">
        <v>3594</v>
      </c>
      <c r="F478" s="212">
        <f>IF(RIGHT(B478,1)="p",0,IF(TRIM(C478)=TRIM('2 - Project Admin'!$E$8),1,0))</f>
        <v>0</v>
      </c>
      <c r="G478" s="212">
        <f>IF(F478=1,COUNTIF($C$4:C478,C478),0)</f>
        <v>0</v>
      </c>
    </row>
    <row r="479" spans="2:7" x14ac:dyDescent="0.2">
      <c r="B479" s="212" t="s">
        <v>5099</v>
      </c>
      <c r="C479" s="212" t="s">
        <v>601</v>
      </c>
      <c r="D479" s="212" t="s">
        <v>5100</v>
      </c>
      <c r="E479" s="542" t="s">
        <v>3594</v>
      </c>
      <c r="F479" s="212">
        <f>IF(RIGHT(B479,1)="p",0,IF(TRIM(C479)=TRIM('2 - Project Admin'!$E$8),1,0))</f>
        <v>0</v>
      </c>
      <c r="G479" s="212">
        <f>IF(F479=1,COUNTIF($C$4:C479,C479),0)</f>
        <v>0</v>
      </c>
    </row>
    <row r="480" spans="2:7" x14ac:dyDescent="0.2">
      <c r="B480" s="212" t="s">
        <v>5101</v>
      </c>
      <c r="C480" s="212" t="s">
        <v>603</v>
      </c>
      <c r="D480" s="212" t="s">
        <v>5102</v>
      </c>
      <c r="E480" s="542" t="s">
        <v>3594</v>
      </c>
      <c r="F480" s="212">
        <f>IF(RIGHT(B480,1)="p",0,IF(TRIM(C480)=TRIM('2 - Project Admin'!$E$8),1,0))</f>
        <v>0</v>
      </c>
      <c r="G480" s="212">
        <f>IF(F480=1,COUNTIF($C$4:C480,C480),0)</f>
        <v>0</v>
      </c>
    </row>
    <row r="481" spans="2:7" x14ac:dyDescent="0.2">
      <c r="B481" s="212" t="s">
        <v>5103</v>
      </c>
      <c r="C481" s="212" t="s">
        <v>603</v>
      </c>
      <c r="D481" s="212" t="s">
        <v>5104</v>
      </c>
      <c r="E481" s="542" t="s">
        <v>3594</v>
      </c>
      <c r="F481" s="212">
        <f>IF(RIGHT(B481,1)="p",0,IF(TRIM(C481)=TRIM('2 - Project Admin'!$E$8),1,0))</f>
        <v>0</v>
      </c>
      <c r="G481" s="212">
        <f>IF(F481=1,COUNTIF($C$4:C481,C481),0)</f>
        <v>0</v>
      </c>
    </row>
    <row r="482" spans="2:7" x14ac:dyDescent="0.2">
      <c r="B482" s="212" t="s">
        <v>5105</v>
      </c>
      <c r="C482" s="212" t="s">
        <v>603</v>
      </c>
      <c r="D482" s="212" t="s">
        <v>5106</v>
      </c>
      <c r="E482" s="542" t="s">
        <v>3594</v>
      </c>
      <c r="F482" s="212">
        <f>IF(RIGHT(B482,1)="p",0,IF(TRIM(C482)=TRIM('2 - Project Admin'!$E$8),1,0))</f>
        <v>0</v>
      </c>
      <c r="G482" s="212">
        <f>IF(F482=1,COUNTIF($C$4:C482,C482),0)</f>
        <v>0</v>
      </c>
    </row>
    <row r="483" spans="2:7" x14ac:dyDescent="0.2">
      <c r="B483" s="212" t="s">
        <v>5107</v>
      </c>
      <c r="C483" s="212" t="s">
        <v>603</v>
      </c>
      <c r="D483" s="212" t="s">
        <v>5108</v>
      </c>
      <c r="E483" s="542" t="s">
        <v>3594</v>
      </c>
      <c r="F483" s="212">
        <f>IF(RIGHT(B483,1)="p",0,IF(TRIM(C483)=TRIM('2 - Project Admin'!$E$8),1,0))</f>
        <v>0</v>
      </c>
      <c r="G483" s="212">
        <f>IF(F483=1,COUNTIF($C$4:C483,C483),0)</f>
        <v>0</v>
      </c>
    </row>
    <row r="484" spans="2:7" x14ac:dyDescent="0.2">
      <c r="B484" s="212" t="s">
        <v>5109</v>
      </c>
      <c r="C484" s="212" t="s">
        <v>603</v>
      </c>
      <c r="D484" s="212" t="s">
        <v>5110</v>
      </c>
      <c r="E484" s="542" t="s">
        <v>3594</v>
      </c>
      <c r="F484" s="212">
        <f>IF(RIGHT(B484,1)="p",0,IF(TRIM(C484)=TRIM('2 - Project Admin'!$E$8),1,0))</f>
        <v>0</v>
      </c>
      <c r="G484" s="212">
        <f>IF(F484=1,COUNTIF($C$4:C484,C484),0)</f>
        <v>0</v>
      </c>
    </row>
    <row r="485" spans="2:7" x14ac:dyDescent="0.2">
      <c r="B485" s="212" t="s">
        <v>5111</v>
      </c>
      <c r="C485" s="212" t="s">
        <v>603</v>
      </c>
      <c r="D485" s="212" t="s">
        <v>5112</v>
      </c>
      <c r="E485" s="542" t="s">
        <v>3594</v>
      </c>
      <c r="F485" s="212">
        <f>IF(RIGHT(B485,1)="p",0,IF(TRIM(C485)=TRIM('2 - Project Admin'!$E$8),1,0))</f>
        <v>0</v>
      </c>
      <c r="G485" s="212">
        <f>IF(F485=1,COUNTIF($C$4:C485,C485),0)</f>
        <v>0</v>
      </c>
    </row>
    <row r="486" spans="2:7" x14ac:dyDescent="0.2">
      <c r="B486" s="212" t="s">
        <v>5113</v>
      </c>
      <c r="C486" s="212" t="s">
        <v>604</v>
      </c>
      <c r="D486" s="212" t="s">
        <v>5114</v>
      </c>
      <c r="E486" s="542" t="s">
        <v>3594</v>
      </c>
      <c r="F486" s="212">
        <f>IF(RIGHT(B486,1)="p",0,IF(TRIM(C486)=TRIM('2 - Project Admin'!$E$8),1,0))</f>
        <v>0</v>
      </c>
      <c r="G486" s="212">
        <f>IF(F486=1,COUNTIF($C$4:C486,C486),0)</f>
        <v>0</v>
      </c>
    </row>
    <row r="487" spans="2:7" x14ac:dyDescent="0.2">
      <c r="B487" s="212" t="s">
        <v>5115</v>
      </c>
      <c r="C487" s="212" t="s">
        <v>604</v>
      </c>
      <c r="D487" s="212" t="s">
        <v>5116</v>
      </c>
      <c r="E487" s="542" t="s">
        <v>3594</v>
      </c>
      <c r="F487" s="212">
        <f>IF(RIGHT(B487,1)="p",0,IF(TRIM(C487)=TRIM('2 - Project Admin'!$E$8),1,0))</f>
        <v>0</v>
      </c>
      <c r="G487" s="212">
        <f>IF(F487=1,COUNTIF($C$4:C487,C487),0)</f>
        <v>0</v>
      </c>
    </row>
    <row r="488" spans="2:7" x14ac:dyDescent="0.2">
      <c r="B488" s="212" t="s">
        <v>5117</v>
      </c>
      <c r="C488" s="212" t="s">
        <v>604</v>
      </c>
      <c r="D488" s="212" t="s">
        <v>5118</v>
      </c>
      <c r="E488" s="542" t="s">
        <v>3594</v>
      </c>
      <c r="F488" s="212">
        <f>IF(RIGHT(B488,1)="p",0,IF(TRIM(C488)=TRIM('2 - Project Admin'!$E$8),1,0))</f>
        <v>0</v>
      </c>
      <c r="G488" s="212">
        <f>IF(F488=1,COUNTIF($C$4:C488,C488),0)</f>
        <v>0</v>
      </c>
    </row>
    <row r="489" spans="2:7" x14ac:dyDescent="0.2">
      <c r="B489" s="212" t="s">
        <v>5119</v>
      </c>
      <c r="C489" s="212" t="s">
        <v>604</v>
      </c>
      <c r="D489" s="212" t="s">
        <v>5120</v>
      </c>
      <c r="E489" s="542" t="s">
        <v>3594</v>
      </c>
      <c r="F489" s="212">
        <f>IF(RIGHT(B489,1)="p",0,IF(TRIM(C489)=TRIM('2 - Project Admin'!$E$8),1,0))</f>
        <v>0</v>
      </c>
      <c r="G489" s="212">
        <f>IF(F489=1,COUNTIF($C$4:C489,C489),0)</f>
        <v>0</v>
      </c>
    </row>
    <row r="490" spans="2:7" x14ac:dyDescent="0.2">
      <c r="B490" s="212" t="s">
        <v>5121</v>
      </c>
      <c r="C490" s="212" t="s">
        <v>604</v>
      </c>
      <c r="D490" s="212" t="s">
        <v>5122</v>
      </c>
      <c r="E490" s="542" t="s">
        <v>3594</v>
      </c>
      <c r="F490" s="212">
        <f>IF(RIGHT(B490,1)="p",0,IF(TRIM(C490)=TRIM('2 - Project Admin'!$E$8),1,0))</f>
        <v>0</v>
      </c>
      <c r="G490" s="212">
        <f>IF(F490=1,COUNTIF($C$4:C490,C490),0)</f>
        <v>0</v>
      </c>
    </row>
    <row r="491" spans="2:7" x14ac:dyDescent="0.2">
      <c r="B491" s="212" t="s">
        <v>5123</v>
      </c>
      <c r="C491" s="212" t="s">
        <v>605</v>
      </c>
      <c r="D491" s="212" t="s">
        <v>5124</v>
      </c>
      <c r="E491" s="542" t="s">
        <v>3594</v>
      </c>
      <c r="F491" s="212">
        <f>IF(RIGHT(B491,1)="p",0,IF(TRIM(C491)=TRIM('2 - Project Admin'!$E$8),1,0))</f>
        <v>0</v>
      </c>
      <c r="G491" s="212">
        <f>IF(F491=1,COUNTIF($C$4:C491,C491),0)</f>
        <v>0</v>
      </c>
    </row>
    <row r="492" spans="2:7" x14ac:dyDescent="0.2">
      <c r="B492" s="212" t="s">
        <v>5125</v>
      </c>
      <c r="C492" s="212" t="s">
        <v>605</v>
      </c>
      <c r="D492" s="212" t="s">
        <v>5126</v>
      </c>
      <c r="E492" s="542" t="s">
        <v>3594</v>
      </c>
      <c r="F492" s="212">
        <f>IF(RIGHT(B492,1)="p",0,IF(TRIM(C492)=TRIM('2 - Project Admin'!$E$8),1,0))</f>
        <v>0</v>
      </c>
      <c r="G492" s="212">
        <f>IF(F492=1,COUNTIF($C$4:C492,C492),0)</f>
        <v>0</v>
      </c>
    </row>
    <row r="493" spans="2:7" x14ac:dyDescent="0.2">
      <c r="B493" s="212" t="s">
        <v>5127</v>
      </c>
      <c r="C493" s="212" t="s">
        <v>605</v>
      </c>
      <c r="D493" s="212" t="s">
        <v>5128</v>
      </c>
      <c r="E493" s="542" t="s">
        <v>3594</v>
      </c>
      <c r="F493" s="212">
        <f>IF(RIGHT(B493,1)="p",0,IF(TRIM(C493)=TRIM('2 - Project Admin'!$E$8),1,0))</f>
        <v>0</v>
      </c>
      <c r="G493" s="212">
        <f>IF(F493=1,COUNTIF($C$4:C493,C493),0)</f>
        <v>0</v>
      </c>
    </row>
    <row r="494" spans="2:7" x14ac:dyDescent="0.2">
      <c r="B494" s="212" t="s">
        <v>5129</v>
      </c>
      <c r="C494" s="212" t="s">
        <v>605</v>
      </c>
      <c r="D494" s="212" t="s">
        <v>5130</v>
      </c>
      <c r="E494" s="542" t="s">
        <v>3594</v>
      </c>
      <c r="F494" s="212">
        <f>IF(RIGHT(B494,1)="p",0,IF(TRIM(C494)=TRIM('2 - Project Admin'!$E$8),1,0))</f>
        <v>0</v>
      </c>
      <c r="G494" s="212">
        <f>IF(F494=1,COUNTIF($C$4:C494,C494),0)</f>
        <v>0</v>
      </c>
    </row>
    <row r="495" spans="2:7" x14ac:dyDescent="0.2">
      <c r="B495" s="212" t="s">
        <v>5131</v>
      </c>
      <c r="C495" s="212" t="s">
        <v>605</v>
      </c>
      <c r="D495" s="212" t="s">
        <v>5132</v>
      </c>
      <c r="E495" s="542" t="s">
        <v>3594</v>
      </c>
      <c r="F495" s="212">
        <f>IF(RIGHT(B495,1)="p",0,IF(TRIM(C495)=TRIM('2 - Project Admin'!$E$8),1,0))</f>
        <v>0</v>
      </c>
      <c r="G495" s="212">
        <f>IF(F495=1,COUNTIF($C$4:C495,C495),0)</f>
        <v>0</v>
      </c>
    </row>
    <row r="496" spans="2:7" x14ac:dyDescent="0.2">
      <c r="B496" s="212" t="s">
        <v>5133</v>
      </c>
      <c r="C496" s="212" t="s">
        <v>605</v>
      </c>
      <c r="D496" s="212" t="s">
        <v>5134</v>
      </c>
      <c r="E496" s="542" t="s">
        <v>3594</v>
      </c>
      <c r="F496" s="212">
        <f>IF(RIGHT(B496,1)="p",0,IF(TRIM(C496)=TRIM('2 - Project Admin'!$E$8),1,0))</f>
        <v>0</v>
      </c>
      <c r="G496" s="212">
        <f>IF(F496=1,COUNTIF($C$4:C496,C496),0)</f>
        <v>0</v>
      </c>
    </row>
    <row r="497" spans="2:7" x14ac:dyDescent="0.2">
      <c r="B497" s="212" t="s">
        <v>5135</v>
      </c>
      <c r="C497" s="212" t="s">
        <v>605</v>
      </c>
      <c r="D497" s="212" t="s">
        <v>5136</v>
      </c>
      <c r="E497" s="542" t="s">
        <v>3594</v>
      </c>
      <c r="F497" s="212">
        <f>IF(RIGHT(B497,1)="p",0,IF(TRIM(C497)=TRIM('2 - Project Admin'!$E$8),1,0))</f>
        <v>0</v>
      </c>
      <c r="G497" s="212">
        <f>IF(F497=1,COUNTIF($C$4:C497,C497),0)</f>
        <v>0</v>
      </c>
    </row>
    <row r="498" spans="2:7" x14ac:dyDescent="0.2">
      <c r="B498" s="212" t="s">
        <v>5137</v>
      </c>
      <c r="C498" s="212" t="s">
        <v>605</v>
      </c>
      <c r="D498" s="212" t="s">
        <v>5138</v>
      </c>
      <c r="E498" s="542" t="s">
        <v>3594</v>
      </c>
      <c r="F498" s="212">
        <f>IF(RIGHT(B498,1)="p",0,IF(TRIM(C498)=TRIM('2 - Project Admin'!$E$8),1,0))</f>
        <v>0</v>
      </c>
      <c r="G498" s="212">
        <f>IF(F498=1,COUNTIF($C$4:C498,C498),0)</f>
        <v>0</v>
      </c>
    </row>
    <row r="499" spans="2:7" x14ac:dyDescent="0.2">
      <c r="B499" s="212" t="s">
        <v>5139</v>
      </c>
      <c r="C499" s="212" t="s">
        <v>607</v>
      </c>
      <c r="D499" s="212" t="s">
        <v>5140</v>
      </c>
      <c r="E499" s="542" t="s">
        <v>3594</v>
      </c>
      <c r="F499" s="212">
        <f>IF(RIGHT(B499,1)="p",0,IF(TRIM(C499)=TRIM('2 - Project Admin'!$E$8),1,0))</f>
        <v>0</v>
      </c>
      <c r="G499" s="212">
        <f>IF(F499=1,COUNTIF($C$4:C499,C499),0)</f>
        <v>0</v>
      </c>
    </row>
    <row r="500" spans="2:7" x14ac:dyDescent="0.2">
      <c r="B500" s="212" t="s">
        <v>5141</v>
      </c>
      <c r="C500" s="212" t="s">
        <v>607</v>
      </c>
      <c r="D500" s="212" t="s">
        <v>5142</v>
      </c>
      <c r="E500" s="542" t="s">
        <v>3594</v>
      </c>
      <c r="F500" s="212">
        <f>IF(RIGHT(B500,1)="p",0,IF(TRIM(C500)=TRIM('2 - Project Admin'!$E$8),1,0))</f>
        <v>0</v>
      </c>
      <c r="G500" s="212">
        <f>IF(F500=1,COUNTIF($C$4:C500,C500),0)</f>
        <v>0</v>
      </c>
    </row>
    <row r="501" spans="2:7" x14ac:dyDescent="0.2">
      <c r="B501" s="212" t="s">
        <v>5143</v>
      </c>
      <c r="C501" s="212" t="s">
        <v>607</v>
      </c>
      <c r="D501" s="212" t="s">
        <v>5144</v>
      </c>
      <c r="E501" s="542" t="s">
        <v>3594</v>
      </c>
      <c r="F501" s="212">
        <f>IF(RIGHT(B501,1)="p",0,IF(TRIM(C501)=TRIM('2 - Project Admin'!$E$8),1,0))</f>
        <v>0</v>
      </c>
      <c r="G501" s="212">
        <f>IF(F501=1,COUNTIF($C$4:C501,C501),0)</f>
        <v>0</v>
      </c>
    </row>
    <row r="502" spans="2:7" x14ac:dyDescent="0.2">
      <c r="B502" s="212" t="s">
        <v>5145</v>
      </c>
      <c r="C502" s="212" t="s">
        <v>607</v>
      </c>
      <c r="D502" s="212" t="s">
        <v>5146</v>
      </c>
      <c r="E502" s="542" t="s">
        <v>3594</v>
      </c>
      <c r="F502" s="212">
        <f>IF(RIGHT(B502,1)="p",0,IF(TRIM(C502)=TRIM('2 - Project Admin'!$E$8),1,0))</f>
        <v>0</v>
      </c>
      <c r="G502" s="212">
        <f>IF(F502=1,COUNTIF($C$4:C502,C502),0)</f>
        <v>0</v>
      </c>
    </row>
    <row r="503" spans="2:7" x14ac:dyDescent="0.2">
      <c r="B503" s="212" t="s">
        <v>5147</v>
      </c>
      <c r="C503" s="212" t="s">
        <v>607</v>
      </c>
      <c r="D503" s="212" t="s">
        <v>5148</v>
      </c>
      <c r="E503" s="542" t="s">
        <v>3594</v>
      </c>
      <c r="F503" s="212">
        <f>IF(RIGHT(B503,1)="p",0,IF(TRIM(C503)=TRIM('2 - Project Admin'!$E$8),1,0))</f>
        <v>0</v>
      </c>
      <c r="G503" s="212">
        <f>IF(F503=1,COUNTIF($C$4:C503,C503),0)</f>
        <v>0</v>
      </c>
    </row>
    <row r="504" spans="2:7" x14ac:dyDescent="0.2">
      <c r="B504" s="212" t="s">
        <v>5149</v>
      </c>
      <c r="C504" s="212" t="s">
        <v>607</v>
      </c>
      <c r="D504" s="212" t="s">
        <v>5150</v>
      </c>
      <c r="E504" s="542" t="s">
        <v>3594</v>
      </c>
      <c r="F504" s="212">
        <f>IF(RIGHT(B504,1)="p",0,IF(TRIM(C504)=TRIM('2 - Project Admin'!$E$8),1,0))</f>
        <v>0</v>
      </c>
      <c r="G504" s="212">
        <f>IF(F504=1,COUNTIF($C$4:C504,C504),0)</f>
        <v>0</v>
      </c>
    </row>
    <row r="505" spans="2:7" x14ac:dyDescent="0.2">
      <c r="B505" s="212" t="s">
        <v>5151</v>
      </c>
      <c r="C505" s="212" t="s">
        <v>607</v>
      </c>
      <c r="D505" s="212" t="s">
        <v>5152</v>
      </c>
      <c r="E505" s="542" t="s">
        <v>3594</v>
      </c>
      <c r="F505" s="212">
        <f>IF(RIGHT(B505,1)="p",0,IF(TRIM(C505)=TRIM('2 - Project Admin'!$E$8),1,0))</f>
        <v>0</v>
      </c>
      <c r="G505" s="212">
        <f>IF(F505=1,COUNTIF($C$4:C505,C505),0)</f>
        <v>0</v>
      </c>
    </row>
    <row r="506" spans="2:7" x14ac:dyDescent="0.2">
      <c r="B506" s="212" t="s">
        <v>5153</v>
      </c>
      <c r="C506" s="212" t="s">
        <v>607</v>
      </c>
      <c r="D506" s="212" t="s">
        <v>5154</v>
      </c>
      <c r="E506" s="542" t="s">
        <v>3594</v>
      </c>
      <c r="F506" s="212">
        <f>IF(RIGHT(B506,1)="p",0,IF(TRIM(C506)=TRIM('2 - Project Admin'!$E$8),1,0))</f>
        <v>0</v>
      </c>
      <c r="G506" s="212">
        <f>IF(F506=1,COUNTIF($C$4:C506,C506),0)</f>
        <v>0</v>
      </c>
    </row>
    <row r="507" spans="2:7" x14ac:dyDescent="0.2">
      <c r="B507" s="212" t="s">
        <v>5155</v>
      </c>
      <c r="C507" s="212" t="s">
        <v>608</v>
      </c>
      <c r="D507" s="212" t="s">
        <v>5156</v>
      </c>
      <c r="E507" s="542" t="s">
        <v>3594</v>
      </c>
      <c r="F507" s="212">
        <f>IF(RIGHT(B507,1)="p",0,IF(TRIM(C507)=TRIM('2 - Project Admin'!$E$8),1,0))</f>
        <v>0</v>
      </c>
      <c r="G507" s="212">
        <f>IF(F507=1,COUNTIF($C$4:C507,C507),0)</f>
        <v>0</v>
      </c>
    </row>
    <row r="508" spans="2:7" x14ac:dyDescent="0.2">
      <c r="B508" s="212" t="s">
        <v>5157</v>
      </c>
      <c r="C508" s="212" t="s">
        <v>608</v>
      </c>
      <c r="D508" s="212" t="s">
        <v>5158</v>
      </c>
      <c r="E508" s="542" t="s">
        <v>3594</v>
      </c>
      <c r="F508" s="212">
        <f>IF(RIGHT(B508,1)="p",0,IF(TRIM(C508)=TRIM('2 - Project Admin'!$E$8),1,0))</f>
        <v>0</v>
      </c>
      <c r="G508" s="212">
        <f>IF(F508=1,COUNTIF($C$4:C508,C508),0)</f>
        <v>0</v>
      </c>
    </row>
    <row r="509" spans="2:7" x14ac:dyDescent="0.2">
      <c r="B509" s="212" t="s">
        <v>5159</v>
      </c>
      <c r="C509" s="212" t="s">
        <v>608</v>
      </c>
      <c r="D509" s="212" t="s">
        <v>5160</v>
      </c>
      <c r="E509" s="542" t="s">
        <v>3594</v>
      </c>
      <c r="F509" s="212">
        <f>IF(RIGHT(B509,1)="p",0,IF(TRIM(C509)=TRIM('2 - Project Admin'!$E$8),1,0))</f>
        <v>0</v>
      </c>
      <c r="G509" s="212">
        <f>IF(F509=1,COUNTIF($C$4:C509,C509),0)</f>
        <v>0</v>
      </c>
    </row>
    <row r="510" spans="2:7" x14ac:dyDescent="0.2">
      <c r="B510" s="212" t="s">
        <v>5161</v>
      </c>
      <c r="C510" s="212" t="s">
        <v>608</v>
      </c>
      <c r="D510" s="212" t="s">
        <v>5162</v>
      </c>
      <c r="E510" s="542" t="s">
        <v>3594</v>
      </c>
      <c r="F510" s="212">
        <f>IF(RIGHT(B510,1)="p",0,IF(TRIM(C510)=TRIM('2 - Project Admin'!$E$8),1,0))</f>
        <v>0</v>
      </c>
      <c r="G510" s="212">
        <f>IF(F510=1,COUNTIF($C$4:C510,C510),0)</f>
        <v>0</v>
      </c>
    </row>
    <row r="511" spans="2:7" x14ac:dyDescent="0.2">
      <c r="B511" s="212" t="s">
        <v>5163</v>
      </c>
      <c r="C511" s="212" t="s">
        <v>608</v>
      </c>
      <c r="D511" s="212" t="s">
        <v>5164</v>
      </c>
      <c r="E511" s="542" t="s">
        <v>3594</v>
      </c>
      <c r="F511" s="212">
        <f>IF(RIGHT(B511,1)="p",0,IF(TRIM(C511)=TRIM('2 - Project Admin'!$E$8),1,0))</f>
        <v>0</v>
      </c>
      <c r="G511" s="212">
        <f>IF(F511=1,COUNTIF($C$4:C511,C511),0)</f>
        <v>0</v>
      </c>
    </row>
    <row r="512" spans="2:7" x14ac:dyDescent="0.2">
      <c r="B512" s="212" t="s">
        <v>5165</v>
      </c>
      <c r="C512" s="212" t="s">
        <v>608</v>
      </c>
      <c r="D512" s="212" t="s">
        <v>5166</v>
      </c>
      <c r="E512" s="542" t="s">
        <v>3594</v>
      </c>
      <c r="F512" s="212">
        <f>IF(RIGHT(B512,1)="p",0,IF(TRIM(C512)=TRIM('2 - Project Admin'!$E$8),1,0))</f>
        <v>0</v>
      </c>
      <c r="G512" s="212">
        <f>IF(F512=1,COUNTIF($C$4:C512,C512),0)</f>
        <v>0</v>
      </c>
    </row>
    <row r="513" spans="2:7" x14ac:dyDescent="0.2">
      <c r="B513" s="212" t="s">
        <v>5167</v>
      </c>
      <c r="C513" s="212" t="s">
        <v>610</v>
      </c>
      <c r="D513" s="212" t="s">
        <v>5168</v>
      </c>
      <c r="E513" s="542" t="s">
        <v>3594</v>
      </c>
      <c r="F513" s="212">
        <f>IF(RIGHT(B513,1)="p",0,IF(TRIM(C513)=TRIM('2 - Project Admin'!$E$8),1,0))</f>
        <v>0</v>
      </c>
      <c r="G513" s="212">
        <f>IF(F513=1,COUNTIF($C$4:C513,C513),0)</f>
        <v>0</v>
      </c>
    </row>
    <row r="514" spans="2:7" x14ac:dyDescent="0.2">
      <c r="B514" s="212" t="s">
        <v>5169</v>
      </c>
      <c r="C514" s="212" t="s">
        <v>610</v>
      </c>
      <c r="D514" s="212" t="s">
        <v>5170</v>
      </c>
      <c r="E514" s="542" t="s">
        <v>3594</v>
      </c>
      <c r="F514" s="212">
        <f>IF(RIGHT(B514,1)="p",0,IF(TRIM(C514)=TRIM('2 - Project Admin'!$E$8),1,0))</f>
        <v>0</v>
      </c>
      <c r="G514" s="212">
        <f>IF(F514=1,COUNTIF($C$4:C514,C514),0)</f>
        <v>0</v>
      </c>
    </row>
    <row r="515" spans="2:7" x14ac:dyDescent="0.2">
      <c r="B515" s="212" t="s">
        <v>5171</v>
      </c>
      <c r="C515" s="212" t="s">
        <v>610</v>
      </c>
      <c r="D515" s="212" t="s">
        <v>5172</v>
      </c>
      <c r="E515" s="542" t="s">
        <v>3594</v>
      </c>
      <c r="F515" s="212">
        <f>IF(RIGHT(B515,1)="p",0,IF(TRIM(C515)=TRIM('2 - Project Admin'!$E$8),1,0))</f>
        <v>0</v>
      </c>
      <c r="G515" s="212">
        <f>IF(F515=1,COUNTIF($C$4:C515,C515),0)</f>
        <v>0</v>
      </c>
    </row>
    <row r="516" spans="2:7" x14ac:dyDescent="0.2">
      <c r="B516" s="212" t="s">
        <v>5173</v>
      </c>
      <c r="C516" s="212" t="s">
        <v>610</v>
      </c>
      <c r="D516" s="212" t="s">
        <v>5174</v>
      </c>
      <c r="E516" s="542" t="s">
        <v>3594</v>
      </c>
      <c r="F516" s="212">
        <f>IF(RIGHT(B516,1)="p",0,IF(TRIM(C516)=TRIM('2 - Project Admin'!$E$8),1,0))</f>
        <v>0</v>
      </c>
      <c r="G516" s="212">
        <f>IF(F516=1,COUNTIF($C$4:C516,C516),0)</f>
        <v>0</v>
      </c>
    </row>
    <row r="517" spans="2:7" x14ac:dyDescent="0.2">
      <c r="B517" s="212" t="s">
        <v>5175</v>
      </c>
      <c r="C517" s="212" t="s">
        <v>610</v>
      </c>
      <c r="D517" s="212" t="s">
        <v>5176</v>
      </c>
      <c r="E517" s="542" t="s">
        <v>3594</v>
      </c>
      <c r="F517" s="212">
        <f>IF(RIGHT(B517,1)="p",0,IF(TRIM(C517)=TRIM('2 - Project Admin'!$E$8),1,0))</f>
        <v>0</v>
      </c>
      <c r="G517" s="212">
        <f>IF(F517=1,COUNTIF($C$4:C517,C517),0)</f>
        <v>0</v>
      </c>
    </row>
    <row r="518" spans="2:7" x14ac:dyDescent="0.2">
      <c r="B518" s="212" t="s">
        <v>5177</v>
      </c>
      <c r="C518" s="212" t="s">
        <v>610</v>
      </c>
      <c r="D518" s="212" t="s">
        <v>5178</v>
      </c>
      <c r="E518" s="542" t="s">
        <v>3594</v>
      </c>
      <c r="F518" s="212">
        <f>IF(RIGHT(B518,1)="p",0,IF(TRIM(C518)=TRIM('2 - Project Admin'!$E$8),1,0))</f>
        <v>0</v>
      </c>
      <c r="G518" s="212">
        <f>IF(F518=1,COUNTIF($C$4:C518,C518),0)</f>
        <v>0</v>
      </c>
    </row>
    <row r="519" spans="2:7" x14ac:dyDescent="0.2">
      <c r="B519" s="212" t="s">
        <v>5179</v>
      </c>
      <c r="C519" s="212" t="s">
        <v>610</v>
      </c>
      <c r="D519" s="212" t="s">
        <v>5180</v>
      </c>
      <c r="E519" s="542" t="s">
        <v>3594</v>
      </c>
      <c r="F519" s="212">
        <f>IF(RIGHT(B519,1)="p",0,IF(TRIM(C519)=TRIM('2 - Project Admin'!$E$8),1,0))</f>
        <v>0</v>
      </c>
      <c r="G519" s="212">
        <f>IF(F519=1,COUNTIF($C$4:C519,C519),0)</f>
        <v>0</v>
      </c>
    </row>
    <row r="520" spans="2:7" x14ac:dyDescent="0.2">
      <c r="B520" s="212" t="s">
        <v>5181</v>
      </c>
      <c r="C520" s="212" t="s">
        <v>610</v>
      </c>
      <c r="D520" s="212" t="s">
        <v>5182</v>
      </c>
      <c r="E520" s="542" t="s">
        <v>3594</v>
      </c>
      <c r="F520" s="212">
        <f>IF(RIGHT(B520,1)="p",0,IF(TRIM(C520)=TRIM('2 - Project Admin'!$E$8),1,0))</f>
        <v>0</v>
      </c>
      <c r="G520" s="212">
        <f>IF(F520=1,COUNTIF($C$4:C520,C520),0)</f>
        <v>0</v>
      </c>
    </row>
    <row r="521" spans="2:7" x14ac:dyDescent="0.2">
      <c r="B521" s="212" t="s">
        <v>5183</v>
      </c>
      <c r="C521" s="212" t="s">
        <v>611</v>
      </c>
      <c r="D521" s="212" t="s">
        <v>5184</v>
      </c>
      <c r="E521" s="542" t="s">
        <v>3594</v>
      </c>
      <c r="F521" s="212">
        <f>IF(RIGHT(B521,1)="p",0,IF(TRIM(C521)=TRIM('2 - Project Admin'!$E$8),1,0))</f>
        <v>0</v>
      </c>
      <c r="G521" s="212">
        <f>IF(F521=1,COUNTIF($C$4:C521,C521),0)</f>
        <v>0</v>
      </c>
    </row>
    <row r="522" spans="2:7" x14ac:dyDescent="0.2">
      <c r="B522" s="212" t="s">
        <v>5185</v>
      </c>
      <c r="C522" s="212" t="s">
        <v>611</v>
      </c>
      <c r="D522" s="212" t="s">
        <v>5186</v>
      </c>
      <c r="E522" s="542" t="s">
        <v>3594</v>
      </c>
      <c r="F522" s="212">
        <f>IF(RIGHT(B522,1)="p",0,IF(TRIM(C522)=TRIM('2 - Project Admin'!$E$8),1,0))</f>
        <v>0</v>
      </c>
      <c r="G522" s="212">
        <f>IF(F522=1,COUNTIF($C$4:C522,C522),0)</f>
        <v>0</v>
      </c>
    </row>
    <row r="523" spans="2:7" x14ac:dyDescent="0.2">
      <c r="B523" s="212" t="s">
        <v>5187</v>
      </c>
      <c r="C523" s="212" t="s">
        <v>611</v>
      </c>
      <c r="D523" s="212" t="s">
        <v>5188</v>
      </c>
      <c r="E523" s="542" t="s">
        <v>3594</v>
      </c>
      <c r="F523" s="212">
        <f>IF(RIGHT(B523,1)="p",0,IF(TRIM(C523)=TRIM('2 - Project Admin'!$E$8),1,0))</f>
        <v>0</v>
      </c>
      <c r="G523" s="212">
        <f>IF(F523=1,COUNTIF($C$4:C523,C523),0)</f>
        <v>0</v>
      </c>
    </row>
    <row r="524" spans="2:7" x14ac:dyDescent="0.2">
      <c r="B524" s="212" t="s">
        <v>5189</v>
      </c>
      <c r="C524" s="212" t="s">
        <v>611</v>
      </c>
      <c r="D524" s="212" t="s">
        <v>5190</v>
      </c>
      <c r="E524" s="542" t="s">
        <v>3594</v>
      </c>
      <c r="F524" s="212">
        <f>IF(RIGHT(B524,1)="p",0,IF(TRIM(C524)=TRIM('2 - Project Admin'!$E$8),1,0))</f>
        <v>0</v>
      </c>
      <c r="G524" s="212">
        <f>IF(F524=1,COUNTIF($C$4:C524,C524),0)</f>
        <v>0</v>
      </c>
    </row>
    <row r="525" spans="2:7" x14ac:dyDescent="0.2">
      <c r="B525" s="212" t="s">
        <v>5191</v>
      </c>
      <c r="C525" s="212" t="s">
        <v>611</v>
      </c>
      <c r="D525" s="212" t="s">
        <v>5192</v>
      </c>
      <c r="E525" s="542" t="s">
        <v>3594</v>
      </c>
      <c r="F525" s="212">
        <f>IF(RIGHT(B525,1)="p",0,IF(TRIM(C525)=TRIM('2 - Project Admin'!$E$8),1,0))</f>
        <v>0</v>
      </c>
      <c r="G525" s="212">
        <f>IF(F525=1,COUNTIF($C$4:C525,C525),0)</f>
        <v>0</v>
      </c>
    </row>
    <row r="526" spans="2:7" x14ac:dyDescent="0.2">
      <c r="B526" s="212" t="s">
        <v>5193</v>
      </c>
      <c r="C526" s="212" t="s">
        <v>611</v>
      </c>
      <c r="D526" s="212" t="s">
        <v>5194</v>
      </c>
      <c r="E526" s="542" t="s">
        <v>3594</v>
      </c>
      <c r="F526" s="212">
        <f>IF(RIGHT(B526,1)="p",0,IF(TRIM(C526)=TRIM('2 - Project Admin'!$E$8),1,0))</f>
        <v>0</v>
      </c>
      <c r="G526" s="212">
        <f>IF(F526=1,COUNTIF($C$4:C526,C526),0)</f>
        <v>0</v>
      </c>
    </row>
    <row r="527" spans="2:7" x14ac:dyDescent="0.2">
      <c r="B527" s="212" t="s">
        <v>5195</v>
      </c>
      <c r="C527" s="212" t="s">
        <v>611</v>
      </c>
      <c r="D527" s="212" t="s">
        <v>5196</v>
      </c>
      <c r="E527" s="542" t="s">
        <v>3594</v>
      </c>
      <c r="F527" s="212">
        <f>IF(RIGHT(B527,1)="p",0,IF(TRIM(C527)=TRIM('2 - Project Admin'!$E$8),1,0))</f>
        <v>0</v>
      </c>
      <c r="G527" s="212">
        <f>IF(F527=1,COUNTIF($C$4:C527,C527),0)</f>
        <v>0</v>
      </c>
    </row>
    <row r="528" spans="2:7" x14ac:dyDescent="0.2">
      <c r="B528" s="212" t="s">
        <v>5197</v>
      </c>
      <c r="C528" s="212" t="s">
        <v>612</v>
      </c>
      <c r="D528" s="212" t="s">
        <v>5198</v>
      </c>
      <c r="E528" s="542" t="s">
        <v>3594</v>
      </c>
      <c r="F528" s="212">
        <f>IF(RIGHT(B528,1)="p",0,IF(TRIM(C528)=TRIM('2 - Project Admin'!$E$8),1,0))</f>
        <v>0</v>
      </c>
      <c r="G528" s="212">
        <f>IF(F528=1,COUNTIF($C$4:C528,C528),0)</f>
        <v>0</v>
      </c>
    </row>
    <row r="529" spans="2:7" x14ac:dyDescent="0.2">
      <c r="B529" s="212" t="s">
        <v>5199</v>
      </c>
      <c r="C529" s="212" t="s">
        <v>612</v>
      </c>
      <c r="D529" s="212" t="s">
        <v>5200</v>
      </c>
      <c r="E529" s="542" t="s">
        <v>3594</v>
      </c>
      <c r="F529" s="212">
        <f>IF(RIGHT(B529,1)="p",0,IF(TRIM(C529)=TRIM('2 - Project Admin'!$E$8),1,0))</f>
        <v>0</v>
      </c>
      <c r="G529" s="212">
        <f>IF(F529=1,COUNTIF($C$4:C529,C529),0)</f>
        <v>0</v>
      </c>
    </row>
    <row r="530" spans="2:7" x14ac:dyDescent="0.2">
      <c r="B530" s="212" t="s">
        <v>5201</v>
      </c>
      <c r="C530" s="212" t="s">
        <v>612</v>
      </c>
      <c r="D530" s="212" t="s">
        <v>5202</v>
      </c>
      <c r="E530" s="542" t="s">
        <v>3594</v>
      </c>
      <c r="F530" s="212">
        <f>IF(RIGHT(B530,1)="p",0,IF(TRIM(C530)=TRIM('2 - Project Admin'!$E$8),1,0))</f>
        <v>0</v>
      </c>
      <c r="G530" s="212">
        <f>IF(F530=1,COUNTIF($C$4:C530,C530),0)</f>
        <v>0</v>
      </c>
    </row>
    <row r="531" spans="2:7" x14ac:dyDescent="0.2">
      <c r="B531" s="212" t="s">
        <v>5203</v>
      </c>
      <c r="C531" s="212" t="s">
        <v>612</v>
      </c>
      <c r="D531" s="212" t="s">
        <v>5204</v>
      </c>
      <c r="E531" s="542" t="s">
        <v>3594</v>
      </c>
      <c r="F531" s="212">
        <f>IF(RIGHT(B531,1)="p",0,IF(TRIM(C531)=TRIM('2 - Project Admin'!$E$8),1,0))</f>
        <v>0</v>
      </c>
      <c r="G531" s="212">
        <f>IF(F531=1,COUNTIF($C$4:C531,C531),0)</f>
        <v>0</v>
      </c>
    </row>
    <row r="532" spans="2:7" x14ac:dyDescent="0.2">
      <c r="B532" s="212" t="s">
        <v>5205</v>
      </c>
      <c r="C532" s="212" t="s">
        <v>612</v>
      </c>
      <c r="D532" s="212" t="s">
        <v>5206</v>
      </c>
      <c r="E532" s="542" t="s">
        <v>3594</v>
      </c>
      <c r="F532" s="212">
        <f>IF(RIGHT(B532,1)="p",0,IF(TRIM(C532)=TRIM('2 - Project Admin'!$E$8),1,0))</f>
        <v>0</v>
      </c>
      <c r="G532" s="212">
        <f>IF(F532=1,COUNTIF($C$4:C532,C532),0)</f>
        <v>0</v>
      </c>
    </row>
    <row r="533" spans="2:7" x14ac:dyDescent="0.2">
      <c r="B533" s="212" t="s">
        <v>5207</v>
      </c>
      <c r="C533" s="212" t="s">
        <v>5208</v>
      </c>
      <c r="D533" s="212" t="s">
        <v>5209</v>
      </c>
      <c r="E533" s="542" t="s">
        <v>3594</v>
      </c>
      <c r="F533" s="212">
        <f>IF(RIGHT(B533,1)="p",0,IF(TRIM(C533)=TRIM('2 - Project Admin'!$E$8),1,0))</f>
        <v>0</v>
      </c>
      <c r="G533" s="212">
        <f>IF(F533=1,COUNTIF($C$4:C533,C533),0)</f>
        <v>0</v>
      </c>
    </row>
    <row r="534" spans="2:7" x14ac:dyDescent="0.2">
      <c r="B534" s="212" t="s">
        <v>5210</v>
      </c>
      <c r="C534" s="212" t="s">
        <v>5208</v>
      </c>
      <c r="D534" s="212" t="s">
        <v>5211</v>
      </c>
      <c r="E534" s="542" t="s">
        <v>3594</v>
      </c>
      <c r="F534" s="212">
        <f>IF(RIGHT(B534,1)="p",0,IF(TRIM(C534)=TRIM('2 - Project Admin'!$E$8),1,0))</f>
        <v>0</v>
      </c>
      <c r="G534" s="212">
        <f>IF(F534=1,COUNTIF($C$4:C534,C534),0)</f>
        <v>0</v>
      </c>
    </row>
    <row r="535" spans="2:7" x14ac:dyDescent="0.2">
      <c r="B535" s="212" t="s">
        <v>5212</v>
      </c>
      <c r="C535" s="212" t="s">
        <v>5208</v>
      </c>
      <c r="D535" s="212" t="s">
        <v>5213</v>
      </c>
      <c r="E535" s="542" t="s">
        <v>3594</v>
      </c>
      <c r="F535" s="212">
        <f>IF(RIGHT(B535,1)="p",0,IF(TRIM(C535)=TRIM('2 - Project Admin'!$E$8),1,0))</f>
        <v>0</v>
      </c>
      <c r="G535" s="212">
        <f>IF(F535=1,COUNTIF($C$4:C535,C535),0)</f>
        <v>0</v>
      </c>
    </row>
    <row r="536" spans="2:7" x14ac:dyDescent="0.2">
      <c r="B536" s="212" t="s">
        <v>5214</v>
      </c>
      <c r="C536" s="212" t="s">
        <v>5208</v>
      </c>
      <c r="D536" s="212" t="s">
        <v>5215</v>
      </c>
      <c r="E536" s="542" t="s">
        <v>3594</v>
      </c>
      <c r="F536" s="212">
        <f>IF(RIGHT(B536,1)="p",0,IF(TRIM(C536)=TRIM('2 - Project Admin'!$E$8),1,0))</f>
        <v>0</v>
      </c>
      <c r="G536" s="212">
        <f>IF(F536=1,COUNTIF($C$4:C536,C536),0)</f>
        <v>0</v>
      </c>
    </row>
    <row r="537" spans="2:7" x14ac:dyDescent="0.2">
      <c r="B537" s="212" t="s">
        <v>5216</v>
      </c>
      <c r="C537" s="212" t="s">
        <v>615</v>
      </c>
      <c r="D537" s="212" t="s">
        <v>5217</v>
      </c>
      <c r="E537" s="542" t="s">
        <v>3594</v>
      </c>
      <c r="F537" s="212">
        <f>IF(RIGHT(B537,1)="p",0,IF(TRIM(C537)=TRIM('2 - Project Admin'!$E$8),1,0))</f>
        <v>0</v>
      </c>
      <c r="G537" s="212">
        <f>IF(F537=1,COUNTIF($C$4:C537,C537),0)</f>
        <v>0</v>
      </c>
    </row>
    <row r="538" spans="2:7" x14ac:dyDescent="0.2">
      <c r="B538" s="212" t="s">
        <v>5218</v>
      </c>
      <c r="C538" s="212" t="s">
        <v>615</v>
      </c>
      <c r="D538" s="212" t="s">
        <v>5219</v>
      </c>
      <c r="E538" s="542" t="s">
        <v>3594</v>
      </c>
      <c r="F538" s="212">
        <f>IF(RIGHT(B538,1)="p",0,IF(TRIM(C538)=TRIM('2 - Project Admin'!$E$8),1,0))</f>
        <v>0</v>
      </c>
      <c r="G538" s="212">
        <f>IF(F538=1,COUNTIF($C$4:C538,C538),0)</f>
        <v>0</v>
      </c>
    </row>
    <row r="539" spans="2:7" x14ac:dyDescent="0.2">
      <c r="B539" s="212" t="s">
        <v>5220</v>
      </c>
      <c r="C539" s="212" t="s">
        <v>615</v>
      </c>
      <c r="D539" s="212" t="s">
        <v>5221</v>
      </c>
      <c r="E539" s="542" t="s">
        <v>3594</v>
      </c>
      <c r="F539" s="212">
        <f>IF(RIGHT(B539,1)="p",0,IF(TRIM(C539)=TRIM('2 - Project Admin'!$E$8),1,0))</f>
        <v>0</v>
      </c>
      <c r="G539" s="212">
        <f>IF(F539=1,COUNTIF($C$4:C539,C539),0)</f>
        <v>0</v>
      </c>
    </row>
    <row r="540" spans="2:7" x14ac:dyDescent="0.2">
      <c r="B540" s="212" t="s">
        <v>5222</v>
      </c>
      <c r="C540" s="212" t="s">
        <v>615</v>
      </c>
      <c r="D540" s="212" t="s">
        <v>5223</v>
      </c>
      <c r="E540" s="542" t="s">
        <v>3594</v>
      </c>
      <c r="F540" s="212">
        <f>IF(RIGHT(B540,1)="p",0,IF(TRIM(C540)=TRIM('2 - Project Admin'!$E$8),1,0))</f>
        <v>0</v>
      </c>
      <c r="G540" s="212">
        <f>IF(F540=1,COUNTIF($C$4:C540,C540),0)</f>
        <v>0</v>
      </c>
    </row>
    <row r="541" spans="2:7" x14ac:dyDescent="0.2">
      <c r="B541" s="212" t="s">
        <v>5224</v>
      </c>
      <c r="C541" s="212" t="s">
        <v>615</v>
      </c>
      <c r="D541" s="212" t="s">
        <v>5225</v>
      </c>
      <c r="E541" s="542" t="s">
        <v>3594</v>
      </c>
      <c r="F541" s="212">
        <f>IF(RIGHT(B541,1)="p",0,IF(TRIM(C541)=TRIM('2 - Project Admin'!$E$8),1,0))</f>
        <v>0</v>
      </c>
      <c r="G541" s="212">
        <f>IF(F541=1,COUNTIF($C$4:C541,C541),0)</f>
        <v>0</v>
      </c>
    </row>
    <row r="542" spans="2:7" x14ac:dyDescent="0.2">
      <c r="B542" s="212" t="s">
        <v>5226</v>
      </c>
      <c r="C542" s="212" t="s">
        <v>615</v>
      </c>
      <c r="D542" s="212" t="s">
        <v>5227</v>
      </c>
      <c r="E542" s="542" t="s">
        <v>3594</v>
      </c>
      <c r="F542" s="212">
        <f>IF(RIGHT(B542,1)="p",0,IF(TRIM(C542)=TRIM('2 - Project Admin'!$E$8),1,0))</f>
        <v>0</v>
      </c>
      <c r="G542" s="212">
        <f>IF(F542=1,COUNTIF($C$4:C542,C542),0)</f>
        <v>0</v>
      </c>
    </row>
    <row r="543" spans="2:7" x14ac:dyDescent="0.2">
      <c r="B543" s="212" t="s">
        <v>5228</v>
      </c>
      <c r="C543" s="212" t="s">
        <v>615</v>
      </c>
      <c r="D543" s="212" t="s">
        <v>5229</v>
      </c>
      <c r="E543" s="542" t="s">
        <v>3594</v>
      </c>
      <c r="F543" s="212">
        <f>IF(RIGHT(B543,1)="p",0,IF(TRIM(C543)=TRIM('2 - Project Admin'!$E$8),1,0))</f>
        <v>0</v>
      </c>
      <c r="G543" s="212">
        <f>IF(F543=1,COUNTIF($C$4:C543,C543),0)</f>
        <v>0</v>
      </c>
    </row>
    <row r="544" spans="2:7" x14ac:dyDescent="0.2">
      <c r="B544" s="212" t="s">
        <v>5230</v>
      </c>
      <c r="C544" s="212" t="s">
        <v>615</v>
      </c>
      <c r="D544" s="212" t="s">
        <v>5231</v>
      </c>
      <c r="E544" s="542" t="s">
        <v>3594</v>
      </c>
      <c r="F544" s="212">
        <f>IF(RIGHT(B544,1)="p",0,IF(TRIM(C544)=TRIM('2 - Project Admin'!$E$8),1,0))</f>
        <v>0</v>
      </c>
      <c r="G544" s="212">
        <f>IF(F544=1,COUNTIF($C$4:C544,C544),0)</f>
        <v>0</v>
      </c>
    </row>
    <row r="545" spans="2:7" x14ac:dyDescent="0.2">
      <c r="B545" s="212" t="s">
        <v>5232</v>
      </c>
      <c r="C545" s="212" t="s">
        <v>616</v>
      </c>
      <c r="D545" s="212" t="s">
        <v>5233</v>
      </c>
      <c r="E545" s="542" t="s">
        <v>3594</v>
      </c>
      <c r="F545" s="212">
        <f>IF(RIGHT(B545,1)="p",0,IF(TRIM(C545)=TRIM('2 - Project Admin'!$E$8),1,0))</f>
        <v>0</v>
      </c>
      <c r="G545" s="212">
        <f>IF(F545=1,COUNTIF($C$4:C545,C545),0)</f>
        <v>0</v>
      </c>
    </row>
    <row r="546" spans="2:7" x14ac:dyDescent="0.2">
      <c r="B546" s="212" t="s">
        <v>5234</v>
      </c>
      <c r="C546" s="212" t="s">
        <v>616</v>
      </c>
      <c r="D546" s="212" t="s">
        <v>5235</v>
      </c>
      <c r="E546" s="542" t="s">
        <v>3594</v>
      </c>
      <c r="F546" s="212">
        <f>IF(RIGHT(B546,1)="p",0,IF(TRIM(C546)=TRIM('2 - Project Admin'!$E$8),1,0))</f>
        <v>0</v>
      </c>
      <c r="G546" s="212">
        <f>IF(F546=1,COUNTIF($C$4:C546,C546),0)</f>
        <v>0</v>
      </c>
    </row>
    <row r="547" spans="2:7" x14ac:dyDescent="0.2">
      <c r="B547" s="212" t="s">
        <v>5236</v>
      </c>
      <c r="C547" s="212" t="s">
        <v>616</v>
      </c>
      <c r="D547" s="212" t="s">
        <v>5237</v>
      </c>
      <c r="E547" s="542" t="s">
        <v>3594</v>
      </c>
      <c r="F547" s="212">
        <f>IF(RIGHT(B547,1)="p",0,IF(TRIM(C547)=TRIM('2 - Project Admin'!$E$8),1,0))</f>
        <v>0</v>
      </c>
      <c r="G547" s="212">
        <f>IF(F547=1,COUNTIF($C$4:C547,C547),0)</f>
        <v>0</v>
      </c>
    </row>
    <row r="548" spans="2:7" x14ac:dyDescent="0.2">
      <c r="B548" s="212" t="s">
        <v>5238</v>
      </c>
      <c r="C548" s="212" t="s">
        <v>616</v>
      </c>
      <c r="D548" s="212" t="s">
        <v>5239</v>
      </c>
      <c r="E548" s="542" t="s">
        <v>3594</v>
      </c>
      <c r="F548" s="212">
        <f>IF(RIGHT(B548,1)="p",0,IF(TRIM(C548)=TRIM('2 - Project Admin'!$E$8),1,0))</f>
        <v>0</v>
      </c>
      <c r="G548" s="212">
        <f>IF(F548=1,COUNTIF($C$4:C548,C548),0)</f>
        <v>0</v>
      </c>
    </row>
    <row r="549" spans="2:7" x14ac:dyDescent="0.2">
      <c r="B549" s="212" t="s">
        <v>5240</v>
      </c>
      <c r="C549" s="212" t="s">
        <v>616</v>
      </c>
      <c r="D549" s="212" t="s">
        <v>5241</v>
      </c>
      <c r="E549" s="542" t="s">
        <v>3594</v>
      </c>
      <c r="F549" s="212">
        <f>IF(RIGHT(B549,1)="p",0,IF(TRIM(C549)=TRIM('2 - Project Admin'!$E$8),1,0))</f>
        <v>0</v>
      </c>
      <c r="G549" s="212">
        <f>IF(F549=1,COUNTIF($C$4:C549,C549),0)</f>
        <v>0</v>
      </c>
    </row>
    <row r="550" spans="2:7" x14ac:dyDescent="0.2">
      <c r="B550" s="212" t="s">
        <v>5242</v>
      </c>
      <c r="C550" s="212" t="s">
        <v>616</v>
      </c>
      <c r="D550" s="212" t="s">
        <v>5243</v>
      </c>
      <c r="E550" s="542" t="s">
        <v>3594</v>
      </c>
      <c r="F550" s="212">
        <f>IF(RIGHT(B550,1)="p",0,IF(TRIM(C550)=TRIM('2 - Project Admin'!$E$8),1,0))</f>
        <v>0</v>
      </c>
      <c r="G550" s="212">
        <f>IF(F550=1,COUNTIF($C$4:C550,C550),0)</f>
        <v>0</v>
      </c>
    </row>
    <row r="551" spans="2:7" x14ac:dyDescent="0.2">
      <c r="B551" s="212" t="s">
        <v>5244</v>
      </c>
      <c r="C551" s="212" t="s">
        <v>616</v>
      </c>
      <c r="D551" s="212" t="s">
        <v>5245</v>
      </c>
      <c r="E551" s="542" t="s">
        <v>3594</v>
      </c>
      <c r="F551" s="212">
        <f>IF(RIGHT(B551,1)="p",0,IF(TRIM(C551)=TRIM('2 - Project Admin'!$E$8),1,0))</f>
        <v>0</v>
      </c>
      <c r="G551" s="212">
        <f>IF(F551=1,COUNTIF($C$4:C551,C551),0)</f>
        <v>0</v>
      </c>
    </row>
    <row r="552" spans="2:7" x14ac:dyDescent="0.2">
      <c r="B552" s="212" t="s">
        <v>5246</v>
      </c>
      <c r="C552" s="212" t="s">
        <v>616</v>
      </c>
      <c r="D552" s="212" t="s">
        <v>5247</v>
      </c>
      <c r="E552" s="542" t="s">
        <v>3594</v>
      </c>
      <c r="F552" s="212">
        <f>IF(RIGHT(B552,1)="p",0,IF(TRIM(C552)=TRIM('2 - Project Admin'!$E$8),1,0))</f>
        <v>0</v>
      </c>
      <c r="G552" s="212">
        <f>IF(F552=1,COUNTIF($C$4:C552,C552),0)</f>
        <v>0</v>
      </c>
    </row>
    <row r="553" spans="2:7" x14ac:dyDescent="0.2">
      <c r="B553" s="212" t="s">
        <v>5248</v>
      </c>
      <c r="C553" s="212" t="s">
        <v>616</v>
      </c>
      <c r="D553" s="212" t="s">
        <v>5249</v>
      </c>
      <c r="E553" s="542" t="s">
        <v>3594</v>
      </c>
      <c r="F553" s="212">
        <f>IF(RIGHT(B553,1)="p",0,IF(TRIM(C553)=TRIM('2 - Project Admin'!$E$8),1,0))</f>
        <v>0</v>
      </c>
      <c r="G553" s="212">
        <f>IF(F553=1,COUNTIF($C$4:C553,C553),0)</f>
        <v>0</v>
      </c>
    </row>
    <row r="554" spans="2:7" x14ac:dyDescent="0.2">
      <c r="B554" s="212" t="s">
        <v>5250</v>
      </c>
      <c r="C554" s="212" t="s">
        <v>619</v>
      </c>
      <c r="D554" s="212" t="s">
        <v>5251</v>
      </c>
      <c r="E554" s="542" t="s">
        <v>3594</v>
      </c>
      <c r="F554" s="212">
        <f>IF(RIGHT(B554,1)="p",0,IF(TRIM(C554)=TRIM('2 - Project Admin'!$E$8),1,0))</f>
        <v>0</v>
      </c>
      <c r="G554" s="212">
        <f>IF(F554=1,COUNTIF($C$4:C554,C554),0)</f>
        <v>0</v>
      </c>
    </row>
    <row r="555" spans="2:7" x14ac:dyDescent="0.2">
      <c r="B555" s="212" t="s">
        <v>5252</v>
      </c>
      <c r="C555" s="212" t="s">
        <v>619</v>
      </c>
      <c r="D555" s="212" t="s">
        <v>5253</v>
      </c>
      <c r="E555" s="542" t="s">
        <v>3594</v>
      </c>
      <c r="F555" s="212">
        <f>IF(RIGHT(B555,1)="p",0,IF(TRIM(C555)=TRIM('2 - Project Admin'!$E$8),1,0))</f>
        <v>0</v>
      </c>
      <c r="G555" s="212">
        <f>IF(F555=1,COUNTIF($C$4:C555,C555),0)</f>
        <v>0</v>
      </c>
    </row>
    <row r="556" spans="2:7" x14ac:dyDescent="0.2">
      <c r="B556" s="212" t="s">
        <v>5254</v>
      </c>
      <c r="C556" s="212" t="s">
        <v>619</v>
      </c>
      <c r="D556" s="212" t="s">
        <v>5255</v>
      </c>
      <c r="E556" s="542" t="s">
        <v>3594</v>
      </c>
      <c r="F556" s="212">
        <f>IF(RIGHT(B556,1)="p",0,IF(TRIM(C556)=TRIM('2 - Project Admin'!$E$8),1,0))</f>
        <v>0</v>
      </c>
      <c r="G556" s="212">
        <f>IF(F556=1,COUNTIF($C$4:C556,C556),0)</f>
        <v>0</v>
      </c>
    </row>
    <row r="557" spans="2:7" x14ac:dyDescent="0.2">
      <c r="B557" s="212" t="s">
        <v>5256</v>
      </c>
      <c r="C557" s="212" t="s">
        <v>619</v>
      </c>
      <c r="D557" s="212" t="s">
        <v>5257</v>
      </c>
      <c r="E557" s="542" t="s">
        <v>3594</v>
      </c>
      <c r="F557" s="212">
        <f>IF(RIGHT(B557,1)="p",0,IF(TRIM(C557)=TRIM('2 - Project Admin'!$E$8),1,0))</f>
        <v>0</v>
      </c>
      <c r="G557" s="212">
        <f>IF(F557=1,COUNTIF($C$4:C557,C557),0)</f>
        <v>0</v>
      </c>
    </row>
    <row r="558" spans="2:7" x14ac:dyDescent="0.2">
      <c r="B558" s="212" t="s">
        <v>5258</v>
      </c>
      <c r="C558" s="212" t="s">
        <v>619</v>
      </c>
      <c r="D558" s="212" t="s">
        <v>5259</v>
      </c>
      <c r="E558" s="542" t="s">
        <v>3594</v>
      </c>
      <c r="F558" s="212">
        <f>IF(RIGHT(B558,1)="p",0,IF(TRIM(C558)=TRIM('2 - Project Admin'!$E$8),1,0))</f>
        <v>0</v>
      </c>
      <c r="G558" s="212">
        <f>IF(F558=1,COUNTIF($C$4:C558,C558),0)</f>
        <v>0</v>
      </c>
    </row>
    <row r="559" spans="2:7" x14ac:dyDescent="0.2">
      <c r="B559" s="212" t="s">
        <v>5260</v>
      </c>
      <c r="C559" s="212" t="s">
        <v>619</v>
      </c>
      <c r="D559" s="212" t="s">
        <v>5261</v>
      </c>
      <c r="E559" s="542" t="s">
        <v>3594</v>
      </c>
      <c r="F559" s="212">
        <f>IF(RIGHT(B559,1)="p",0,IF(TRIM(C559)=TRIM('2 - Project Admin'!$E$8),1,0))</f>
        <v>0</v>
      </c>
      <c r="G559" s="212">
        <f>IF(F559=1,COUNTIF($C$4:C559,C559),0)</f>
        <v>0</v>
      </c>
    </row>
    <row r="560" spans="2:7" x14ac:dyDescent="0.2">
      <c r="B560" s="212" t="s">
        <v>5262</v>
      </c>
      <c r="C560" s="212" t="s">
        <v>619</v>
      </c>
      <c r="D560" s="212" t="s">
        <v>5263</v>
      </c>
      <c r="E560" s="542" t="s">
        <v>3594</v>
      </c>
      <c r="F560" s="212">
        <f>IF(RIGHT(B560,1)="p",0,IF(TRIM(C560)=TRIM('2 - Project Admin'!$E$8),1,0))</f>
        <v>0</v>
      </c>
      <c r="G560" s="212">
        <f>IF(F560=1,COUNTIF($C$4:C560,C560),0)</f>
        <v>0</v>
      </c>
    </row>
    <row r="561" spans="2:7" x14ac:dyDescent="0.2">
      <c r="B561" s="212" t="s">
        <v>5264</v>
      </c>
      <c r="C561" s="212" t="s">
        <v>619</v>
      </c>
      <c r="D561" s="212" t="s">
        <v>5265</v>
      </c>
      <c r="E561" s="542" t="s">
        <v>3594</v>
      </c>
      <c r="F561" s="212">
        <f>IF(RIGHT(B561,1)="p",0,IF(TRIM(C561)=TRIM('2 - Project Admin'!$E$8),1,0))</f>
        <v>0</v>
      </c>
      <c r="G561" s="212">
        <f>IF(F561=1,COUNTIF($C$4:C561,C561),0)</f>
        <v>0</v>
      </c>
    </row>
    <row r="562" spans="2:7" x14ac:dyDescent="0.2">
      <c r="B562" s="212" t="s">
        <v>5266</v>
      </c>
      <c r="C562" s="212" t="s">
        <v>619</v>
      </c>
      <c r="D562" s="212" t="s">
        <v>5267</v>
      </c>
      <c r="E562" s="542" t="s">
        <v>3594</v>
      </c>
      <c r="F562" s="212">
        <f>IF(RIGHT(B562,1)="p",0,IF(TRIM(C562)=TRIM('2 - Project Admin'!$E$8),1,0))</f>
        <v>0</v>
      </c>
      <c r="G562" s="212">
        <f>IF(F562=1,COUNTIF($C$4:C562,C562),0)</f>
        <v>0</v>
      </c>
    </row>
    <row r="563" spans="2:7" x14ac:dyDescent="0.2">
      <c r="B563" s="212" t="s">
        <v>5268</v>
      </c>
      <c r="C563" s="212" t="s">
        <v>620</v>
      </c>
      <c r="D563" s="212" t="s">
        <v>5269</v>
      </c>
      <c r="E563" s="542" t="s">
        <v>3594</v>
      </c>
      <c r="F563" s="212">
        <f>IF(RIGHT(B563,1)="p",0,IF(TRIM(C563)=TRIM('2 - Project Admin'!$E$8),1,0))</f>
        <v>0</v>
      </c>
      <c r="G563" s="212">
        <f>IF(F563=1,COUNTIF($C$4:C563,C563),0)</f>
        <v>0</v>
      </c>
    </row>
    <row r="564" spans="2:7" x14ac:dyDescent="0.2">
      <c r="B564" s="212" t="s">
        <v>5270</v>
      </c>
      <c r="C564" s="212" t="s">
        <v>620</v>
      </c>
      <c r="D564" s="212" t="s">
        <v>5271</v>
      </c>
      <c r="E564" s="542" t="s">
        <v>3594</v>
      </c>
      <c r="F564" s="212">
        <f>IF(RIGHT(B564,1)="p",0,IF(TRIM(C564)=TRIM('2 - Project Admin'!$E$8),1,0))</f>
        <v>0</v>
      </c>
      <c r="G564" s="212">
        <f>IF(F564=1,COUNTIF($C$4:C564,C564),0)</f>
        <v>0</v>
      </c>
    </row>
    <row r="565" spans="2:7" x14ac:dyDescent="0.2">
      <c r="B565" s="212" t="s">
        <v>5272</v>
      </c>
      <c r="C565" s="212" t="s">
        <v>620</v>
      </c>
      <c r="D565" s="212" t="s">
        <v>5273</v>
      </c>
      <c r="E565" s="542" t="s">
        <v>3594</v>
      </c>
      <c r="F565" s="212">
        <f>IF(RIGHT(B565,1)="p",0,IF(TRIM(C565)=TRIM('2 - Project Admin'!$E$8),1,0))</f>
        <v>0</v>
      </c>
      <c r="G565" s="212">
        <f>IF(F565=1,COUNTIF($C$4:C565,C565),0)</f>
        <v>0</v>
      </c>
    </row>
    <row r="566" spans="2:7" x14ac:dyDescent="0.2">
      <c r="B566" s="212" t="s">
        <v>5274</v>
      </c>
      <c r="C566" s="212" t="s">
        <v>620</v>
      </c>
      <c r="D566" s="212" t="s">
        <v>5275</v>
      </c>
      <c r="E566" s="542" t="s">
        <v>3594</v>
      </c>
      <c r="F566" s="212">
        <f>IF(RIGHT(B566,1)="p",0,IF(TRIM(C566)=TRIM('2 - Project Admin'!$E$8),1,0))</f>
        <v>0</v>
      </c>
      <c r="G566" s="212">
        <f>IF(F566=1,COUNTIF($C$4:C566,C566),0)</f>
        <v>0</v>
      </c>
    </row>
    <row r="567" spans="2:7" x14ac:dyDescent="0.2">
      <c r="B567" s="212" t="s">
        <v>5276</v>
      </c>
      <c r="C567" s="212" t="s">
        <v>620</v>
      </c>
      <c r="D567" s="212" t="s">
        <v>5277</v>
      </c>
      <c r="E567" s="542" t="s">
        <v>3594</v>
      </c>
      <c r="F567" s="212">
        <f>IF(RIGHT(B567,1)="p",0,IF(TRIM(C567)=TRIM('2 - Project Admin'!$E$8),1,0))</f>
        <v>0</v>
      </c>
      <c r="G567" s="212">
        <f>IF(F567=1,COUNTIF($C$4:C567,C567),0)</f>
        <v>0</v>
      </c>
    </row>
    <row r="568" spans="2:7" x14ac:dyDescent="0.2">
      <c r="B568" s="212" t="s">
        <v>5278</v>
      </c>
      <c r="C568" s="212" t="s">
        <v>620</v>
      </c>
      <c r="D568" s="212" t="s">
        <v>5279</v>
      </c>
      <c r="E568" s="542" t="s">
        <v>3594</v>
      </c>
      <c r="F568" s="212">
        <f>IF(RIGHT(B568,1)="p",0,IF(TRIM(C568)=TRIM('2 - Project Admin'!$E$8),1,0))</f>
        <v>0</v>
      </c>
      <c r="G568" s="212">
        <f>IF(F568=1,COUNTIF($C$4:C568,C568),0)</f>
        <v>0</v>
      </c>
    </row>
    <row r="569" spans="2:7" x14ac:dyDescent="0.2">
      <c r="B569" s="212" t="s">
        <v>5280</v>
      </c>
      <c r="C569" s="212" t="s">
        <v>5281</v>
      </c>
      <c r="D569" s="212" t="s">
        <v>5282</v>
      </c>
      <c r="E569" s="542" t="s">
        <v>3594</v>
      </c>
      <c r="F569" s="212">
        <f>IF(RIGHT(B569,1)="p",0,IF(TRIM(C569)=TRIM('2 - Project Admin'!$E$8),1,0))</f>
        <v>0</v>
      </c>
      <c r="G569" s="212">
        <f>IF(F569=1,COUNTIF($C$4:C569,C569),0)</f>
        <v>0</v>
      </c>
    </row>
    <row r="570" spans="2:7" x14ac:dyDescent="0.2">
      <c r="B570" s="212" t="s">
        <v>5283</v>
      </c>
      <c r="C570" s="212" t="s">
        <v>5281</v>
      </c>
      <c r="D570" s="212" t="s">
        <v>5284</v>
      </c>
      <c r="E570" s="542" t="s">
        <v>3594</v>
      </c>
      <c r="F570" s="212">
        <f>IF(RIGHT(B570,1)="p",0,IF(TRIM(C570)=TRIM('2 - Project Admin'!$E$8),1,0))</f>
        <v>0</v>
      </c>
      <c r="G570" s="212">
        <f>IF(F570=1,COUNTIF($C$4:C570,C570),0)</f>
        <v>0</v>
      </c>
    </row>
    <row r="571" spans="2:7" x14ac:dyDescent="0.2">
      <c r="B571" s="212" t="s">
        <v>5285</v>
      </c>
      <c r="C571" s="212" t="s">
        <v>5281</v>
      </c>
      <c r="D571" s="212" t="s">
        <v>5286</v>
      </c>
      <c r="E571" s="542" t="s">
        <v>3594</v>
      </c>
      <c r="F571" s="212">
        <f>IF(RIGHT(B571,1)="p",0,IF(TRIM(C571)=TRIM('2 - Project Admin'!$E$8),1,0))</f>
        <v>0</v>
      </c>
      <c r="G571" s="212">
        <f>IF(F571=1,COUNTIF($C$4:C571,C571),0)</f>
        <v>0</v>
      </c>
    </row>
    <row r="572" spans="2:7" x14ac:dyDescent="0.2">
      <c r="B572" s="212" t="s">
        <v>5287</v>
      </c>
      <c r="C572" s="212" t="s">
        <v>5281</v>
      </c>
      <c r="D572" s="212" t="s">
        <v>5288</v>
      </c>
      <c r="E572" s="542" t="s">
        <v>3594</v>
      </c>
      <c r="F572" s="212">
        <f>IF(RIGHT(B572,1)="p",0,IF(TRIM(C572)=TRIM('2 - Project Admin'!$E$8),1,0))</f>
        <v>0</v>
      </c>
      <c r="G572" s="212">
        <f>IF(F572=1,COUNTIF($C$4:C572,C572),0)</f>
        <v>0</v>
      </c>
    </row>
    <row r="573" spans="2:7" x14ac:dyDescent="0.2">
      <c r="B573" s="212" t="s">
        <v>5289</v>
      </c>
      <c r="C573" s="212" t="s">
        <v>5281</v>
      </c>
      <c r="D573" s="212" t="s">
        <v>5290</v>
      </c>
      <c r="E573" s="542" t="s">
        <v>3594</v>
      </c>
      <c r="F573" s="212">
        <f>IF(RIGHT(B573,1)="p",0,IF(TRIM(C573)=TRIM('2 - Project Admin'!$E$8),1,0))</f>
        <v>0</v>
      </c>
      <c r="G573" s="212">
        <f>IF(F573=1,COUNTIF($C$4:C573,C573),0)</f>
        <v>0</v>
      </c>
    </row>
    <row r="574" spans="2:7" x14ac:dyDescent="0.2">
      <c r="B574" s="212" t="s">
        <v>5291</v>
      </c>
      <c r="C574" s="212" t="s">
        <v>5281</v>
      </c>
      <c r="D574" s="212" t="s">
        <v>5292</v>
      </c>
      <c r="E574" s="542" t="s">
        <v>3594</v>
      </c>
      <c r="F574" s="212">
        <f>IF(RIGHT(B574,1)="p",0,IF(TRIM(C574)=TRIM('2 - Project Admin'!$E$8),1,0))</f>
        <v>0</v>
      </c>
      <c r="G574" s="212">
        <f>IF(F574=1,COUNTIF($C$4:C574,C574),0)</f>
        <v>0</v>
      </c>
    </row>
    <row r="575" spans="2:7" x14ac:dyDescent="0.2">
      <c r="B575" s="212" t="s">
        <v>5293</v>
      </c>
      <c r="C575" s="212" t="s">
        <v>5281</v>
      </c>
      <c r="D575" s="212" t="s">
        <v>5294</v>
      </c>
      <c r="E575" s="542" t="s">
        <v>3594</v>
      </c>
      <c r="F575" s="212">
        <f>IF(RIGHT(B575,1)="p",0,IF(TRIM(C575)=TRIM('2 - Project Admin'!$E$8),1,0))</f>
        <v>0</v>
      </c>
      <c r="G575" s="212">
        <f>IF(F575=1,COUNTIF($C$4:C575,C575),0)</f>
        <v>0</v>
      </c>
    </row>
    <row r="576" spans="2:7" x14ac:dyDescent="0.2">
      <c r="B576" s="212" t="s">
        <v>5295</v>
      </c>
      <c r="C576" s="212" t="s">
        <v>5281</v>
      </c>
      <c r="D576" s="212" t="s">
        <v>5296</v>
      </c>
      <c r="E576" s="542" t="s">
        <v>3594</v>
      </c>
      <c r="F576" s="212">
        <f>IF(RIGHT(B576,1)="p",0,IF(TRIM(C576)=TRIM('2 - Project Admin'!$E$8),1,0))</f>
        <v>0</v>
      </c>
      <c r="G576" s="212">
        <f>IF(F576=1,COUNTIF($C$4:C576,C576),0)</f>
        <v>0</v>
      </c>
    </row>
    <row r="577" spans="2:7" x14ac:dyDescent="0.2">
      <c r="B577" s="212" t="s">
        <v>5297</v>
      </c>
      <c r="C577" s="212" t="s">
        <v>5281</v>
      </c>
      <c r="D577" s="212" t="s">
        <v>5298</v>
      </c>
      <c r="E577" s="542" t="s">
        <v>3594</v>
      </c>
      <c r="F577" s="212">
        <f>IF(RIGHT(B577,1)="p",0,IF(TRIM(C577)=TRIM('2 - Project Admin'!$E$8),1,0))</f>
        <v>0</v>
      </c>
      <c r="G577" s="212">
        <f>IF(F577=1,COUNTIF($C$4:C577,C577),0)</f>
        <v>0</v>
      </c>
    </row>
    <row r="578" spans="2:7" x14ac:dyDescent="0.2">
      <c r="B578" s="212" t="s">
        <v>5299</v>
      </c>
      <c r="C578" s="212" t="s">
        <v>5281</v>
      </c>
      <c r="D578" s="212" t="s">
        <v>5300</v>
      </c>
      <c r="E578" s="542" t="s">
        <v>3594</v>
      </c>
      <c r="F578" s="212">
        <f>IF(RIGHT(B578,1)="p",0,IF(TRIM(C578)=TRIM('2 - Project Admin'!$E$8),1,0))</f>
        <v>0</v>
      </c>
      <c r="G578" s="212">
        <f>IF(F578=1,COUNTIF($C$4:C578,C578),0)</f>
        <v>0</v>
      </c>
    </row>
    <row r="579" spans="2:7" x14ac:dyDescent="0.2">
      <c r="B579" s="212" t="s">
        <v>5301</v>
      </c>
      <c r="C579" s="212" t="s">
        <v>622</v>
      </c>
      <c r="D579" s="212" t="s">
        <v>5302</v>
      </c>
      <c r="E579" s="542" t="s">
        <v>3594</v>
      </c>
      <c r="F579" s="212">
        <f>IF(RIGHT(B579,1)="p",0,IF(TRIM(C579)=TRIM('2 - Project Admin'!$E$8),1,0))</f>
        <v>0</v>
      </c>
      <c r="G579" s="212">
        <f>IF(F579=1,COUNTIF($C$4:C579,C579),0)</f>
        <v>0</v>
      </c>
    </row>
    <row r="580" spans="2:7" x14ac:dyDescent="0.2">
      <c r="B580" s="212" t="s">
        <v>5303</v>
      </c>
      <c r="C580" s="212" t="s">
        <v>622</v>
      </c>
      <c r="D580" s="212" t="s">
        <v>5304</v>
      </c>
      <c r="E580" s="542" t="s">
        <v>3594</v>
      </c>
      <c r="F580" s="212">
        <f>IF(RIGHT(B580,1)="p",0,IF(TRIM(C580)=TRIM('2 - Project Admin'!$E$8),1,0))</f>
        <v>0</v>
      </c>
      <c r="G580" s="212">
        <f>IF(F580=1,COUNTIF($C$4:C580,C580),0)</f>
        <v>0</v>
      </c>
    </row>
    <row r="581" spans="2:7" x14ac:dyDescent="0.2">
      <c r="B581" s="212" t="s">
        <v>5305</v>
      </c>
      <c r="C581" s="212" t="s">
        <v>622</v>
      </c>
      <c r="D581" s="212" t="s">
        <v>5306</v>
      </c>
      <c r="E581" s="542" t="s">
        <v>3594</v>
      </c>
      <c r="F581" s="212">
        <f>IF(RIGHT(B581,1)="p",0,IF(TRIM(C581)=TRIM('2 - Project Admin'!$E$8),1,0))</f>
        <v>0</v>
      </c>
      <c r="G581" s="212">
        <f>IF(F581=1,COUNTIF($C$4:C581,C581),0)</f>
        <v>0</v>
      </c>
    </row>
    <row r="582" spans="2:7" x14ac:dyDescent="0.2">
      <c r="B582" s="212" t="s">
        <v>5307</v>
      </c>
      <c r="C582" s="212" t="s">
        <v>622</v>
      </c>
      <c r="D582" s="212" t="s">
        <v>5308</v>
      </c>
      <c r="E582" s="542" t="s">
        <v>3594</v>
      </c>
      <c r="F582" s="212">
        <f>IF(RIGHT(B582,1)="p",0,IF(TRIM(C582)=TRIM('2 - Project Admin'!$E$8),1,0))</f>
        <v>0</v>
      </c>
      <c r="G582" s="212">
        <f>IF(F582=1,COUNTIF($C$4:C582,C582),0)</f>
        <v>0</v>
      </c>
    </row>
    <row r="583" spans="2:7" x14ac:dyDescent="0.2">
      <c r="B583" s="212" t="s">
        <v>5309</v>
      </c>
      <c r="C583" s="212" t="s">
        <v>622</v>
      </c>
      <c r="D583" s="212" t="s">
        <v>5310</v>
      </c>
      <c r="E583" s="542" t="s">
        <v>3594</v>
      </c>
      <c r="F583" s="212">
        <f>IF(RIGHT(B583,1)="p",0,IF(TRIM(C583)=TRIM('2 - Project Admin'!$E$8),1,0))</f>
        <v>0</v>
      </c>
      <c r="G583" s="212">
        <f>IF(F583=1,COUNTIF($C$4:C583,C583),0)</f>
        <v>0</v>
      </c>
    </row>
    <row r="584" spans="2:7" x14ac:dyDescent="0.2">
      <c r="B584" s="212" t="s">
        <v>5311</v>
      </c>
      <c r="C584" s="212" t="s">
        <v>622</v>
      </c>
      <c r="D584" s="212" t="s">
        <v>5312</v>
      </c>
      <c r="E584" s="542" t="s">
        <v>3594</v>
      </c>
      <c r="F584" s="212">
        <f>IF(RIGHT(B584,1)="p",0,IF(TRIM(C584)=TRIM('2 - Project Admin'!$E$8),1,0))</f>
        <v>0</v>
      </c>
      <c r="G584" s="212">
        <f>IF(F584=1,COUNTIF($C$4:C584,C584),0)</f>
        <v>0</v>
      </c>
    </row>
    <row r="585" spans="2:7" x14ac:dyDescent="0.2">
      <c r="B585" s="212" t="s">
        <v>5313</v>
      </c>
      <c r="C585" s="212" t="s">
        <v>622</v>
      </c>
      <c r="D585" s="212" t="s">
        <v>5314</v>
      </c>
      <c r="E585" s="542" t="s">
        <v>3594</v>
      </c>
      <c r="F585" s="212">
        <f>IF(RIGHT(B585,1)="p",0,IF(TRIM(C585)=TRIM('2 - Project Admin'!$E$8),1,0))</f>
        <v>0</v>
      </c>
      <c r="G585" s="212">
        <f>IF(F585=1,COUNTIF($C$4:C585,C585),0)</f>
        <v>0</v>
      </c>
    </row>
    <row r="586" spans="2:7" x14ac:dyDescent="0.2">
      <c r="B586" s="212" t="s">
        <v>5315</v>
      </c>
      <c r="C586" s="212" t="s">
        <v>622</v>
      </c>
      <c r="D586" s="212" t="s">
        <v>5316</v>
      </c>
      <c r="E586" s="542" t="s">
        <v>3594</v>
      </c>
      <c r="F586" s="212">
        <f>IF(RIGHT(B586,1)="p",0,IF(TRIM(C586)=TRIM('2 - Project Admin'!$E$8),1,0))</f>
        <v>0</v>
      </c>
      <c r="G586" s="212">
        <f>IF(F586=1,COUNTIF($C$4:C586,C586),0)</f>
        <v>0</v>
      </c>
    </row>
    <row r="587" spans="2:7" x14ac:dyDescent="0.2">
      <c r="B587" s="212" t="s">
        <v>5317</v>
      </c>
      <c r="C587" s="212" t="s">
        <v>622</v>
      </c>
      <c r="D587" s="212" t="s">
        <v>5318</v>
      </c>
      <c r="E587" s="542" t="s">
        <v>3594</v>
      </c>
      <c r="F587" s="212">
        <f>IF(RIGHT(B587,1)="p",0,IF(TRIM(C587)=TRIM('2 - Project Admin'!$E$8),1,0))</f>
        <v>0</v>
      </c>
      <c r="G587" s="212">
        <f>IF(F587=1,COUNTIF($C$4:C587,C587),0)</f>
        <v>0</v>
      </c>
    </row>
    <row r="588" spans="2:7" x14ac:dyDescent="0.2">
      <c r="B588" s="212" t="s">
        <v>5319</v>
      </c>
      <c r="C588" s="212" t="s">
        <v>624</v>
      </c>
      <c r="D588" s="212" t="s">
        <v>5320</v>
      </c>
      <c r="E588" s="542" t="s">
        <v>3594</v>
      </c>
      <c r="F588" s="212">
        <f>IF(RIGHT(B588,1)="p",0,IF(TRIM(C588)=TRIM('2 - Project Admin'!$E$8),1,0))</f>
        <v>0</v>
      </c>
      <c r="G588" s="212">
        <f>IF(F588=1,COUNTIF($C$4:C588,C588),0)</f>
        <v>0</v>
      </c>
    </row>
    <row r="589" spans="2:7" x14ac:dyDescent="0.2">
      <c r="B589" s="212" t="s">
        <v>5321</v>
      </c>
      <c r="C589" s="212" t="s">
        <v>624</v>
      </c>
      <c r="D589" s="212" t="s">
        <v>5322</v>
      </c>
      <c r="E589" s="542" t="s">
        <v>3594</v>
      </c>
      <c r="F589" s="212">
        <f>IF(RIGHT(B589,1)="p",0,IF(TRIM(C589)=TRIM('2 - Project Admin'!$E$8),1,0))</f>
        <v>0</v>
      </c>
      <c r="G589" s="212">
        <f>IF(F589=1,COUNTIF($C$4:C589,C589),0)</f>
        <v>0</v>
      </c>
    </row>
    <row r="590" spans="2:7" x14ac:dyDescent="0.2">
      <c r="B590" s="212" t="s">
        <v>5323</v>
      </c>
      <c r="C590" s="212" t="s">
        <v>624</v>
      </c>
      <c r="D590" s="212" t="s">
        <v>5324</v>
      </c>
      <c r="E590" s="542" t="s">
        <v>3594</v>
      </c>
      <c r="F590" s="212">
        <f>IF(RIGHT(B590,1)="p",0,IF(TRIM(C590)=TRIM('2 - Project Admin'!$E$8),1,0))</f>
        <v>0</v>
      </c>
      <c r="G590" s="212">
        <f>IF(F590=1,COUNTIF($C$4:C590,C590),0)</f>
        <v>0</v>
      </c>
    </row>
    <row r="591" spans="2:7" x14ac:dyDescent="0.2">
      <c r="B591" s="212" t="s">
        <v>5325</v>
      </c>
      <c r="C591" s="212" t="s">
        <v>624</v>
      </c>
      <c r="D591" s="212" t="s">
        <v>5326</v>
      </c>
      <c r="E591" s="542" t="s">
        <v>3594</v>
      </c>
      <c r="F591" s="212">
        <f>IF(RIGHT(B591,1)="p",0,IF(TRIM(C591)=TRIM('2 - Project Admin'!$E$8),1,0))</f>
        <v>0</v>
      </c>
      <c r="G591" s="212">
        <f>IF(F591=1,COUNTIF($C$4:C591,C591),0)</f>
        <v>0</v>
      </c>
    </row>
    <row r="592" spans="2:7" x14ac:dyDescent="0.2">
      <c r="B592" s="212" t="s">
        <v>5327</v>
      </c>
      <c r="C592" s="212" t="s">
        <v>624</v>
      </c>
      <c r="D592" s="212" t="s">
        <v>5328</v>
      </c>
      <c r="E592" s="542" t="s">
        <v>3594</v>
      </c>
      <c r="F592" s="212">
        <f>IF(RIGHT(B592,1)="p",0,IF(TRIM(C592)=TRIM('2 - Project Admin'!$E$8),1,0))</f>
        <v>0</v>
      </c>
      <c r="G592" s="212">
        <f>IF(F592=1,COUNTIF($C$4:C592,C592),0)</f>
        <v>0</v>
      </c>
    </row>
    <row r="593" spans="2:7" x14ac:dyDescent="0.2">
      <c r="B593" s="212" t="s">
        <v>5329</v>
      </c>
      <c r="C593" s="212" t="s">
        <v>624</v>
      </c>
      <c r="D593" s="212" t="s">
        <v>5330</v>
      </c>
      <c r="E593" s="542" t="s">
        <v>3594</v>
      </c>
      <c r="F593" s="212">
        <f>IF(RIGHT(B593,1)="p",0,IF(TRIM(C593)=TRIM('2 - Project Admin'!$E$8),1,0))</f>
        <v>0</v>
      </c>
      <c r="G593" s="212">
        <f>IF(F593=1,COUNTIF($C$4:C593,C593),0)</f>
        <v>0</v>
      </c>
    </row>
    <row r="594" spans="2:7" x14ac:dyDescent="0.2">
      <c r="B594" s="212" t="s">
        <v>5331</v>
      </c>
      <c r="C594" s="212" t="s">
        <v>624</v>
      </c>
      <c r="D594" s="212" t="s">
        <v>5332</v>
      </c>
      <c r="E594" s="542" t="s">
        <v>3594</v>
      </c>
      <c r="F594" s="212">
        <f>IF(RIGHT(B594,1)="p",0,IF(TRIM(C594)=TRIM('2 - Project Admin'!$E$8),1,0))</f>
        <v>0</v>
      </c>
      <c r="G594" s="212">
        <f>IF(F594=1,COUNTIF($C$4:C594,C594),0)</f>
        <v>0</v>
      </c>
    </row>
    <row r="595" spans="2:7" x14ac:dyDescent="0.2">
      <c r="B595" s="212" t="s">
        <v>5333</v>
      </c>
      <c r="C595" s="212" t="s">
        <v>624</v>
      </c>
      <c r="D595" s="212" t="s">
        <v>5334</v>
      </c>
      <c r="E595" s="542" t="s">
        <v>3594</v>
      </c>
      <c r="F595" s="212">
        <f>IF(RIGHT(B595,1)="p",0,IF(TRIM(C595)=TRIM('2 - Project Admin'!$E$8),1,0))</f>
        <v>0</v>
      </c>
      <c r="G595" s="212">
        <f>IF(F595=1,COUNTIF($C$4:C595,C595),0)</f>
        <v>0</v>
      </c>
    </row>
    <row r="596" spans="2:7" x14ac:dyDescent="0.2">
      <c r="B596" s="212" t="s">
        <v>5335</v>
      </c>
      <c r="C596" s="212" t="s">
        <v>624</v>
      </c>
      <c r="D596" s="212" t="s">
        <v>5336</v>
      </c>
      <c r="E596" s="542" t="s">
        <v>3594</v>
      </c>
      <c r="F596" s="212">
        <f>IF(RIGHT(B596,1)="p",0,IF(TRIM(C596)=TRIM('2 - Project Admin'!$E$8),1,0))</f>
        <v>0</v>
      </c>
      <c r="G596" s="212">
        <f>IF(F596=1,COUNTIF($C$4:C596,C596),0)</f>
        <v>0</v>
      </c>
    </row>
    <row r="597" spans="2:7" x14ac:dyDescent="0.2">
      <c r="B597" s="212" t="s">
        <v>5337</v>
      </c>
      <c r="C597" s="212" t="s">
        <v>624</v>
      </c>
      <c r="D597" s="212" t="s">
        <v>5338</v>
      </c>
      <c r="E597" s="542" t="s">
        <v>3594</v>
      </c>
      <c r="F597" s="212">
        <f>IF(RIGHT(B597,1)="p",0,IF(TRIM(C597)=TRIM('2 - Project Admin'!$E$8),1,0))</f>
        <v>0</v>
      </c>
      <c r="G597" s="212">
        <f>IF(F597=1,COUNTIF($C$4:C597,C597),0)</f>
        <v>0</v>
      </c>
    </row>
    <row r="598" spans="2:7" x14ac:dyDescent="0.2">
      <c r="B598" s="212" t="s">
        <v>5339</v>
      </c>
      <c r="C598" s="212" t="s">
        <v>630</v>
      </c>
      <c r="D598" s="212" t="s">
        <v>5340</v>
      </c>
      <c r="E598" s="542" t="s">
        <v>3594</v>
      </c>
      <c r="F598" s="212">
        <f>IF(RIGHT(B598,1)="p",0,IF(TRIM(C598)=TRIM('2 - Project Admin'!$E$8),1,0))</f>
        <v>0</v>
      </c>
      <c r="G598" s="212">
        <f>IF(F598=1,COUNTIF($C$4:C598,C598),0)</f>
        <v>0</v>
      </c>
    </row>
    <row r="599" spans="2:7" x14ac:dyDescent="0.2">
      <c r="B599" s="212" t="s">
        <v>5341</v>
      </c>
      <c r="C599" s="212" t="s">
        <v>630</v>
      </c>
      <c r="D599" s="212" t="s">
        <v>5342</v>
      </c>
      <c r="E599" s="542" t="s">
        <v>3594</v>
      </c>
      <c r="F599" s="212">
        <f>IF(RIGHT(B599,1)="p",0,IF(TRIM(C599)=TRIM('2 - Project Admin'!$E$8),1,0))</f>
        <v>0</v>
      </c>
      <c r="G599" s="212">
        <f>IF(F599=1,COUNTIF($C$4:C599,C599),0)</f>
        <v>0</v>
      </c>
    </row>
    <row r="600" spans="2:7" x14ac:dyDescent="0.2">
      <c r="B600" s="212" t="s">
        <v>5343</v>
      </c>
      <c r="C600" s="212" t="s">
        <v>630</v>
      </c>
      <c r="D600" s="212" t="s">
        <v>5344</v>
      </c>
      <c r="E600" s="542" t="s">
        <v>3594</v>
      </c>
      <c r="F600" s="212">
        <f>IF(RIGHT(B600,1)="p",0,IF(TRIM(C600)=TRIM('2 - Project Admin'!$E$8),1,0))</f>
        <v>0</v>
      </c>
      <c r="G600" s="212">
        <f>IF(F600=1,COUNTIF($C$4:C600,C600),0)</f>
        <v>0</v>
      </c>
    </row>
    <row r="601" spans="2:7" x14ac:dyDescent="0.2">
      <c r="B601" s="212" t="s">
        <v>5345</v>
      </c>
      <c r="C601" s="212" t="s">
        <v>630</v>
      </c>
      <c r="D601" s="212" t="s">
        <v>5346</v>
      </c>
      <c r="E601" s="542" t="s">
        <v>3594</v>
      </c>
      <c r="F601" s="212">
        <f>IF(RIGHT(B601,1)="p",0,IF(TRIM(C601)=TRIM('2 - Project Admin'!$E$8),1,0))</f>
        <v>0</v>
      </c>
      <c r="G601" s="212">
        <f>IF(F601=1,COUNTIF($C$4:C601,C601),0)</f>
        <v>0</v>
      </c>
    </row>
    <row r="602" spans="2:7" x14ac:dyDescent="0.2">
      <c r="B602" s="212" t="s">
        <v>5347</v>
      </c>
      <c r="C602" s="212" t="s">
        <v>630</v>
      </c>
      <c r="D602" s="212" t="s">
        <v>5348</v>
      </c>
      <c r="E602" s="542" t="s">
        <v>3594</v>
      </c>
      <c r="F602" s="212">
        <f>IF(RIGHT(B602,1)="p",0,IF(TRIM(C602)=TRIM('2 - Project Admin'!$E$8),1,0))</f>
        <v>0</v>
      </c>
      <c r="G602" s="212">
        <f>IF(F602=1,COUNTIF($C$4:C602,C602),0)</f>
        <v>0</v>
      </c>
    </row>
    <row r="603" spans="2:7" x14ac:dyDescent="0.2">
      <c r="B603" s="212" t="s">
        <v>5349</v>
      </c>
      <c r="C603" s="212" t="s">
        <v>630</v>
      </c>
      <c r="D603" s="212" t="s">
        <v>5350</v>
      </c>
      <c r="E603" s="542" t="s">
        <v>3594</v>
      </c>
      <c r="F603" s="212">
        <f>IF(RIGHT(B603,1)="p",0,IF(TRIM(C603)=TRIM('2 - Project Admin'!$E$8),1,0))</f>
        <v>0</v>
      </c>
      <c r="G603" s="212">
        <f>IF(F603=1,COUNTIF($C$4:C603,C603),0)</f>
        <v>0</v>
      </c>
    </row>
    <row r="604" spans="2:7" x14ac:dyDescent="0.2">
      <c r="B604" s="212" t="s">
        <v>5351</v>
      </c>
      <c r="C604" s="212" t="s">
        <v>633</v>
      </c>
      <c r="D604" s="212" t="s">
        <v>5352</v>
      </c>
      <c r="E604" s="542" t="s">
        <v>3594</v>
      </c>
      <c r="F604" s="212">
        <f>IF(RIGHT(B604,1)="p",0,IF(TRIM(C604)=TRIM('2 - Project Admin'!$E$8),1,0))</f>
        <v>0</v>
      </c>
      <c r="G604" s="212">
        <f>IF(F604=1,COUNTIF($C$4:C604,C604),0)</f>
        <v>0</v>
      </c>
    </row>
    <row r="605" spans="2:7" x14ac:dyDescent="0.2">
      <c r="B605" s="212" t="s">
        <v>5353</v>
      </c>
      <c r="C605" s="212" t="s">
        <v>633</v>
      </c>
      <c r="D605" s="212" t="s">
        <v>5354</v>
      </c>
      <c r="E605" s="542" t="s">
        <v>3594</v>
      </c>
      <c r="F605" s="212">
        <f>IF(RIGHT(B605,1)="p",0,IF(TRIM(C605)=TRIM('2 - Project Admin'!$E$8),1,0))</f>
        <v>0</v>
      </c>
      <c r="G605" s="212">
        <f>IF(F605=1,COUNTIF($C$4:C605,C605),0)</f>
        <v>0</v>
      </c>
    </row>
    <row r="606" spans="2:7" x14ac:dyDescent="0.2">
      <c r="B606" s="212" t="s">
        <v>5355</v>
      </c>
      <c r="C606" s="212" t="s">
        <v>633</v>
      </c>
      <c r="D606" s="212" t="s">
        <v>5356</v>
      </c>
      <c r="E606" s="542" t="s">
        <v>3594</v>
      </c>
      <c r="F606" s="212">
        <f>IF(RIGHT(B606,1)="p",0,IF(TRIM(C606)=TRIM('2 - Project Admin'!$E$8),1,0))</f>
        <v>0</v>
      </c>
      <c r="G606" s="212">
        <f>IF(F606=1,COUNTIF($C$4:C606,C606),0)</f>
        <v>0</v>
      </c>
    </row>
    <row r="607" spans="2:7" x14ac:dyDescent="0.2">
      <c r="B607" s="212" t="s">
        <v>5357</v>
      </c>
      <c r="C607" s="212" t="s">
        <v>634</v>
      </c>
      <c r="D607" s="212" t="s">
        <v>5358</v>
      </c>
      <c r="E607" s="542" t="s">
        <v>3594</v>
      </c>
      <c r="F607" s="212">
        <f>IF(RIGHT(B607,1)="p",0,IF(TRIM(C607)=TRIM('2 - Project Admin'!$E$8),1,0))</f>
        <v>0</v>
      </c>
      <c r="G607" s="212">
        <f>IF(F607=1,COUNTIF($C$4:C607,C607),0)</f>
        <v>0</v>
      </c>
    </row>
    <row r="608" spans="2:7" x14ac:dyDescent="0.2">
      <c r="B608" s="212" t="s">
        <v>5359</v>
      </c>
      <c r="C608" s="212" t="s">
        <v>634</v>
      </c>
      <c r="D608" s="212" t="s">
        <v>5360</v>
      </c>
      <c r="E608" s="542" t="s">
        <v>3594</v>
      </c>
      <c r="F608" s="212">
        <f>IF(RIGHT(B608,1)="p",0,IF(TRIM(C608)=TRIM('2 - Project Admin'!$E$8),1,0))</f>
        <v>0</v>
      </c>
      <c r="G608" s="212">
        <f>IF(F608=1,COUNTIF($C$4:C608,C608),0)</f>
        <v>0</v>
      </c>
    </row>
    <row r="609" spans="2:7" x14ac:dyDescent="0.2">
      <c r="B609" s="212" t="s">
        <v>5361</v>
      </c>
      <c r="C609" s="212" t="s">
        <v>634</v>
      </c>
      <c r="D609" s="212" t="s">
        <v>5362</v>
      </c>
      <c r="E609" s="542" t="s">
        <v>3594</v>
      </c>
      <c r="F609" s="212">
        <f>IF(RIGHT(B609,1)="p",0,IF(TRIM(C609)=TRIM('2 - Project Admin'!$E$8),1,0))</f>
        <v>0</v>
      </c>
      <c r="G609" s="212">
        <f>IF(F609=1,COUNTIF($C$4:C609,C609),0)</f>
        <v>0</v>
      </c>
    </row>
    <row r="610" spans="2:7" x14ac:dyDescent="0.2">
      <c r="B610" s="212" t="s">
        <v>5363</v>
      </c>
      <c r="C610" s="212" t="s">
        <v>634</v>
      </c>
      <c r="D610" s="212" t="s">
        <v>5364</v>
      </c>
      <c r="E610" s="542" t="s">
        <v>3594</v>
      </c>
      <c r="F610" s="212">
        <f>IF(RIGHT(B610,1)="p",0,IF(TRIM(C610)=TRIM('2 - Project Admin'!$E$8),1,0))</f>
        <v>0</v>
      </c>
      <c r="G610" s="212">
        <f>IF(F610=1,COUNTIF($C$4:C610,C610),0)</f>
        <v>0</v>
      </c>
    </row>
    <row r="611" spans="2:7" x14ac:dyDescent="0.2">
      <c r="B611" s="212" t="s">
        <v>5365</v>
      </c>
      <c r="C611" s="212" t="s">
        <v>635</v>
      </c>
      <c r="D611" s="212" t="s">
        <v>5366</v>
      </c>
      <c r="E611" s="542" t="s">
        <v>3594</v>
      </c>
      <c r="F611" s="212">
        <f>IF(RIGHT(B611,1)="p",0,IF(TRIM(C611)=TRIM('2 - Project Admin'!$E$8),1,0))</f>
        <v>0</v>
      </c>
      <c r="G611" s="212">
        <f>IF(F611=1,COUNTIF($C$4:C611,C611),0)</f>
        <v>0</v>
      </c>
    </row>
    <row r="612" spans="2:7" x14ac:dyDescent="0.2">
      <c r="B612" s="212" t="s">
        <v>5367</v>
      </c>
      <c r="C612" s="212" t="s">
        <v>635</v>
      </c>
      <c r="D612" s="212" t="s">
        <v>5368</v>
      </c>
      <c r="E612" s="542" t="s">
        <v>3594</v>
      </c>
      <c r="F612" s="212">
        <f>IF(RIGHT(B612,1)="p",0,IF(TRIM(C612)=TRIM('2 - Project Admin'!$E$8),1,0))</f>
        <v>0</v>
      </c>
      <c r="G612" s="212">
        <f>IF(F612=1,COUNTIF($C$4:C612,C612),0)</f>
        <v>0</v>
      </c>
    </row>
    <row r="613" spans="2:7" x14ac:dyDescent="0.2">
      <c r="B613" s="212" t="s">
        <v>5369</v>
      </c>
      <c r="C613" s="212" t="s">
        <v>635</v>
      </c>
      <c r="D613" s="212" t="s">
        <v>5370</v>
      </c>
      <c r="E613" s="542" t="s">
        <v>3594</v>
      </c>
      <c r="F613" s="212">
        <f>IF(RIGHT(B613,1)="p",0,IF(TRIM(C613)=TRIM('2 - Project Admin'!$E$8),1,0))</f>
        <v>0</v>
      </c>
      <c r="G613" s="212">
        <f>IF(F613=1,COUNTIF($C$4:C613,C613),0)</f>
        <v>0</v>
      </c>
    </row>
    <row r="614" spans="2:7" x14ac:dyDescent="0.2">
      <c r="B614" s="212" t="s">
        <v>5371</v>
      </c>
      <c r="C614" s="212" t="s">
        <v>635</v>
      </c>
      <c r="D614" s="212" t="s">
        <v>5372</v>
      </c>
      <c r="E614" s="542" t="s">
        <v>3594</v>
      </c>
      <c r="F614" s="212">
        <f>IF(RIGHT(B614,1)="p",0,IF(TRIM(C614)=TRIM('2 - Project Admin'!$E$8),1,0))</f>
        <v>0</v>
      </c>
      <c r="G614" s="212">
        <f>IF(F614=1,COUNTIF($C$4:C614,C614),0)</f>
        <v>0</v>
      </c>
    </row>
    <row r="615" spans="2:7" x14ac:dyDescent="0.2">
      <c r="B615" s="212" t="s">
        <v>5373</v>
      </c>
      <c r="C615" s="212" t="s">
        <v>636</v>
      </c>
      <c r="D615" s="212" t="s">
        <v>5374</v>
      </c>
      <c r="E615" s="542" t="s">
        <v>3594</v>
      </c>
      <c r="F615" s="212">
        <f>IF(RIGHT(B615,1)="p",0,IF(TRIM(C615)=TRIM('2 - Project Admin'!$E$8),1,0))</f>
        <v>0</v>
      </c>
      <c r="G615" s="212">
        <f>IF(F615=1,COUNTIF($C$4:C615,C615),0)</f>
        <v>0</v>
      </c>
    </row>
    <row r="616" spans="2:7" x14ac:dyDescent="0.2">
      <c r="B616" s="212" t="s">
        <v>5375</v>
      </c>
      <c r="C616" s="212" t="s">
        <v>636</v>
      </c>
      <c r="D616" s="212" t="s">
        <v>5376</v>
      </c>
      <c r="E616" s="542" t="s">
        <v>3594</v>
      </c>
      <c r="F616" s="212">
        <f>IF(RIGHT(B616,1)="p",0,IF(TRIM(C616)=TRIM('2 - Project Admin'!$E$8),1,0))</f>
        <v>0</v>
      </c>
      <c r="G616" s="212">
        <f>IF(F616=1,COUNTIF($C$4:C616,C616),0)</f>
        <v>0</v>
      </c>
    </row>
    <row r="617" spans="2:7" x14ac:dyDescent="0.2">
      <c r="B617" s="212" t="s">
        <v>5377</v>
      </c>
      <c r="C617" s="212" t="s">
        <v>636</v>
      </c>
      <c r="D617" s="212" t="s">
        <v>5378</v>
      </c>
      <c r="E617" s="542" t="s">
        <v>3594</v>
      </c>
      <c r="F617" s="212">
        <f>IF(RIGHT(B617,1)="p",0,IF(TRIM(C617)=TRIM('2 - Project Admin'!$E$8),1,0))</f>
        <v>0</v>
      </c>
      <c r="G617" s="212">
        <f>IF(F617=1,COUNTIF($C$4:C617,C617),0)</f>
        <v>0</v>
      </c>
    </row>
    <row r="618" spans="2:7" x14ac:dyDescent="0.2">
      <c r="B618" s="212" t="s">
        <v>5379</v>
      </c>
      <c r="C618" s="212" t="s">
        <v>636</v>
      </c>
      <c r="D618" s="212" t="s">
        <v>5380</v>
      </c>
      <c r="E618" s="542" t="s">
        <v>3594</v>
      </c>
      <c r="F618" s="212">
        <f>IF(RIGHT(B618,1)="p",0,IF(TRIM(C618)=TRIM('2 - Project Admin'!$E$8),1,0))</f>
        <v>0</v>
      </c>
      <c r="G618" s="212">
        <f>IF(F618=1,COUNTIF($C$4:C618,C618),0)</f>
        <v>0</v>
      </c>
    </row>
    <row r="619" spans="2:7" x14ac:dyDescent="0.2">
      <c r="B619" s="212" t="s">
        <v>5381</v>
      </c>
      <c r="C619" s="212" t="s">
        <v>636</v>
      </c>
      <c r="D619" s="212" t="s">
        <v>5382</v>
      </c>
      <c r="E619" s="542" t="s">
        <v>3594</v>
      </c>
      <c r="F619" s="212">
        <f>IF(RIGHT(B619,1)="p",0,IF(TRIM(C619)=TRIM('2 - Project Admin'!$E$8),1,0))</f>
        <v>0</v>
      </c>
      <c r="G619" s="212">
        <f>IF(F619=1,COUNTIF($C$4:C619,C619),0)</f>
        <v>0</v>
      </c>
    </row>
    <row r="620" spans="2:7" x14ac:dyDescent="0.2">
      <c r="B620" s="212" t="s">
        <v>5383</v>
      </c>
      <c r="C620" s="212" t="s">
        <v>636</v>
      </c>
      <c r="D620" s="212" t="s">
        <v>5384</v>
      </c>
      <c r="E620" s="542" t="s">
        <v>3594</v>
      </c>
      <c r="F620" s="212">
        <f>IF(RIGHT(B620,1)="p",0,IF(TRIM(C620)=TRIM('2 - Project Admin'!$E$8),1,0))</f>
        <v>0</v>
      </c>
      <c r="G620" s="212">
        <f>IF(F620=1,COUNTIF($C$4:C620,C620),0)</f>
        <v>0</v>
      </c>
    </row>
    <row r="621" spans="2:7" x14ac:dyDescent="0.2">
      <c r="B621" s="212" t="s">
        <v>5385</v>
      </c>
      <c r="C621" s="212" t="s">
        <v>636</v>
      </c>
      <c r="D621" s="212" t="s">
        <v>5386</v>
      </c>
      <c r="E621" s="542" t="s">
        <v>3594</v>
      </c>
      <c r="F621" s="212">
        <f>IF(RIGHT(B621,1)="p",0,IF(TRIM(C621)=TRIM('2 - Project Admin'!$E$8),1,0))</f>
        <v>0</v>
      </c>
      <c r="G621" s="212">
        <f>IF(F621=1,COUNTIF($C$4:C621,C621),0)</f>
        <v>0</v>
      </c>
    </row>
    <row r="622" spans="2:7" x14ac:dyDescent="0.2">
      <c r="B622" s="212" t="s">
        <v>5387</v>
      </c>
      <c r="C622" s="212" t="s">
        <v>636</v>
      </c>
      <c r="D622" s="212" t="s">
        <v>5388</v>
      </c>
      <c r="E622" s="542" t="s">
        <v>3594</v>
      </c>
      <c r="F622" s="212">
        <f>IF(RIGHT(B622,1)="p",0,IF(TRIM(C622)=TRIM('2 - Project Admin'!$E$8),1,0))</f>
        <v>0</v>
      </c>
      <c r="G622" s="212">
        <f>IF(F622=1,COUNTIF($C$4:C622,C622),0)</f>
        <v>0</v>
      </c>
    </row>
    <row r="623" spans="2:7" x14ac:dyDescent="0.2">
      <c r="B623" s="212" t="s">
        <v>5389</v>
      </c>
      <c r="C623" s="212" t="s">
        <v>637</v>
      </c>
      <c r="D623" s="212" t="s">
        <v>5390</v>
      </c>
      <c r="E623" s="542" t="s">
        <v>3594</v>
      </c>
      <c r="F623" s="212">
        <f>IF(RIGHT(B623,1)="p",0,IF(TRIM(C623)=TRIM('2 - Project Admin'!$E$8),1,0))</f>
        <v>0</v>
      </c>
      <c r="G623" s="212">
        <f>IF(F623=1,COUNTIF($C$4:C623,C623),0)</f>
        <v>0</v>
      </c>
    </row>
    <row r="624" spans="2:7" x14ac:dyDescent="0.2">
      <c r="B624" s="212" t="s">
        <v>5391</v>
      </c>
      <c r="C624" s="212" t="s">
        <v>637</v>
      </c>
      <c r="D624" s="212" t="s">
        <v>5392</v>
      </c>
      <c r="E624" s="542" t="s">
        <v>3594</v>
      </c>
      <c r="F624" s="212">
        <f>IF(RIGHT(B624,1)="p",0,IF(TRIM(C624)=TRIM('2 - Project Admin'!$E$8),1,0))</f>
        <v>0</v>
      </c>
      <c r="G624" s="212">
        <f>IF(F624=1,COUNTIF($C$4:C624,C624),0)</f>
        <v>0</v>
      </c>
    </row>
    <row r="625" spans="2:7" x14ac:dyDescent="0.2">
      <c r="B625" s="212" t="s">
        <v>5393</v>
      </c>
      <c r="C625" s="212" t="s">
        <v>637</v>
      </c>
      <c r="D625" s="212" t="s">
        <v>5394</v>
      </c>
      <c r="E625" s="542" t="s">
        <v>3594</v>
      </c>
      <c r="F625" s="212">
        <f>IF(RIGHT(B625,1)="p",0,IF(TRIM(C625)=TRIM('2 - Project Admin'!$E$8),1,0))</f>
        <v>0</v>
      </c>
      <c r="G625" s="212">
        <f>IF(F625=1,COUNTIF($C$4:C625,C625),0)</f>
        <v>0</v>
      </c>
    </row>
    <row r="626" spans="2:7" x14ac:dyDescent="0.2">
      <c r="B626" s="212" t="s">
        <v>5395</v>
      </c>
      <c r="C626" s="212" t="s">
        <v>637</v>
      </c>
      <c r="D626" s="212" t="s">
        <v>5396</v>
      </c>
      <c r="E626" s="542" t="s">
        <v>3594</v>
      </c>
      <c r="F626" s="212">
        <f>IF(RIGHT(B626,1)="p",0,IF(TRIM(C626)=TRIM('2 - Project Admin'!$E$8),1,0))</f>
        <v>0</v>
      </c>
      <c r="G626" s="212">
        <f>IF(F626=1,COUNTIF($C$4:C626,C626),0)</f>
        <v>0</v>
      </c>
    </row>
    <row r="627" spans="2:7" x14ac:dyDescent="0.2">
      <c r="B627" s="212" t="s">
        <v>5397</v>
      </c>
      <c r="C627" s="212" t="s">
        <v>637</v>
      </c>
      <c r="D627" s="212" t="s">
        <v>5398</v>
      </c>
      <c r="E627" s="542" t="s">
        <v>3594</v>
      </c>
      <c r="F627" s="212">
        <f>IF(RIGHT(B627,1)="p",0,IF(TRIM(C627)=TRIM('2 - Project Admin'!$E$8),1,0))</f>
        <v>0</v>
      </c>
      <c r="G627" s="212">
        <f>IF(F627=1,COUNTIF($C$4:C627,C627),0)</f>
        <v>0</v>
      </c>
    </row>
    <row r="628" spans="2:7" x14ac:dyDescent="0.2">
      <c r="B628" s="212" t="s">
        <v>5399</v>
      </c>
      <c r="C628" s="212" t="s">
        <v>637</v>
      </c>
      <c r="D628" s="212" t="s">
        <v>5400</v>
      </c>
      <c r="E628" s="542" t="s">
        <v>3594</v>
      </c>
      <c r="F628" s="212">
        <f>IF(RIGHT(B628,1)="p",0,IF(TRIM(C628)=TRIM('2 - Project Admin'!$E$8),1,0))</f>
        <v>0</v>
      </c>
      <c r="G628" s="212">
        <f>IF(F628=1,COUNTIF($C$4:C628,C628),0)</f>
        <v>0</v>
      </c>
    </row>
    <row r="629" spans="2:7" x14ac:dyDescent="0.2">
      <c r="B629" s="212" t="s">
        <v>5401</v>
      </c>
      <c r="C629" s="212" t="s">
        <v>637</v>
      </c>
      <c r="D629" s="212" t="s">
        <v>5402</v>
      </c>
      <c r="E629" s="542" t="s">
        <v>3594</v>
      </c>
      <c r="F629" s="212">
        <f>IF(RIGHT(B629,1)="p",0,IF(TRIM(C629)=TRIM('2 - Project Admin'!$E$8),1,0))</f>
        <v>0</v>
      </c>
      <c r="G629" s="212">
        <f>IF(F629=1,COUNTIF($C$4:C629,C629),0)</f>
        <v>0</v>
      </c>
    </row>
    <row r="630" spans="2:7" x14ac:dyDescent="0.2">
      <c r="B630" s="212" t="s">
        <v>5403</v>
      </c>
      <c r="C630" s="212" t="s">
        <v>641</v>
      </c>
      <c r="D630" s="212" t="s">
        <v>5404</v>
      </c>
      <c r="E630" s="542" t="s">
        <v>3594</v>
      </c>
      <c r="F630" s="212">
        <f>IF(RIGHT(B630,1)="p",0,IF(TRIM(C630)=TRIM('2 - Project Admin'!$E$8),1,0))</f>
        <v>0</v>
      </c>
      <c r="G630" s="212">
        <f>IF(F630=1,COUNTIF($C$4:C630,C630),0)</f>
        <v>0</v>
      </c>
    </row>
    <row r="631" spans="2:7" x14ac:dyDescent="0.2">
      <c r="B631" s="212" t="s">
        <v>5405</v>
      </c>
      <c r="C631" s="212" t="s">
        <v>641</v>
      </c>
      <c r="D631" s="212" t="s">
        <v>5406</v>
      </c>
      <c r="E631" s="542" t="s">
        <v>3594</v>
      </c>
      <c r="F631" s="212">
        <f>IF(RIGHT(B631,1)="p",0,IF(TRIM(C631)=TRIM('2 - Project Admin'!$E$8),1,0))</f>
        <v>0</v>
      </c>
      <c r="G631" s="212">
        <f>IF(F631=1,COUNTIF($C$4:C631,C631),0)</f>
        <v>0</v>
      </c>
    </row>
    <row r="632" spans="2:7" x14ac:dyDescent="0.2">
      <c r="B632" s="212" t="s">
        <v>5407</v>
      </c>
      <c r="C632" s="212" t="s">
        <v>641</v>
      </c>
      <c r="D632" s="212" t="s">
        <v>5408</v>
      </c>
      <c r="E632" s="542" t="s">
        <v>3594</v>
      </c>
      <c r="F632" s="212">
        <f>IF(RIGHT(B632,1)="p",0,IF(TRIM(C632)=TRIM('2 - Project Admin'!$E$8),1,0))</f>
        <v>0</v>
      </c>
      <c r="G632" s="212">
        <f>IF(F632=1,COUNTIF($C$4:C632,C632),0)</f>
        <v>0</v>
      </c>
    </row>
    <row r="633" spans="2:7" x14ac:dyDescent="0.2">
      <c r="B633" s="212" t="s">
        <v>5409</v>
      </c>
      <c r="C633" s="212" t="s">
        <v>641</v>
      </c>
      <c r="D633" s="212" t="s">
        <v>5410</v>
      </c>
      <c r="E633" s="542" t="s">
        <v>3594</v>
      </c>
      <c r="F633" s="212">
        <f>IF(RIGHT(B633,1)="p",0,IF(TRIM(C633)=TRIM('2 - Project Admin'!$E$8),1,0))</f>
        <v>0</v>
      </c>
      <c r="G633" s="212">
        <f>IF(F633=1,COUNTIF($C$4:C633,C633),0)</f>
        <v>0</v>
      </c>
    </row>
    <row r="634" spans="2:7" x14ac:dyDescent="0.2">
      <c r="B634" s="212" t="s">
        <v>5411</v>
      </c>
      <c r="C634" s="212" t="s">
        <v>641</v>
      </c>
      <c r="D634" s="212" t="s">
        <v>5412</v>
      </c>
      <c r="E634" s="542" t="s">
        <v>3594</v>
      </c>
      <c r="F634" s="212">
        <f>IF(RIGHT(B634,1)="p",0,IF(TRIM(C634)=TRIM('2 - Project Admin'!$E$8),1,0))</f>
        <v>0</v>
      </c>
      <c r="G634" s="212">
        <f>IF(F634=1,COUNTIF($C$4:C634,C634),0)</f>
        <v>0</v>
      </c>
    </row>
    <row r="635" spans="2:7" x14ac:dyDescent="0.2">
      <c r="B635" s="212" t="s">
        <v>5413</v>
      </c>
      <c r="C635" s="212" t="s">
        <v>641</v>
      </c>
      <c r="D635" s="212" t="s">
        <v>5414</v>
      </c>
      <c r="E635" s="542" t="s">
        <v>3594</v>
      </c>
      <c r="F635" s="212">
        <f>IF(RIGHT(B635,1)="p",0,IF(TRIM(C635)=TRIM('2 - Project Admin'!$E$8),1,0))</f>
        <v>0</v>
      </c>
      <c r="G635" s="212">
        <f>IF(F635=1,COUNTIF($C$4:C635,C635),0)</f>
        <v>0</v>
      </c>
    </row>
    <row r="636" spans="2:7" x14ac:dyDescent="0.2">
      <c r="B636" s="212" t="s">
        <v>5415</v>
      </c>
      <c r="C636" s="212" t="s">
        <v>641</v>
      </c>
      <c r="D636" s="212" t="s">
        <v>5416</v>
      </c>
      <c r="E636" s="542" t="s">
        <v>3594</v>
      </c>
      <c r="F636" s="212">
        <f>IF(RIGHT(B636,1)="p",0,IF(TRIM(C636)=TRIM('2 - Project Admin'!$E$8),1,0))</f>
        <v>0</v>
      </c>
      <c r="G636" s="212">
        <f>IF(F636=1,COUNTIF($C$4:C636,C636),0)</f>
        <v>0</v>
      </c>
    </row>
    <row r="637" spans="2:7" x14ac:dyDescent="0.2">
      <c r="B637" s="212" t="s">
        <v>5417</v>
      </c>
      <c r="C637" s="212" t="s">
        <v>642</v>
      </c>
      <c r="D637" s="212" t="s">
        <v>5418</v>
      </c>
      <c r="E637" s="542" t="s">
        <v>3594</v>
      </c>
      <c r="F637" s="212">
        <f>IF(RIGHT(B637,1)="p",0,IF(TRIM(C637)=TRIM('2 - Project Admin'!$E$8),1,0))</f>
        <v>0</v>
      </c>
      <c r="G637" s="212">
        <f>IF(F637=1,COUNTIF($C$4:C637,C637),0)</f>
        <v>0</v>
      </c>
    </row>
    <row r="638" spans="2:7" x14ac:dyDescent="0.2">
      <c r="B638" s="212" t="s">
        <v>5419</v>
      </c>
      <c r="C638" s="212" t="s">
        <v>642</v>
      </c>
      <c r="D638" s="212" t="s">
        <v>5420</v>
      </c>
      <c r="E638" s="542" t="s">
        <v>3594</v>
      </c>
      <c r="F638" s="212">
        <f>IF(RIGHT(B638,1)="p",0,IF(TRIM(C638)=TRIM('2 - Project Admin'!$E$8),1,0))</f>
        <v>0</v>
      </c>
      <c r="G638" s="212">
        <f>IF(F638=1,COUNTIF($C$4:C638,C638),0)</f>
        <v>0</v>
      </c>
    </row>
    <row r="639" spans="2:7" x14ac:dyDescent="0.2">
      <c r="B639" s="212" t="s">
        <v>5421</v>
      </c>
      <c r="C639" s="212" t="s">
        <v>642</v>
      </c>
      <c r="D639" s="212" t="s">
        <v>5422</v>
      </c>
      <c r="E639" s="542" t="s">
        <v>3594</v>
      </c>
      <c r="F639" s="212">
        <f>IF(RIGHT(B639,1)="p",0,IF(TRIM(C639)=TRIM('2 - Project Admin'!$E$8),1,0))</f>
        <v>0</v>
      </c>
      <c r="G639" s="212">
        <f>IF(F639=1,COUNTIF($C$4:C639,C639),0)</f>
        <v>0</v>
      </c>
    </row>
    <row r="640" spans="2:7" x14ac:dyDescent="0.2">
      <c r="B640" s="212" t="s">
        <v>5423</v>
      </c>
      <c r="C640" s="212" t="s">
        <v>643</v>
      </c>
      <c r="D640" s="212" t="s">
        <v>5424</v>
      </c>
      <c r="E640" s="542" t="s">
        <v>3594</v>
      </c>
      <c r="F640" s="212">
        <f>IF(RIGHT(B640,1)="p",0,IF(TRIM(C640)=TRIM('2 - Project Admin'!$E$8),1,0))</f>
        <v>0</v>
      </c>
      <c r="G640" s="212">
        <f>IF(F640=1,COUNTIF($C$4:C640,C640),0)</f>
        <v>0</v>
      </c>
    </row>
    <row r="641" spans="2:7" x14ac:dyDescent="0.2">
      <c r="B641" s="212" t="s">
        <v>5425</v>
      </c>
      <c r="C641" s="212" t="s">
        <v>643</v>
      </c>
      <c r="D641" s="212" t="s">
        <v>5426</v>
      </c>
      <c r="E641" s="542" t="s">
        <v>3594</v>
      </c>
      <c r="F641" s="212">
        <f>IF(RIGHT(B641,1)="p",0,IF(TRIM(C641)=TRIM('2 - Project Admin'!$E$8),1,0))</f>
        <v>0</v>
      </c>
      <c r="G641" s="212">
        <f>IF(F641=1,COUNTIF($C$4:C641,C641),0)</f>
        <v>0</v>
      </c>
    </row>
    <row r="642" spans="2:7" x14ac:dyDescent="0.2">
      <c r="B642" s="212" t="s">
        <v>5427</v>
      </c>
      <c r="C642" s="212" t="s">
        <v>643</v>
      </c>
      <c r="D642" s="212" t="s">
        <v>5428</v>
      </c>
      <c r="E642" s="542" t="s">
        <v>3594</v>
      </c>
      <c r="F642" s="212">
        <f>IF(RIGHT(B642,1)="p",0,IF(TRIM(C642)=TRIM('2 - Project Admin'!$E$8),1,0))</f>
        <v>0</v>
      </c>
      <c r="G642" s="212">
        <f>IF(F642=1,COUNTIF($C$4:C642,C642),0)</f>
        <v>0</v>
      </c>
    </row>
    <row r="643" spans="2:7" x14ac:dyDescent="0.2">
      <c r="B643" s="212" t="s">
        <v>5429</v>
      </c>
      <c r="C643" s="212" t="s">
        <v>643</v>
      </c>
      <c r="D643" s="212" t="s">
        <v>4801</v>
      </c>
      <c r="E643" s="542" t="s">
        <v>3594</v>
      </c>
      <c r="F643" s="212">
        <f>IF(RIGHT(B643,1)="p",0,IF(TRIM(C643)=TRIM('2 - Project Admin'!$E$8),1,0))</f>
        <v>0</v>
      </c>
      <c r="G643" s="212">
        <f>IF(F643=1,COUNTIF($C$4:C643,C643),0)</f>
        <v>0</v>
      </c>
    </row>
    <row r="644" spans="2:7" x14ac:dyDescent="0.2">
      <c r="B644" s="212" t="s">
        <v>5430</v>
      </c>
      <c r="C644" s="212" t="s">
        <v>643</v>
      </c>
      <c r="D644" s="212" t="s">
        <v>5431</v>
      </c>
      <c r="E644" s="542" t="s">
        <v>3594</v>
      </c>
      <c r="F644" s="212">
        <f>IF(RIGHT(B644,1)="p",0,IF(TRIM(C644)=TRIM('2 - Project Admin'!$E$8),1,0))</f>
        <v>0</v>
      </c>
      <c r="G644" s="212">
        <f>IF(F644=1,COUNTIF($C$4:C644,C644),0)</f>
        <v>0</v>
      </c>
    </row>
    <row r="645" spans="2:7" x14ac:dyDescent="0.2">
      <c r="B645" s="212" t="s">
        <v>5432</v>
      </c>
      <c r="C645" s="212" t="s">
        <v>643</v>
      </c>
      <c r="D645" s="212" t="s">
        <v>5433</v>
      </c>
      <c r="E645" s="542" t="s">
        <v>3594</v>
      </c>
      <c r="F645" s="212">
        <f>IF(RIGHT(B645,1)="p",0,IF(TRIM(C645)=TRIM('2 - Project Admin'!$E$8),1,0))</f>
        <v>0</v>
      </c>
      <c r="G645" s="212">
        <f>IF(F645=1,COUNTIF($C$4:C645,C645),0)</f>
        <v>0</v>
      </c>
    </row>
    <row r="646" spans="2:7" x14ac:dyDescent="0.2">
      <c r="B646" s="212" t="s">
        <v>5434</v>
      </c>
      <c r="C646" s="212" t="s">
        <v>643</v>
      </c>
      <c r="D646" s="212" t="s">
        <v>3766</v>
      </c>
      <c r="E646" s="542" t="s">
        <v>3594</v>
      </c>
      <c r="F646" s="212">
        <f>IF(RIGHT(B646,1)="p",0,IF(TRIM(C646)=TRIM('2 - Project Admin'!$E$8),1,0))</f>
        <v>0</v>
      </c>
      <c r="G646" s="212">
        <f>IF(F646=1,COUNTIF($C$4:C646,C646),0)</f>
        <v>0</v>
      </c>
    </row>
    <row r="647" spans="2:7" x14ac:dyDescent="0.2">
      <c r="B647" s="212" t="s">
        <v>5435</v>
      </c>
      <c r="C647" s="212" t="s">
        <v>643</v>
      </c>
      <c r="D647" s="212" t="s">
        <v>5436</v>
      </c>
      <c r="E647" s="542" t="s">
        <v>3594</v>
      </c>
      <c r="F647" s="212">
        <f>IF(RIGHT(B647,1)="p",0,IF(TRIM(C647)=TRIM('2 - Project Admin'!$E$8),1,0))</f>
        <v>0</v>
      </c>
      <c r="G647" s="212">
        <f>IF(F647=1,COUNTIF($C$4:C647,C647),0)</f>
        <v>0</v>
      </c>
    </row>
    <row r="648" spans="2:7" x14ac:dyDescent="0.2">
      <c r="B648" s="212" t="s">
        <v>5437</v>
      </c>
      <c r="C648" s="212" t="s">
        <v>644</v>
      </c>
      <c r="D648" s="212" t="s">
        <v>5438</v>
      </c>
      <c r="E648" s="542" t="s">
        <v>3594</v>
      </c>
      <c r="F648" s="212">
        <f>IF(RIGHT(B648,1)="p",0,IF(TRIM(C648)=TRIM('2 - Project Admin'!$E$8),1,0))</f>
        <v>0</v>
      </c>
      <c r="G648" s="212">
        <f>IF(F648=1,COUNTIF($C$4:C648,C648),0)</f>
        <v>0</v>
      </c>
    </row>
    <row r="649" spans="2:7" x14ac:dyDescent="0.2">
      <c r="B649" s="212" t="s">
        <v>5439</v>
      </c>
      <c r="C649" s="212" t="s">
        <v>644</v>
      </c>
      <c r="D649" s="212" t="s">
        <v>5440</v>
      </c>
      <c r="E649" s="542" t="s">
        <v>3594</v>
      </c>
      <c r="F649" s="212">
        <f>IF(RIGHT(B649,1)="p",0,IF(TRIM(C649)=TRIM('2 - Project Admin'!$E$8),1,0))</f>
        <v>0</v>
      </c>
      <c r="G649" s="212">
        <f>IF(F649=1,COUNTIF($C$4:C649,C649),0)</f>
        <v>0</v>
      </c>
    </row>
    <row r="650" spans="2:7" x14ac:dyDescent="0.2">
      <c r="B650" s="212" t="s">
        <v>5441</v>
      </c>
      <c r="C650" s="212" t="s">
        <v>644</v>
      </c>
      <c r="D650" s="212" t="s">
        <v>5442</v>
      </c>
      <c r="E650" s="542" t="s">
        <v>3594</v>
      </c>
      <c r="F650" s="212">
        <f>IF(RIGHT(B650,1)="p",0,IF(TRIM(C650)=TRIM('2 - Project Admin'!$E$8),1,0))</f>
        <v>0</v>
      </c>
      <c r="G650" s="212">
        <f>IF(F650=1,COUNTIF($C$4:C650,C650),0)</f>
        <v>0</v>
      </c>
    </row>
    <row r="651" spans="2:7" x14ac:dyDescent="0.2">
      <c r="B651" s="212" t="s">
        <v>5443</v>
      </c>
      <c r="C651" s="212" t="s">
        <v>644</v>
      </c>
      <c r="D651" s="212" t="s">
        <v>5444</v>
      </c>
      <c r="E651" s="542" t="s">
        <v>3594</v>
      </c>
      <c r="F651" s="212">
        <f>IF(RIGHT(B651,1)="p",0,IF(TRIM(C651)=TRIM('2 - Project Admin'!$E$8),1,0))</f>
        <v>0</v>
      </c>
      <c r="G651" s="212">
        <f>IF(F651=1,COUNTIF($C$4:C651,C651),0)</f>
        <v>0</v>
      </c>
    </row>
    <row r="652" spans="2:7" x14ac:dyDescent="0.2">
      <c r="B652" s="212" t="s">
        <v>5445</v>
      </c>
      <c r="C652" s="212" t="s">
        <v>644</v>
      </c>
      <c r="D652" s="212" t="s">
        <v>5446</v>
      </c>
      <c r="E652" s="542" t="s">
        <v>3594</v>
      </c>
      <c r="F652" s="212">
        <f>IF(RIGHT(B652,1)="p",0,IF(TRIM(C652)=TRIM('2 - Project Admin'!$E$8),1,0))</f>
        <v>0</v>
      </c>
      <c r="G652" s="212">
        <f>IF(F652=1,COUNTIF($C$4:C652,C652),0)</f>
        <v>0</v>
      </c>
    </row>
    <row r="653" spans="2:7" x14ac:dyDescent="0.2">
      <c r="B653" s="212" t="s">
        <v>5447</v>
      </c>
      <c r="C653" s="212" t="s">
        <v>644</v>
      </c>
      <c r="D653" s="212" t="s">
        <v>5448</v>
      </c>
      <c r="E653" s="542" t="s">
        <v>3594</v>
      </c>
      <c r="F653" s="212">
        <f>IF(RIGHT(B653,1)="p",0,IF(TRIM(C653)=TRIM('2 - Project Admin'!$E$8),1,0))</f>
        <v>0</v>
      </c>
      <c r="G653" s="212">
        <f>IF(F653=1,COUNTIF($C$4:C653,C653),0)</f>
        <v>0</v>
      </c>
    </row>
    <row r="654" spans="2:7" x14ac:dyDescent="0.2">
      <c r="B654" s="212" t="s">
        <v>5449</v>
      </c>
      <c r="C654" s="212" t="s">
        <v>644</v>
      </c>
      <c r="D654" s="212" t="s">
        <v>5450</v>
      </c>
      <c r="E654" s="542" t="s">
        <v>3594</v>
      </c>
      <c r="F654" s="212">
        <f>IF(RIGHT(B654,1)="p",0,IF(TRIM(C654)=TRIM('2 - Project Admin'!$E$8),1,0))</f>
        <v>0</v>
      </c>
      <c r="G654" s="212">
        <f>IF(F654=1,COUNTIF($C$4:C654,C654),0)</f>
        <v>0</v>
      </c>
    </row>
    <row r="655" spans="2:7" x14ac:dyDescent="0.2">
      <c r="B655" s="212" t="s">
        <v>5451</v>
      </c>
      <c r="C655" s="212" t="s">
        <v>647</v>
      </c>
      <c r="D655" s="212" t="s">
        <v>5452</v>
      </c>
      <c r="E655" s="542" t="s">
        <v>3594</v>
      </c>
      <c r="F655" s="212">
        <f>IF(RIGHT(B655,1)="p",0,IF(TRIM(C655)=TRIM('2 - Project Admin'!$E$8),1,0))</f>
        <v>0</v>
      </c>
      <c r="G655" s="212">
        <f>IF(F655=1,COUNTIF($C$4:C655,C655),0)</f>
        <v>0</v>
      </c>
    </row>
    <row r="656" spans="2:7" x14ac:dyDescent="0.2">
      <c r="B656" s="212" t="s">
        <v>5453</v>
      </c>
      <c r="C656" s="212" t="s">
        <v>647</v>
      </c>
      <c r="D656" s="212" t="s">
        <v>5454</v>
      </c>
      <c r="E656" s="542" t="s">
        <v>3594</v>
      </c>
      <c r="F656" s="212">
        <f>IF(RIGHT(B656,1)="p",0,IF(TRIM(C656)=TRIM('2 - Project Admin'!$E$8),1,0))</f>
        <v>0</v>
      </c>
      <c r="G656" s="212">
        <f>IF(F656=1,COUNTIF($C$4:C656,C656),0)</f>
        <v>0</v>
      </c>
    </row>
    <row r="657" spans="2:7" x14ac:dyDescent="0.2">
      <c r="B657" s="212" t="s">
        <v>5455</v>
      </c>
      <c r="C657" s="212" t="s">
        <v>647</v>
      </c>
      <c r="D657" s="212" t="s">
        <v>5456</v>
      </c>
      <c r="E657" s="542" t="s">
        <v>3594</v>
      </c>
      <c r="F657" s="212">
        <f>IF(RIGHT(B657,1)="p",0,IF(TRIM(C657)=TRIM('2 - Project Admin'!$E$8),1,0))</f>
        <v>0</v>
      </c>
      <c r="G657" s="212">
        <f>IF(F657=1,COUNTIF($C$4:C657,C657),0)</f>
        <v>0</v>
      </c>
    </row>
    <row r="658" spans="2:7" x14ac:dyDescent="0.2">
      <c r="B658" s="212" t="s">
        <v>5457</v>
      </c>
      <c r="C658" s="212" t="s">
        <v>647</v>
      </c>
      <c r="D658" s="212" t="s">
        <v>5458</v>
      </c>
      <c r="E658" s="542" t="s">
        <v>3594</v>
      </c>
      <c r="F658" s="212">
        <f>IF(RIGHT(B658,1)="p",0,IF(TRIM(C658)=TRIM('2 - Project Admin'!$E$8),1,0))</f>
        <v>0</v>
      </c>
      <c r="G658" s="212">
        <f>IF(F658=1,COUNTIF($C$4:C658,C658),0)</f>
        <v>0</v>
      </c>
    </row>
    <row r="659" spans="2:7" x14ac:dyDescent="0.2">
      <c r="B659" s="212" t="s">
        <v>5459</v>
      </c>
      <c r="C659" s="212" t="s">
        <v>647</v>
      </c>
      <c r="D659" s="212" t="s">
        <v>5460</v>
      </c>
      <c r="E659" s="542" t="s">
        <v>3594</v>
      </c>
      <c r="F659" s="212">
        <f>IF(RIGHT(B659,1)="p",0,IF(TRIM(C659)=TRIM('2 - Project Admin'!$E$8),1,0))</f>
        <v>0</v>
      </c>
      <c r="G659" s="212">
        <f>IF(F659=1,COUNTIF($C$4:C659,C659),0)</f>
        <v>0</v>
      </c>
    </row>
    <row r="660" spans="2:7" x14ac:dyDescent="0.2">
      <c r="B660" s="212" t="s">
        <v>5461</v>
      </c>
      <c r="C660" s="212" t="s">
        <v>647</v>
      </c>
      <c r="D660" s="212" t="s">
        <v>5462</v>
      </c>
      <c r="E660" s="542" t="s">
        <v>3594</v>
      </c>
      <c r="F660" s="212">
        <f>IF(RIGHT(B660,1)="p",0,IF(TRIM(C660)=TRIM('2 - Project Admin'!$E$8),1,0))</f>
        <v>0</v>
      </c>
      <c r="G660" s="212">
        <f>IF(F660=1,COUNTIF($C$4:C660,C660),0)</f>
        <v>0</v>
      </c>
    </row>
    <row r="661" spans="2:7" x14ac:dyDescent="0.2">
      <c r="B661" s="212" t="s">
        <v>5463</v>
      </c>
      <c r="C661" s="212" t="s">
        <v>648</v>
      </c>
      <c r="D661" s="212" t="s">
        <v>5464</v>
      </c>
      <c r="E661" s="542" t="s">
        <v>3594</v>
      </c>
      <c r="F661" s="212">
        <f>IF(RIGHT(B661,1)="p",0,IF(TRIM(C661)=TRIM('2 - Project Admin'!$E$8),1,0))</f>
        <v>0</v>
      </c>
      <c r="G661" s="212">
        <f>IF(F661=1,COUNTIF($C$4:C661,C661),0)</f>
        <v>0</v>
      </c>
    </row>
    <row r="662" spans="2:7" x14ac:dyDescent="0.2">
      <c r="B662" s="212" t="s">
        <v>5465</v>
      </c>
      <c r="C662" s="212" t="s">
        <v>648</v>
      </c>
      <c r="D662" s="212" t="s">
        <v>5466</v>
      </c>
      <c r="E662" s="542" t="s">
        <v>3594</v>
      </c>
      <c r="F662" s="212">
        <f>IF(RIGHT(B662,1)="p",0,IF(TRIM(C662)=TRIM('2 - Project Admin'!$E$8),1,0))</f>
        <v>0</v>
      </c>
      <c r="G662" s="212">
        <f>IF(F662=1,COUNTIF($C$4:C662,C662),0)</f>
        <v>0</v>
      </c>
    </row>
    <row r="663" spans="2:7" x14ac:dyDescent="0.2">
      <c r="B663" s="212" t="s">
        <v>5467</v>
      </c>
      <c r="C663" s="212" t="s">
        <v>648</v>
      </c>
      <c r="D663" s="212" t="s">
        <v>5468</v>
      </c>
      <c r="E663" s="542" t="s">
        <v>3594</v>
      </c>
      <c r="F663" s="212">
        <f>IF(RIGHT(B663,1)="p",0,IF(TRIM(C663)=TRIM('2 - Project Admin'!$E$8),1,0))</f>
        <v>0</v>
      </c>
      <c r="G663" s="212">
        <f>IF(F663=1,COUNTIF($C$4:C663,C663),0)</f>
        <v>0</v>
      </c>
    </row>
    <row r="664" spans="2:7" x14ac:dyDescent="0.2">
      <c r="B664" s="212" t="s">
        <v>5469</v>
      </c>
      <c r="C664" s="212" t="s">
        <v>648</v>
      </c>
      <c r="D664" s="212" t="s">
        <v>5470</v>
      </c>
      <c r="E664" s="542" t="s">
        <v>3594</v>
      </c>
      <c r="F664" s="212">
        <f>IF(RIGHT(B664,1)="p",0,IF(TRIM(C664)=TRIM('2 - Project Admin'!$E$8),1,0))</f>
        <v>0</v>
      </c>
      <c r="G664" s="212">
        <f>IF(F664=1,COUNTIF($C$4:C664,C664),0)</f>
        <v>0</v>
      </c>
    </row>
    <row r="665" spans="2:7" x14ac:dyDescent="0.2">
      <c r="B665" s="212" t="s">
        <v>5471</v>
      </c>
      <c r="C665" s="212" t="s">
        <v>648</v>
      </c>
      <c r="D665" s="212" t="s">
        <v>5472</v>
      </c>
      <c r="E665" s="542" t="s">
        <v>3594</v>
      </c>
      <c r="F665" s="212">
        <f>IF(RIGHT(B665,1)="p",0,IF(TRIM(C665)=TRIM('2 - Project Admin'!$E$8),1,0))</f>
        <v>0</v>
      </c>
      <c r="G665" s="212">
        <f>IF(F665=1,COUNTIF($C$4:C665,C665),0)</f>
        <v>0</v>
      </c>
    </row>
    <row r="666" spans="2:7" x14ac:dyDescent="0.2">
      <c r="B666" s="212" t="s">
        <v>5473</v>
      </c>
      <c r="C666" s="212" t="s">
        <v>648</v>
      </c>
      <c r="D666" s="212" t="s">
        <v>5474</v>
      </c>
      <c r="E666" s="542" t="s">
        <v>3594</v>
      </c>
      <c r="F666" s="212">
        <f>IF(RIGHT(B666,1)="p",0,IF(TRIM(C666)=TRIM('2 - Project Admin'!$E$8),1,0))</f>
        <v>0</v>
      </c>
      <c r="G666" s="212">
        <f>IF(F666=1,COUNTIF($C$4:C666,C666),0)</f>
        <v>0</v>
      </c>
    </row>
    <row r="667" spans="2:7" x14ac:dyDescent="0.2">
      <c r="B667" s="212" t="s">
        <v>5475</v>
      </c>
      <c r="C667" s="212" t="s">
        <v>651</v>
      </c>
      <c r="D667" s="212" t="s">
        <v>5476</v>
      </c>
      <c r="E667" s="542" t="s">
        <v>3594</v>
      </c>
      <c r="F667" s="212">
        <f>IF(RIGHT(B667,1)="p",0,IF(TRIM(C667)=TRIM('2 - Project Admin'!$E$8),1,0))</f>
        <v>0</v>
      </c>
      <c r="G667" s="212">
        <f>IF(F667=1,COUNTIF($C$4:C667,C667),0)</f>
        <v>0</v>
      </c>
    </row>
    <row r="668" spans="2:7" x14ac:dyDescent="0.2">
      <c r="B668" s="212" t="s">
        <v>5477</v>
      </c>
      <c r="C668" s="212" t="s">
        <v>651</v>
      </c>
      <c r="D668" s="212" t="s">
        <v>5478</v>
      </c>
      <c r="E668" s="542" t="s">
        <v>3594</v>
      </c>
      <c r="F668" s="212">
        <f>IF(RIGHT(B668,1)="p",0,IF(TRIM(C668)=TRIM('2 - Project Admin'!$E$8),1,0))</f>
        <v>0</v>
      </c>
      <c r="G668" s="212">
        <f>IF(F668=1,COUNTIF($C$4:C668,C668),0)</f>
        <v>0</v>
      </c>
    </row>
    <row r="669" spans="2:7" x14ac:dyDescent="0.2">
      <c r="B669" s="212" t="s">
        <v>5479</v>
      </c>
      <c r="C669" s="212" t="s">
        <v>651</v>
      </c>
      <c r="D669" s="212" t="s">
        <v>5480</v>
      </c>
      <c r="E669" s="542" t="s">
        <v>3594</v>
      </c>
      <c r="F669" s="212">
        <f>IF(RIGHT(B669,1)="p",0,IF(TRIM(C669)=TRIM('2 - Project Admin'!$E$8),1,0))</f>
        <v>0</v>
      </c>
      <c r="G669" s="212">
        <f>IF(F669=1,COUNTIF($C$4:C669,C669),0)</f>
        <v>0</v>
      </c>
    </row>
    <row r="670" spans="2:7" x14ac:dyDescent="0.2">
      <c r="B670" s="212" t="s">
        <v>5481</v>
      </c>
      <c r="C670" s="212" t="s">
        <v>651</v>
      </c>
      <c r="D670" s="212" t="s">
        <v>5482</v>
      </c>
      <c r="E670" s="542" t="s">
        <v>3594</v>
      </c>
      <c r="F670" s="212">
        <f>IF(RIGHT(B670,1)="p",0,IF(TRIM(C670)=TRIM('2 - Project Admin'!$E$8),1,0))</f>
        <v>0</v>
      </c>
      <c r="G670" s="212">
        <f>IF(F670=1,COUNTIF($C$4:C670,C670),0)</f>
        <v>0</v>
      </c>
    </row>
    <row r="671" spans="2:7" x14ac:dyDescent="0.2">
      <c r="B671" s="212" t="s">
        <v>5483</v>
      </c>
      <c r="C671" s="212" t="s">
        <v>651</v>
      </c>
      <c r="D671" s="212" t="s">
        <v>5484</v>
      </c>
      <c r="E671" s="542" t="s">
        <v>3594</v>
      </c>
      <c r="F671" s="212">
        <f>IF(RIGHT(B671,1)="p",0,IF(TRIM(C671)=TRIM('2 - Project Admin'!$E$8),1,0))</f>
        <v>0</v>
      </c>
      <c r="G671" s="212">
        <f>IF(F671=1,COUNTIF($C$4:C671,C671),0)</f>
        <v>0</v>
      </c>
    </row>
    <row r="672" spans="2:7" x14ac:dyDescent="0.2">
      <c r="B672" s="212" t="s">
        <v>5485</v>
      </c>
      <c r="C672" s="212" t="s">
        <v>651</v>
      </c>
      <c r="D672" s="212" t="s">
        <v>5486</v>
      </c>
      <c r="E672" s="542" t="s">
        <v>3594</v>
      </c>
      <c r="F672" s="212">
        <f>IF(RIGHT(B672,1)="p",0,IF(TRIM(C672)=TRIM('2 - Project Admin'!$E$8),1,0))</f>
        <v>0</v>
      </c>
      <c r="G672" s="212">
        <f>IF(F672=1,COUNTIF($C$4:C672,C672),0)</f>
        <v>0</v>
      </c>
    </row>
    <row r="673" spans="2:7" x14ac:dyDescent="0.2">
      <c r="B673" s="212" t="s">
        <v>5487</v>
      </c>
      <c r="C673" s="212" t="s">
        <v>651</v>
      </c>
      <c r="D673" s="212" t="s">
        <v>5488</v>
      </c>
      <c r="E673" s="542" t="s">
        <v>3594</v>
      </c>
      <c r="F673" s="212">
        <f>IF(RIGHT(B673,1)="p",0,IF(TRIM(C673)=TRIM('2 - Project Admin'!$E$8),1,0))</f>
        <v>0</v>
      </c>
      <c r="G673" s="212">
        <f>IF(F673=1,COUNTIF($C$4:C673,C673),0)</f>
        <v>0</v>
      </c>
    </row>
    <row r="674" spans="2:7" x14ac:dyDescent="0.2">
      <c r="B674" s="212" t="s">
        <v>5489</v>
      </c>
      <c r="C674" s="212" t="s">
        <v>651</v>
      </c>
      <c r="D674" s="212" t="s">
        <v>5490</v>
      </c>
      <c r="E674" s="542" t="s">
        <v>3594</v>
      </c>
      <c r="F674" s="212">
        <f>IF(RIGHT(B674,1)="p",0,IF(TRIM(C674)=TRIM('2 - Project Admin'!$E$8),1,0))</f>
        <v>0</v>
      </c>
      <c r="G674" s="212">
        <f>IF(F674=1,COUNTIF($C$4:C674,C674),0)</f>
        <v>0</v>
      </c>
    </row>
    <row r="675" spans="2:7" x14ac:dyDescent="0.2">
      <c r="B675" s="212" t="s">
        <v>5491</v>
      </c>
      <c r="C675" s="212" t="s">
        <v>651</v>
      </c>
      <c r="D675" s="212" t="s">
        <v>5492</v>
      </c>
      <c r="E675" s="542" t="s">
        <v>3594</v>
      </c>
      <c r="F675" s="212">
        <f>IF(RIGHT(B675,1)="p",0,IF(TRIM(C675)=TRIM('2 - Project Admin'!$E$8),1,0))</f>
        <v>0</v>
      </c>
      <c r="G675" s="212">
        <f>IF(F675=1,COUNTIF($C$4:C675,C675),0)</f>
        <v>0</v>
      </c>
    </row>
    <row r="676" spans="2:7" x14ac:dyDescent="0.2">
      <c r="B676" s="212" t="s">
        <v>5493</v>
      </c>
      <c r="C676" s="212" t="s">
        <v>654</v>
      </c>
      <c r="D676" s="212" t="s">
        <v>5494</v>
      </c>
      <c r="E676" s="542" t="s">
        <v>3594</v>
      </c>
      <c r="F676" s="212">
        <f>IF(RIGHT(B676,1)="p",0,IF(TRIM(C676)=TRIM('2 - Project Admin'!$E$8),1,0))</f>
        <v>0</v>
      </c>
      <c r="G676" s="212">
        <f>IF(F676=1,COUNTIF($C$4:C676,C676),0)</f>
        <v>0</v>
      </c>
    </row>
    <row r="677" spans="2:7" x14ac:dyDescent="0.2">
      <c r="B677" s="212" t="s">
        <v>5495</v>
      </c>
      <c r="C677" s="212" t="s">
        <v>654</v>
      </c>
      <c r="D677" s="212" t="s">
        <v>5496</v>
      </c>
      <c r="E677" s="542" t="s">
        <v>3594</v>
      </c>
      <c r="F677" s="212">
        <f>IF(RIGHT(B677,1)="p",0,IF(TRIM(C677)=TRIM('2 - Project Admin'!$E$8),1,0))</f>
        <v>0</v>
      </c>
      <c r="G677" s="212">
        <f>IF(F677=1,COUNTIF($C$4:C677,C677),0)</f>
        <v>0</v>
      </c>
    </row>
    <row r="678" spans="2:7" x14ac:dyDescent="0.2">
      <c r="B678" s="212" t="s">
        <v>5497</v>
      </c>
      <c r="C678" s="212" t="s">
        <v>654</v>
      </c>
      <c r="D678" s="212" t="s">
        <v>5498</v>
      </c>
      <c r="E678" s="542" t="s">
        <v>3594</v>
      </c>
      <c r="F678" s="212">
        <f>IF(RIGHT(B678,1)="p",0,IF(TRIM(C678)=TRIM('2 - Project Admin'!$E$8),1,0))</f>
        <v>0</v>
      </c>
      <c r="G678" s="212">
        <f>IF(F678=1,COUNTIF($C$4:C678,C678),0)</f>
        <v>0</v>
      </c>
    </row>
    <row r="679" spans="2:7" x14ac:dyDescent="0.2">
      <c r="B679" s="212" t="s">
        <v>5499</v>
      </c>
      <c r="C679" s="212" t="s">
        <v>654</v>
      </c>
      <c r="D679" s="212" t="s">
        <v>5500</v>
      </c>
      <c r="E679" s="542" t="s">
        <v>3594</v>
      </c>
      <c r="F679" s="212">
        <f>IF(RIGHT(B679,1)="p",0,IF(TRIM(C679)=TRIM('2 - Project Admin'!$E$8),1,0))</f>
        <v>0</v>
      </c>
      <c r="G679" s="212">
        <f>IF(F679=1,COUNTIF($C$4:C679,C679),0)</f>
        <v>0</v>
      </c>
    </row>
    <row r="680" spans="2:7" x14ac:dyDescent="0.2">
      <c r="B680" s="212" t="s">
        <v>5501</v>
      </c>
      <c r="C680" s="212" t="s">
        <v>654</v>
      </c>
      <c r="D680" s="212" t="s">
        <v>4579</v>
      </c>
      <c r="E680" s="542" t="s">
        <v>3594</v>
      </c>
      <c r="F680" s="212">
        <f>IF(RIGHT(B680,1)="p",0,IF(TRIM(C680)=TRIM('2 - Project Admin'!$E$8),1,0))</f>
        <v>0</v>
      </c>
      <c r="G680" s="212">
        <f>IF(F680=1,COUNTIF($C$4:C680,C680),0)</f>
        <v>0</v>
      </c>
    </row>
    <row r="681" spans="2:7" x14ac:dyDescent="0.2">
      <c r="B681" s="212" t="s">
        <v>5502</v>
      </c>
      <c r="C681" s="212" t="s">
        <v>655</v>
      </c>
      <c r="D681" s="212" t="s">
        <v>5503</v>
      </c>
      <c r="E681" s="542" t="s">
        <v>3594</v>
      </c>
      <c r="F681" s="212">
        <f>IF(RIGHT(B681,1)="p",0,IF(TRIM(C681)=TRIM('2 - Project Admin'!$E$8),1,0))</f>
        <v>0</v>
      </c>
      <c r="G681" s="212">
        <f>IF(F681=1,COUNTIF($C$4:C681,C681),0)</f>
        <v>0</v>
      </c>
    </row>
    <row r="682" spans="2:7" x14ac:dyDescent="0.2">
      <c r="B682" s="212" t="s">
        <v>5504</v>
      </c>
      <c r="C682" s="212" t="s">
        <v>655</v>
      </c>
      <c r="D682" s="212" t="s">
        <v>5505</v>
      </c>
      <c r="E682" s="542" t="s">
        <v>3594</v>
      </c>
      <c r="F682" s="212">
        <f>IF(RIGHT(B682,1)="p",0,IF(TRIM(C682)=TRIM('2 - Project Admin'!$E$8),1,0))</f>
        <v>0</v>
      </c>
      <c r="G682" s="212">
        <f>IF(F682=1,COUNTIF($C$4:C682,C682),0)</f>
        <v>0</v>
      </c>
    </row>
    <row r="683" spans="2:7" x14ac:dyDescent="0.2">
      <c r="B683" s="212" t="s">
        <v>5506</v>
      </c>
      <c r="C683" s="212" t="s">
        <v>655</v>
      </c>
      <c r="D683" s="212" t="s">
        <v>5507</v>
      </c>
      <c r="E683" s="542" t="s">
        <v>3594</v>
      </c>
      <c r="F683" s="212">
        <f>IF(RIGHT(B683,1)="p",0,IF(TRIM(C683)=TRIM('2 - Project Admin'!$E$8),1,0))</f>
        <v>0</v>
      </c>
      <c r="G683" s="212">
        <f>IF(F683=1,COUNTIF($C$4:C683,C683),0)</f>
        <v>0</v>
      </c>
    </row>
    <row r="684" spans="2:7" x14ac:dyDescent="0.2">
      <c r="B684" s="212" t="s">
        <v>5508</v>
      </c>
      <c r="C684" s="212" t="s">
        <v>655</v>
      </c>
      <c r="D684" s="212" t="s">
        <v>5509</v>
      </c>
      <c r="E684" s="542" t="s">
        <v>3594</v>
      </c>
      <c r="F684" s="212">
        <f>IF(RIGHT(B684,1)="p",0,IF(TRIM(C684)=TRIM('2 - Project Admin'!$E$8),1,0))</f>
        <v>0</v>
      </c>
      <c r="G684" s="212">
        <f>IF(F684=1,COUNTIF($C$4:C684,C684),0)</f>
        <v>0</v>
      </c>
    </row>
    <row r="685" spans="2:7" x14ac:dyDescent="0.2">
      <c r="B685" s="212" t="s">
        <v>5510</v>
      </c>
      <c r="C685" s="212" t="s">
        <v>655</v>
      </c>
      <c r="D685" s="212" t="s">
        <v>5511</v>
      </c>
      <c r="E685" s="542" t="s">
        <v>3594</v>
      </c>
      <c r="F685" s="212">
        <f>IF(RIGHT(B685,1)="p",0,IF(TRIM(C685)=TRIM('2 - Project Admin'!$E$8),1,0))</f>
        <v>0</v>
      </c>
      <c r="G685" s="212">
        <f>IF(F685=1,COUNTIF($C$4:C685,C685),0)</f>
        <v>0</v>
      </c>
    </row>
    <row r="686" spans="2:7" x14ac:dyDescent="0.2">
      <c r="B686" s="488"/>
      <c r="C686" s="488"/>
      <c r="D686" s="488"/>
      <c r="E686" s="488"/>
      <c r="F686" s="212"/>
      <c r="G686" s="212"/>
    </row>
    <row r="687" spans="2:7" x14ac:dyDescent="0.2">
      <c r="B687" s="488"/>
      <c r="C687" s="488"/>
      <c r="D687" s="488"/>
      <c r="E687" s="488"/>
      <c r="F687" s="212"/>
      <c r="G687" s="212"/>
    </row>
    <row r="688" spans="2:7" x14ac:dyDescent="0.2">
      <c r="B688" s="488"/>
      <c r="C688" s="488"/>
      <c r="D688" s="488"/>
      <c r="E688" s="488"/>
      <c r="F688" s="212"/>
      <c r="G688" s="212"/>
    </row>
    <row r="689" spans="2:7" x14ac:dyDescent="0.2">
      <c r="B689" s="488"/>
      <c r="C689" s="488"/>
      <c r="D689" s="488"/>
      <c r="E689" s="488"/>
      <c r="F689" s="212"/>
      <c r="G689" s="212"/>
    </row>
    <row r="690" spans="2:7" x14ac:dyDescent="0.2">
      <c r="B690" s="488"/>
      <c r="C690" s="488"/>
      <c r="D690" s="488"/>
      <c r="E690" s="488"/>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5512</v>
      </c>
      <c r="C1" s="786" t="s">
        <v>5513</v>
      </c>
      <c r="D1" s="786"/>
      <c r="E1" s="786"/>
      <c r="F1" s="786"/>
      <c r="G1" t="s">
        <v>5514</v>
      </c>
    </row>
    <row r="2" spans="1:28" s="33" customFormat="1" ht="16" thickBot="1" x14ac:dyDescent="0.25">
      <c r="A2" s="33" t="s">
        <v>5515</v>
      </c>
      <c r="C2" s="247" t="s">
        <v>5516</v>
      </c>
      <c r="D2" s="248"/>
      <c r="E2" s="249"/>
      <c r="F2" s="247" t="s">
        <v>5517</v>
      </c>
      <c r="G2" s="247" t="s">
        <v>5518</v>
      </c>
    </row>
    <row r="3" spans="1:28" s="250" customFormat="1" ht="16" thickBot="1" x14ac:dyDescent="0.25">
      <c r="A3" s="250" t="s">
        <v>5519</v>
      </c>
      <c r="D3" s="251"/>
      <c r="E3" s="252"/>
      <c r="G3" s="250" t="s">
        <v>5520</v>
      </c>
    </row>
    <row r="4" spans="1:28" x14ac:dyDescent="0.2">
      <c r="C4" s="199" t="str" cm="1">
        <f t="array" ref="C4:E4">'1 - Start Here'!B6:D6</f>
        <v>1 April 2024 to 30 September 2024</v>
      </c>
      <c r="D4" s="10">
        <v>0</v>
      </c>
      <c r="E4">
        <v>0</v>
      </c>
      <c r="F4" s="10" t="s">
        <v>5521</v>
      </c>
      <c r="H4" s="20"/>
      <c r="I4" s="19" t="s">
        <v>5514</v>
      </c>
      <c r="L4" t="s">
        <v>5522</v>
      </c>
    </row>
    <row r="5" spans="1:28" x14ac:dyDescent="0.2">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2">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2">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2">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2">
      <c r="F9" s="10" t="s">
        <v>5526</v>
      </c>
      <c r="G9" s="198">
        <v>45383</v>
      </c>
      <c r="I9" s="19" t="str">
        <f>IF(ISBLANK('2 - Project Admin'!E31),"n/a",'2 - Project Admin'!E31)</f>
        <v xml:space="preserve">Public Realm </v>
      </c>
    </row>
    <row r="10" spans="1:28" x14ac:dyDescent="0.2">
      <c r="F10" s="10" t="s">
        <v>5527</v>
      </c>
      <c r="G10" s="198">
        <v>45566</v>
      </c>
      <c r="I10" s="19" t="str">
        <f>IF(ISBLANK('2 - Project Admin'!E32),"n/a",'2 - Project Admin'!E32)</f>
        <v/>
      </c>
    </row>
    <row r="11" spans="1:28" x14ac:dyDescent="0.2">
      <c r="F11" s="10" t="s">
        <v>5528</v>
      </c>
      <c r="G11" s="198">
        <v>45748</v>
      </c>
      <c r="I11" s="19" t="str">
        <f>IF(ISBLANK('2 - Project Admin'!E33),"n/a",'2 - Project Admin'!E33)</f>
        <v/>
      </c>
    </row>
    <row r="12" spans="1:28" x14ac:dyDescent="0.2">
      <c r="F12" s="10" t="s">
        <v>5529</v>
      </c>
      <c r="G12" s="198">
        <v>45931</v>
      </c>
      <c r="I12" s="19" t="str">
        <f>IF(ISBLANK('2 - Project Admin'!E34),"n/a",'2 - Project Admin'!E34)</f>
        <v/>
      </c>
    </row>
    <row r="13" spans="1:28" x14ac:dyDescent="0.2">
      <c r="F13" s="10" t="s">
        <v>5530</v>
      </c>
      <c r="G13" s="198">
        <v>46113</v>
      </c>
      <c r="I13" s="19" t="str">
        <f>IF(ISBLANK('2 - Project Admin'!E35),"n/a",'2 - Project Admin'!E35)</f>
        <v/>
      </c>
    </row>
    <row r="14" spans="1:28" x14ac:dyDescent="0.2">
      <c r="G14" s="198"/>
      <c r="I14" s="19" t="str">
        <f>IF(ISBLANK('2 - Project Admin'!E36),"n/a",'2 - Project Admin'!E36)</f>
        <v/>
      </c>
    </row>
    <row r="15" spans="1:28" x14ac:dyDescent="0.2">
      <c r="I15" s="19" t="str">
        <f>IF(ISBLANK('2 - Project Admin'!E37),"n/a",'2 - Project Admin'!E37)</f>
        <v/>
      </c>
    </row>
    <row r="16" spans="1:28" x14ac:dyDescent="0.2">
      <c r="G16" s="198"/>
      <c r="I16" s="19" t="str">
        <f>IF(ISBLANK('2 - Project Admin'!E38),"n/a",'2 - Project Admin'!E38)</f>
        <v/>
      </c>
    </row>
    <row r="17" spans="7:9" x14ac:dyDescent="0.2">
      <c r="I17" s="19" t="str">
        <f>IF(ISBLANK('2 - Project Admin'!E39),"n/a",'2 - Project Admin'!E39)</f>
        <v/>
      </c>
    </row>
    <row r="18" spans="7:9" x14ac:dyDescent="0.2">
      <c r="G18" s="198"/>
      <c r="I18" s="19" t="str">
        <f>IF(ISBLANK('2 - Project Admin'!E40),"n/a",'2 - Project Admin'!E40)</f>
        <v/>
      </c>
    </row>
    <row r="19" spans="7:9" x14ac:dyDescent="0.2">
      <c r="I19" s="19" t="str">
        <f>IF(ISBLANK('2 - Project Admin'!E46),"n/a",'2 - Project Admin'!E46)</f>
        <v/>
      </c>
    </row>
    <row r="20" spans="7:9" x14ac:dyDescent="0.2">
      <c r="G20" s="198"/>
      <c r="I20" s="19"/>
    </row>
    <row r="21" spans="7:9" x14ac:dyDescent="0.2">
      <c r="I21" s="19"/>
    </row>
    <row r="22" spans="7:9" x14ac:dyDescent="0.2">
      <c r="I22" s="19"/>
    </row>
    <row r="23" spans="7:9" x14ac:dyDescent="0.2">
      <c r="I23" s="19"/>
    </row>
    <row r="24" spans="7:9" x14ac:dyDescent="0.2">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baseColWidth="10" defaultColWidth="9.1640625" defaultRowHeight="15" x14ac:dyDescent="0.2"/>
  <cols>
    <col min="1" max="1" width="3.5" style="221" customWidth="1"/>
    <col min="2" max="2" width="14" style="221" customWidth="1"/>
    <col min="3" max="3" width="3.5" style="221" customWidth="1"/>
    <col min="4" max="4" width="24.1640625" style="221" bestFit="1" customWidth="1"/>
    <col min="5" max="5" width="3.5" style="221" customWidth="1"/>
    <col min="6" max="6" width="26.5" style="221" bestFit="1" customWidth="1"/>
    <col min="7" max="7" width="3.5" style="221" customWidth="1"/>
    <col min="8" max="8" width="37.1640625" style="221" bestFit="1" customWidth="1"/>
    <col min="9" max="9" width="3.5" style="221" customWidth="1"/>
    <col min="10" max="10" width="44.5" style="221" bestFit="1" customWidth="1"/>
    <col min="11" max="11" width="3.5" style="221" customWidth="1"/>
    <col min="12" max="12" width="9.5" style="221" bestFit="1" customWidth="1"/>
    <col min="13" max="13" width="3.5" style="221" customWidth="1"/>
    <col min="14" max="14" width="19.5" style="221" bestFit="1" customWidth="1"/>
    <col min="15" max="15" width="28.83203125" style="221" customWidth="1"/>
    <col min="16" max="16" width="33.5" style="221" customWidth="1"/>
    <col min="17" max="17" width="36.83203125" style="221" bestFit="1" customWidth="1"/>
    <col min="18" max="18" width="3.5" style="221" customWidth="1"/>
    <col min="19" max="19" width="29.1640625" style="221" bestFit="1" customWidth="1"/>
    <col min="20" max="20" width="3.5" style="221" customWidth="1"/>
    <col min="21" max="21" width="86" style="221" bestFit="1" customWidth="1"/>
    <col min="22" max="26" width="9.1640625" style="221"/>
    <col min="27" max="27" width="14.5" style="221" customWidth="1"/>
    <col min="28" max="16384" width="9.1640625" style="221"/>
  </cols>
  <sheetData>
    <row r="2" spans="2:31" x14ac:dyDescent="0.2">
      <c r="B2" s="301" t="s">
        <v>5531</v>
      </c>
      <c r="D2" s="856" t="s">
        <v>3</v>
      </c>
      <c r="E2" s="856"/>
      <c r="F2" s="856"/>
      <c r="G2" s="856"/>
      <c r="H2" s="856"/>
      <c r="I2" s="856"/>
      <c r="J2" s="856"/>
      <c r="K2" s="856"/>
      <c r="L2" s="856"/>
      <c r="N2" s="858" t="s">
        <v>4</v>
      </c>
      <c r="O2" s="858"/>
      <c r="P2" s="858"/>
      <c r="Q2" s="858"/>
      <c r="S2" s="306" t="s">
        <v>5</v>
      </c>
      <c r="U2" s="308" t="s">
        <v>7</v>
      </c>
      <c r="W2" s="308" t="s">
        <v>5532</v>
      </c>
      <c r="Y2" s="857" t="s">
        <v>5533</v>
      </c>
      <c r="Z2" s="857"/>
      <c r="AA2" s="857"/>
      <c r="AB2" s="857"/>
      <c r="AC2" s="857"/>
    </row>
    <row r="3" spans="2:31" x14ac:dyDescent="0.2">
      <c r="B3" s="300" t="s">
        <v>5534</v>
      </c>
      <c r="D3" s="304" t="s">
        <v>5535</v>
      </c>
      <c r="F3" s="304" t="s">
        <v>5536</v>
      </c>
      <c r="G3" s="299"/>
      <c r="H3" s="304" t="s">
        <v>5537</v>
      </c>
      <c r="J3" s="304" t="s">
        <v>5538</v>
      </c>
      <c r="L3" s="304" t="s">
        <v>5539</v>
      </c>
      <c r="N3" s="305" t="s">
        <v>5540</v>
      </c>
      <c r="O3" s="518" t="s">
        <v>88</v>
      </c>
      <c r="P3" s="518" t="s">
        <v>90</v>
      </c>
      <c r="Q3" s="518"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2">
      <c r="B4" s="298" t="s">
        <v>18</v>
      </c>
      <c r="D4" s="298" t="s">
        <v>18</v>
      </c>
      <c r="F4" s="298" t="s">
        <v>384</v>
      </c>
      <c r="G4" s="299"/>
      <c r="H4" s="298" t="s">
        <v>378</v>
      </c>
      <c r="J4" s="298" t="s">
        <v>18</v>
      </c>
      <c r="L4" s="298" t="s">
        <v>18</v>
      </c>
      <c r="N4" s="298" t="s">
        <v>18</v>
      </c>
      <c r="O4" s="531" t="s">
        <v>18</v>
      </c>
      <c r="P4" s="531" t="s">
        <v>18</v>
      </c>
      <c r="Q4" s="531" t="s">
        <v>18</v>
      </c>
      <c r="S4" s="298" t="s">
        <v>18</v>
      </c>
      <c r="U4" s="298" t="s">
        <v>18</v>
      </c>
      <c r="W4" s="298" t="s">
        <v>18</v>
      </c>
      <c r="Y4" s="298" t="s">
        <v>18</v>
      </c>
      <c r="Z4" s="298" t="s">
        <v>18</v>
      </c>
      <c r="AA4" s="298" t="s">
        <v>18</v>
      </c>
      <c r="AB4" s="298" t="s">
        <v>18</v>
      </c>
      <c r="AC4" s="298" t="s">
        <v>18</v>
      </c>
      <c r="AD4" s="298" t="s">
        <v>18</v>
      </c>
      <c r="AE4" s="221" t="s">
        <v>228</v>
      </c>
    </row>
    <row r="5" spans="2:31" ht="16" x14ac:dyDescent="0.2">
      <c r="B5" s="298" t="s">
        <v>5552</v>
      </c>
      <c r="D5" s="298" t="s">
        <v>5553</v>
      </c>
      <c r="F5" s="298" t="s">
        <v>386</v>
      </c>
      <c r="H5" s="298" t="s">
        <v>381</v>
      </c>
      <c r="J5" s="298" t="s">
        <v>4197</v>
      </c>
      <c r="L5" s="298" t="s">
        <v>5554</v>
      </c>
      <c r="N5" s="298">
        <v>1</v>
      </c>
      <c r="O5" s="212" t="s">
        <v>5555</v>
      </c>
      <c r="P5" s="519" t="s">
        <v>5556</v>
      </c>
      <c r="Q5" s="531" t="s">
        <v>5557</v>
      </c>
      <c r="S5" s="298" t="s">
        <v>5558</v>
      </c>
      <c r="U5" s="298" t="s">
        <v>5559</v>
      </c>
      <c r="W5" s="221" t="s">
        <v>5560</v>
      </c>
      <c r="Y5" s="221" t="s">
        <v>5514</v>
      </c>
      <c r="Z5" s="221" t="s">
        <v>5514</v>
      </c>
      <c r="AA5" s="221" t="s">
        <v>5514</v>
      </c>
      <c r="AB5" s="221" t="s">
        <v>5514</v>
      </c>
      <c r="AC5" s="221" t="s">
        <v>5514</v>
      </c>
      <c r="AD5" s="221" t="s">
        <v>5514</v>
      </c>
    </row>
    <row r="6" spans="2:31" ht="16" x14ac:dyDescent="0.2">
      <c r="B6" s="298" t="s">
        <v>5561</v>
      </c>
      <c r="D6" s="298" t="s">
        <v>5562</v>
      </c>
      <c r="F6" s="298" t="s">
        <v>388</v>
      </c>
      <c r="H6" s="298" t="s">
        <v>388</v>
      </c>
      <c r="J6" s="298" t="s">
        <v>5563</v>
      </c>
      <c r="L6" s="298" t="s">
        <v>5514</v>
      </c>
      <c r="N6" s="298">
        <v>2</v>
      </c>
      <c r="O6" s="212" t="s">
        <v>5564</v>
      </c>
      <c r="P6" s="519" t="s">
        <v>5565</v>
      </c>
      <c r="Q6" s="531" t="s">
        <v>5566</v>
      </c>
      <c r="S6" s="298" t="s">
        <v>5567</v>
      </c>
      <c r="U6" s="298" t="s">
        <v>5568</v>
      </c>
      <c r="W6" s="221" t="s">
        <v>5569</v>
      </c>
      <c r="Y6" s="221" t="s">
        <v>5570</v>
      </c>
      <c r="Z6" s="221" t="s">
        <v>5571</v>
      </c>
      <c r="AA6" s="221" t="s">
        <v>5572</v>
      </c>
      <c r="AB6" s="221" t="s">
        <v>5573</v>
      </c>
      <c r="AC6" s="221" t="s">
        <v>5574</v>
      </c>
      <c r="AD6" s="221" t="s">
        <v>5575</v>
      </c>
    </row>
    <row r="7" spans="2:31" x14ac:dyDescent="0.2">
      <c r="F7" s="298" t="s">
        <v>392</v>
      </c>
      <c r="H7" s="298" t="s">
        <v>392</v>
      </c>
      <c r="J7" s="298" t="s">
        <v>5576</v>
      </c>
      <c r="N7" s="298">
        <v>3</v>
      </c>
      <c r="O7" s="212" t="s">
        <v>5577</v>
      </c>
      <c r="P7" s="212" t="s">
        <v>282</v>
      </c>
      <c r="Q7" s="531" t="s">
        <v>5578</v>
      </c>
      <c r="S7" s="298" t="s">
        <v>5579</v>
      </c>
      <c r="U7" s="298" t="s">
        <v>5580</v>
      </c>
      <c r="W7" s="221" t="s">
        <v>5581</v>
      </c>
      <c r="Y7" s="221" t="s">
        <v>5582</v>
      </c>
      <c r="Z7" s="221" t="s">
        <v>5583</v>
      </c>
      <c r="AA7" s="221" t="s">
        <v>5584</v>
      </c>
      <c r="AB7" s="221" t="s">
        <v>5585</v>
      </c>
      <c r="AC7" s="221" t="s">
        <v>5586</v>
      </c>
      <c r="AD7" s="221" t="s">
        <v>5587</v>
      </c>
    </row>
    <row r="8" spans="2:31" x14ac:dyDescent="0.2">
      <c r="F8" s="298" t="s">
        <v>399</v>
      </c>
      <c r="H8" s="298" t="s">
        <v>396</v>
      </c>
      <c r="J8" s="298" t="s">
        <v>5588</v>
      </c>
      <c r="N8" s="298">
        <v>4</v>
      </c>
      <c r="O8" s="212" t="s">
        <v>5589</v>
      </c>
      <c r="P8" s="212" t="s">
        <v>332</v>
      </c>
      <c r="Q8" s="531" t="s">
        <v>5590</v>
      </c>
      <c r="U8" s="298" t="s">
        <v>5591</v>
      </c>
      <c r="W8" s="221" t="s">
        <v>5592</v>
      </c>
      <c r="Y8" s="221" t="s">
        <v>5593</v>
      </c>
      <c r="Z8" s="221" t="s">
        <v>5594</v>
      </c>
      <c r="AA8" s="221" t="s">
        <v>5595</v>
      </c>
      <c r="AB8" s="221" t="s">
        <v>5596</v>
      </c>
      <c r="AC8" s="221" t="s">
        <v>5597</v>
      </c>
      <c r="AD8" s="221" t="s">
        <v>5598</v>
      </c>
    </row>
    <row r="9" spans="2:31" x14ac:dyDescent="0.2">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2">
      <c r="F10" s="298" t="s">
        <v>404</v>
      </c>
      <c r="H10" s="298" t="s">
        <v>418</v>
      </c>
      <c r="J10" s="298" t="s">
        <v>5606</v>
      </c>
      <c r="O10"/>
      <c r="P10" s="212" t="s">
        <v>6077</v>
      </c>
      <c r="U10" s="298" t="s">
        <v>3591</v>
      </c>
      <c r="Z10" s="221" t="s">
        <v>5607</v>
      </c>
      <c r="AA10" s="221" t="s">
        <v>5608</v>
      </c>
      <c r="AC10" s="221" t="s">
        <v>5609</v>
      </c>
      <c r="AD10" s="221" t="s">
        <v>5610</v>
      </c>
    </row>
    <row r="11" spans="2:31" x14ac:dyDescent="0.2">
      <c r="F11" s="298" t="s">
        <v>409</v>
      </c>
      <c r="H11" s="298" t="s">
        <v>426</v>
      </c>
      <c r="O11"/>
      <c r="P11" s="212" t="s">
        <v>5611</v>
      </c>
      <c r="U11" s="298" t="s">
        <v>5612</v>
      </c>
      <c r="Z11" s="221" t="s">
        <v>5599</v>
      </c>
      <c r="AA11" s="221" t="s">
        <v>5599</v>
      </c>
      <c r="AC11" s="221" t="s">
        <v>5613</v>
      </c>
      <c r="AD11" s="221" t="s">
        <v>5614</v>
      </c>
    </row>
    <row r="12" spans="2:31" x14ac:dyDescent="0.2">
      <c r="F12" s="298" t="s">
        <v>411</v>
      </c>
      <c r="H12" s="298" t="s">
        <v>433</v>
      </c>
      <c r="O12"/>
      <c r="P12" s="212" t="s">
        <v>5615</v>
      </c>
      <c r="U12" s="298" t="s">
        <v>5616</v>
      </c>
      <c r="W12" s="36"/>
      <c r="AC12" s="221" t="s">
        <v>5617</v>
      </c>
      <c r="AD12" s="221" t="s">
        <v>5599</v>
      </c>
    </row>
    <row r="13" spans="2:31" x14ac:dyDescent="0.2">
      <c r="F13" s="298" t="s">
        <v>413</v>
      </c>
      <c r="H13" s="298" t="s">
        <v>438</v>
      </c>
      <c r="P13"/>
      <c r="U13" s="298" t="s">
        <v>5618</v>
      </c>
      <c r="W13" s="36"/>
      <c r="AC13" s="221" t="s">
        <v>5619</v>
      </c>
    </row>
    <row r="14" spans="2:31" x14ac:dyDescent="0.2">
      <c r="F14" s="298" t="s">
        <v>415</v>
      </c>
      <c r="H14" s="298" t="s">
        <v>449</v>
      </c>
      <c r="O14"/>
      <c r="P14"/>
      <c r="W14" s="348"/>
      <c r="AC14" s="221" t="s">
        <v>5599</v>
      </c>
    </row>
    <row r="15" spans="2:31" x14ac:dyDescent="0.2">
      <c r="F15" s="298" t="s">
        <v>421</v>
      </c>
      <c r="H15" s="298" t="s">
        <v>456</v>
      </c>
      <c r="O15"/>
      <c r="P15"/>
      <c r="W15" s="36"/>
    </row>
    <row r="16" spans="2:31" x14ac:dyDescent="0.2">
      <c r="F16" s="298" t="s">
        <v>423</v>
      </c>
      <c r="H16" s="298" t="s">
        <v>463</v>
      </c>
      <c r="O16"/>
      <c r="W16" s="36"/>
    </row>
    <row r="17" spans="6:23" x14ac:dyDescent="0.2">
      <c r="F17" s="298" t="s">
        <v>429</v>
      </c>
      <c r="H17" s="298" t="s">
        <v>470</v>
      </c>
      <c r="P17"/>
      <c r="W17" s="36"/>
    </row>
    <row r="18" spans="6:23" x14ac:dyDescent="0.2">
      <c r="F18" s="298" t="s">
        <v>431</v>
      </c>
      <c r="H18" s="298" t="s">
        <v>474</v>
      </c>
      <c r="O18"/>
      <c r="P18"/>
      <c r="W18" s="36"/>
    </row>
    <row r="19" spans="6:23" x14ac:dyDescent="0.2">
      <c r="F19" s="298" t="s">
        <v>435</v>
      </c>
      <c r="H19" s="298" t="s">
        <v>476</v>
      </c>
      <c r="O19"/>
      <c r="P19"/>
      <c r="W19" s="36"/>
    </row>
    <row r="20" spans="6:23" x14ac:dyDescent="0.2">
      <c r="F20" s="298" t="s">
        <v>441</v>
      </c>
      <c r="H20" s="298" t="s">
        <v>478</v>
      </c>
      <c r="O20"/>
      <c r="P20"/>
      <c r="W20" s="36"/>
    </row>
    <row r="21" spans="6:23" x14ac:dyDescent="0.2">
      <c r="F21" s="298" t="s">
        <v>444</v>
      </c>
      <c r="H21" s="298" t="s">
        <v>485</v>
      </c>
      <c r="P21"/>
      <c r="W21" s="36"/>
    </row>
    <row r="22" spans="6:23" x14ac:dyDescent="0.2">
      <c r="F22" s="298" t="s">
        <v>446</v>
      </c>
      <c r="H22" s="298" t="s">
        <v>490</v>
      </c>
      <c r="P22"/>
      <c r="W22" s="36"/>
    </row>
    <row r="23" spans="6:23" x14ac:dyDescent="0.2">
      <c r="F23" s="298" t="s">
        <v>447</v>
      </c>
      <c r="H23" s="298" t="s">
        <v>496</v>
      </c>
      <c r="P23"/>
      <c r="W23" s="348"/>
    </row>
    <row r="24" spans="6:23" x14ac:dyDescent="0.2">
      <c r="F24" s="298" t="s">
        <v>452</v>
      </c>
      <c r="H24" s="298" t="s">
        <v>497</v>
      </c>
      <c r="W24" s="36"/>
    </row>
    <row r="25" spans="6:23" x14ac:dyDescent="0.2">
      <c r="F25" s="298" t="s">
        <v>454</v>
      </c>
      <c r="H25" s="298" t="s">
        <v>505</v>
      </c>
      <c r="P25"/>
      <c r="W25" s="36"/>
    </row>
    <row r="26" spans="6:23" x14ac:dyDescent="0.2">
      <c r="F26" s="298" t="s">
        <v>456</v>
      </c>
      <c r="H26" s="298" t="s">
        <v>507</v>
      </c>
      <c r="P26"/>
      <c r="W26" s="36"/>
    </row>
    <row r="27" spans="6:23" x14ac:dyDescent="0.2">
      <c r="F27" s="298" t="s">
        <v>459</v>
      </c>
      <c r="H27" s="298" t="s">
        <v>510</v>
      </c>
      <c r="P27"/>
      <c r="W27" s="36"/>
    </row>
    <row r="28" spans="6:23" x14ac:dyDescent="0.2">
      <c r="F28" s="298" t="s">
        <v>461</v>
      </c>
      <c r="H28" s="298" t="s">
        <v>516</v>
      </c>
      <c r="W28" s="103"/>
    </row>
    <row r="29" spans="6:23" x14ac:dyDescent="0.2">
      <c r="F29" s="298" t="s">
        <v>465</v>
      </c>
      <c r="H29" s="298" t="s">
        <v>521</v>
      </c>
      <c r="P29"/>
      <c r="W29" s="36"/>
    </row>
    <row r="30" spans="6:23" x14ac:dyDescent="0.2">
      <c r="F30" s="298" t="s">
        <v>468</v>
      </c>
      <c r="H30" s="298" t="s">
        <v>523</v>
      </c>
      <c r="P30"/>
      <c r="W30" s="36"/>
    </row>
    <row r="31" spans="6:23" x14ac:dyDescent="0.2">
      <c r="F31" s="298" t="s">
        <v>472</v>
      </c>
      <c r="H31" s="298" t="s">
        <v>531</v>
      </c>
      <c r="P31"/>
    </row>
    <row r="32" spans="6:23" x14ac:dyDescent="0.2">
      <c r="F32" s="298" t="s">
        <v>479</v>
      </c>
      <c r="H32" s="298" t="s">
        <v>542</v>
      </c>
    </row>
    <row r="33" spans="6:23" x14ac:dyDescent="0.2">
      <c r="F33" s="298" t="s">
        <v>481</v>
      </c>
      <c r="H33" s="298" t="s">
        <v>547</v>
      </c>
      <c r="W33" s="36"/>
    </row>
    <row r="34" spans="6:23" x14ac:dyDescent="0.2">
      <c r="F34" s="298" t="s">
        <v>483</v>
      </c>
      <c r="H34" s="298" t="s">
        <v>551</v>
      </c>
      <c r="W34" s="36"/>
    </row>
    <row r="35" spans="6:23" x14ac:dyDescent="0.2">
      <c r="F35" s="298" t="s">
        <v>488</v>
      </c>
      <c r="H35" s="298" t="s">
        <v>558</v>
      </c>
      <c r="W35" s="36"/>
    </row>
    <row r="36" spans="6:23" x14ac:dyDescent="0.2">
      <c r="F36" s="298" t="s">
        <v>490</v>
      </c>
      <c r="H36" s="298" t="s">
        <v>564</v>
      </c>
      <c r="W36" s="36"/>
    </row>
    <row r="37" spans="6:23" x14ac:dyDescent="0.2">
      <c r="F37" s="298" t="s">
        <v>493</v>
      </c>
      <c r="H37" s="298" t="s">
        <v>566</v>
      </c>
      <c r="W37" s="36"/>
    </row>
    <row r="38" spans="6:23" x14ac:dyDescent="0.2">
      <c r="F38" s="298" t="s">
        <v>499</v>
      </c>
      <c r="H38" s="298" t="s">
        <v>568</v>
      </c>
      <c r="W38" s="36"/>
    </row>
    <row r="39" spans="6:23" x14ac:dyDescent="0.2">
      <c r="F39" s="298" t="s">
        <v>501</v>
      </c>
      <c r="H39" s="298" t="s">
        <v>571</v>
      </c>
      <c r="W39" s="36"/>
    </row>
    <row r="40" spans="6:23" x14ac:dyDescent="0.2">
      <c r="F40" s="298" t="s">
        <v>503</v>
      </c>
      <c r="H40" s="298" t="s">
        <v>573</v>
      </c>
      <c r="W40" s="36"/>
    </row>
    <row r="41" spans="6:23" x14ac:dyDescent="0.2">
      <c r="F41" s="298" t="s">
        <v>506</v>
      </c>
      <c r="H41" s="298" t="s">
        <v>578</v>
      </c>
      <c r="W41" s="36"/>
    </row>
    <row r="42" spans="6:23" x14ac:dyDescent="0.2">
      <c r="F42" s="298" t="s">
        <v>482</v>
      </c>
      <c r="H42" s="298" t="s">
        <v>581</v>
      </c>
      <c r="W42" s="36"/>
    </row>
    <row r="43" spans="6:23" x14ac:dyDescent="0.2">
      <c r="F43" s="298" t="s">
        <v>509</v>
      </c>
      <c r="H43" s="298" t="s">
        <v>582</v>
      </c>
      <c r="W43" s="36"/>
    </row>
    <row r="44" spans="6:23" x14ac:dyDescent="0.2">
      <c r="F44" s="298" t="s">
        <v>513</v>
      </c>
      <c r="H44" s="298" t="s">
        <v>585</v>
      </c>
      <c r="W44" s="36"/>
    </row>
    <row r="45" spans="6:23" x14ac:dyDescent="0.2">
      <c r="F45" s="298" t="s">
        <v>514</v>
      </c>
      <c r="H45" s="298" t="s">
        <v>587</v>
      </c>
    </row>
    <row r="46" spans="6:23" x14ac:dyDescent="0.2">
      <c r="F46" s="298" t="s">
        <v>519</v>
      </c>
      <c r="H46" s="298" t="s">
        <v>588</v>
      </c>
    </row>
    <row r="47" spans="6:23" x14ac:dyDescent="0.2">
      <c r="F47" s="298" t="s">
        <v>526</v>
      </c>
      <c r="H47" s="298" t="s">
        <v>592</v>
      </c>
    </row>
    <row r="48" spans="6:23" x14ac:dyDescent="0.2">
      <c r="F48" s="298" t="s">
        <v>529</v>
      </c>
      <c r="H48" s="298" t="s">
        <v>594</v>
      </c>
    </row>
    <row r="49" spans="6:8" x14ac:dyDescent="0.2">
      <c r="F49" s="298" t="s">
        <v>534</v>
      </c>
      <c r="H49" s="298" t="s">
        <v>597</v>
      </c>
    </row>
    <row r="50" spans="6:8" x14ac:dyDescent="0.2">
      <c r="F50" s="298" t="s">
        <v>535</v>
      </c>
      <c r="H50" s="298" t="s">
        <v>602</v>
      </c>
    </row>
    <row r="51" spans="6:8" x14ac:dyDescent="0.2">
      <c r="F51" s="298" t="s">
        <v>537</v>
      </c>
      <c r="H51" s="298" t="s">
        <v>603</v>
      </c>
    </row>
    <row r="52" spans="6:8" x14ac:dyDescent="0.2">
      <c r="F52" s="298" t="s">
        <v>538</v>
      </c>
      <c r="H52" s="298" t="s">
        <v>606</v>
      </c>
    </row>
    <row r="53" spans="6:8" x14ac:dyDescent="0.2">
      <c r="F53" s="298" t="s">
        <v>540</v>
      </c>
      <c r="H53" s="298" t="s">
        <v>608</v>
      </c>
    </row>
    <row r="54" spans="6:8" x14ac:dyDescent="0.2">
      <c r="F54" s="298" t="s">
        <v>544</v>
      </c>
      <c r="H54" s="298" t="s">
        <v>609</v>
      </c>
    </row>
    <row r="55" spans="6:8" x14ac:dyDescent="0.2">
      <c r="F55" s="298" t="s">
        <v>549</v>
      </c>
      <c r="H55" s="298" t="s">
        <v>613</v>
      </c>
    </row>
    <row r="56" spans="6:8" x14ac:dyDescent="0.2">
      <c r="F56" s="298" t="s">
        <v>553</v>
      </c>
      <c r="H56" s="298" t="s">
        <v>617</v>
      </c>
    </row>
    <row r="57" spans="6:8" x14ac:dyDescent="0.2">
      <c r="F57" s="298" t="s">
        <v>554</v>
      </c>
      <c r="H57" s="298" t="s">
        <v>618</v>
      </c>
    </row>
    <row r="58" spans="6:8" x14ac:dyDescent="0.2">
      <c r="F58" s="298" t="s">
        <v>555</v>
      </c>
      <c r="H58" s="298" t="s">
        <v>623</v>
      </c>
    </row>
    <row r="59" spans="6:8" x14ac:dyDescent="0.2">
      <c r="F59" s="298" t="s">
        <v>557</v>
      </c>
      <c r="H59" s="298" t="s">
        <v>625</v>
      </c>
    </row>
    <row r="60" spans="6:8" x14ac:dyDescent="0.2">
      <c r="F60" s="298" t="s">
        <v>560</v>
      </c>
      <c r="H60" s="298" t="s">
        <v>626</v>
      </c>
    </row>
    <row r="61" spans="6:8" x14ac:dyDescent="0.2">
      <c r="F61" s="298" t="s">
        <v>562</v>
      </c>
      <c r="H61" s="298" t="s">
        <v>627</v>
      </c>
    </row>
    <row r="62" spans="6:8" x14ac:dyDescent="0.2">
      <c r="F62" s="298" t="s">
        <v>566</v>
      </c>
      <c r="H62" s="298" t="s">
        <v>628</v>
      </c>
    </row>
    <row r="63" spans="6:8" x14ac:dyDescent="0.2">
      <c r="F63" s="298" t="s">
        <v>573</v>
      </c>
      <c r="H63" s="298" t="s">
        <v>629</v>
      </c>
    </row>
    <row r="64" spans="6:8" x14ac:dyDescent="0.2">
      <c r="F64" s="298" t="s">
        <v>577</v>
      </c>
      <c r="H64" s="298" t="s">
        <v>630</v>
      </c>
    </row>
    <row r="65" spans="6:8" x14ac:dyDescent="0.2">
      <c r="F65" s="298" t="s">
        <v>580</v>
      </c>
      <c r="H65" s="298" t="s">
        <v>631</v>
      </c>
    </row>
    <row r="66" spans="6:8" x14ac:dyDescent="0.2">
      <c r="F66" s="298" t="s">
        <v>585</v>
      </c>
      <c r="H66" s="298" t="s">
        <v>632</v>
      </c>
    </row>
    <row r="67" spans="6:8" x14ac:dyDescent="0.2">
      <c r="F67" s="298" t="s">
        <v>588</v>
      </c>
      <c r="H67" s="298" t="s">
        <v>638</v>
      </c>
    </row>
    <row r="68" spans="6:8" x14ac:dyDescent="0.2">
      <c r="F68" s="298" t="s">
        <v>591</v>
      </c>
      <c r="H68" s="298" t="s">
        <v>640</v>
      </c>
    </row>
    <row r="69" spans="6:8" x14ac:dyDescent="0.2">
      <c r="F69" s="298" t="s">
        <v>593</v>
      </c>
      <c r="H69" s="298" t="s">
        <v>643</v>
      </c>
    </row>
    <row r="70" spans="6:8" x14ac:dyDescent="0.2">
      <c r="F70" s="298" t="s">
        <v>599</v>
      </c>
      <c r="H70" s="298" t="s">
        <v>645</v>
      </c>
    </row>
    <row r="71" spans="6:8" x14ac:dyDescent="0.2">
      <c r="F71" s="298" t="s">
        <v>600</v>
      </c>
      <c r="H71" s="298" t="s">
        <v>649</v>
      </c>
    </row>
    <row r="72" spans="6:8" x14ac:dyDescent="0.2">
      <c r="F72" s="298" t="s">
        <v>601</v>
      </c>
      <c r="H72" s="298" t="s">
        <v>650</v>
      </c>
    </row>
    <row r="73" spans="6:8" x14ac:dyDescent="0.2">
      <c r="F73" s="298" t="s">
        <v>603</v>
      </c>
      <c r="H73" s="298" t="s">
        <v>652</v>
      </c>
    </row>
    <row r="74" spans="6:8" x14ac:dyDescent="0.2">
      <c r="F74" s="298" t="s">
        <v>604</v>
      </c>
      <c r="H74" s="298" t="s">
        <v>653</v>
      </c>
    </row>
    <row r="75" spans="6:8" x14ac:dyDescent="0.2">
      <c r="F75" s="298" t="s">
        <v>605</v>
      </c>
      <c r="H75" s="298" t="s">
        <v>656</v>
      </c>
    </row>
    <row r="76" spans="6:8" x14ac:dyDescent="0.2">
      <c r="F76" s="298" t="s">
        <v>607</v>
      </c>
    </row>
    <row r="77" spans="6:8" x14ac:dyDescent="0.2">
      <c r="F77" s="298" t="s">
        <v>608</v>
      </c>
    </row>
    <row r="78" spans="6:8" x14ac:dyDescent="0.2">
      <c r="F78" s="298" t="s">
        <v>610</v>
      </c>
    </row>
    <row r="79" spans="6:8" x14ac:dyDescent="0.2">
      <c r="F79" s="298" t="s">
        <v>611</v>
      </c>
    </row>
    <row r="80" spans="6:8" x14ac:dyDescent="0.2">
      <c r="F80" s="298" t="s">
        <v>612</v>
      </c>
    </row>
    <row r="81" spans="6:6" x14ac:dyDescent="0.2">
      <c r="F81" s="298" t="s">
        <v>5208</v>
      </c>
    </row>
    <row r="82" spans="6:6" x14ac:dyDescent="0.2">
      <c r="F82" s="298" t="s">
        <v>615</v>
      </c>
    </row>
    <row r="83" spans="6:6" x14ac:dyDescent="0.2">
      <c r="F83" s="298" t="s">
        <v>616</v>
      </c>
    </row>
    <row r="84" spans="6:6" x14ac:dyDescent="0.2">
      <c r="F84" s="298" t="s">
        <v>619</v>
      </c>
    </row>
    <row r="85" spans="6:6" x14ac:dyDescent="0.2">
      <c r="F85" s="298" t="s">
        <v>620</v>
      </c>
    </row>
    <row r="86" spans="6:6" x14ac:dyDescent="0.2">
      <c r="F86" s="298" t="s">
        <v>621</v>
      </c>
    </row>
    <row r="87" spans="6:6" x14ac:dyDescent="0.2">
      <c r="F87" s="298" t="s">
        <v>622</v>
      </c>
    </row>
    <row r="88" spans="6:6" x14ac:dyDescent="0.2">
      <c r="F88" s="298" t="s">
        <v>624</v>
      </c>
    </row>
    <row r="89" spans="6:6" x14ac:dyDescent="0.2">
      <c r="F89" s="298" t="s">
        <v>630</v>
      </c>
    </row>
    <row r="90" spans="6:6" x14ac:dyDescent="0.2">
      <c r="F90" s="298" t="s">
        <v>633</v>
      </c>
    </row>
    <row r="91" spans="6:6" x14ac:dyDescent="0.2">
      <c r="F91" s="298" t="s">
        <v>634</v>
      </c>
    </row>
    <row r="92" spans="6:6" x14ac:dyDescent="0.2">
      <c r="F92" s="298" t="s">
        <v>635</v>
      </c>
    </row>
    <row r="93" spans="6:6" x14ac:dyDescent="0.2">
      <c r="F93" s="298" t="s">
        <v>636</v>
      </c>
    </row>
    <row r="94" spans="6:6" x14ac:dyDescent="0.2">
      <c r="F94" s="298" t="s">
        <v>637</v>
      </c>
    </row>
    <row r="95" spans="6:6" x14ac:dyDescent="0.2">
      <c r="F95" s="298" t="s">
        <v>641</v>
      </c>
    </row>
    <row r="96" spans="6:6" x14ac:dyDescent="0.2">
      <c r="F96" s="298" t="s">
        <v>642</v>
      </c>
    </row>
    <row r="97" spans="6:6" x14ac:dyDescent="0.2">
      <c r="F97" s="298" t="s">
        <v>643</v>
      </c>
    </row>
    <row r="98" spans="6:6" x14ac:dyDescent="0.2">
      <c r="F98" s="298" t="s">
        <v>644</v>
      </c>
    </row>
    <row r="99" spans="6:6" x14ac:dyDescent="0.2">
      <c r="F99" s="298" t="s">
        <v>647</v>
      </c>
    </row>
    <row r="100" spans="6:6" x14ac:dyDescent="0.2">
      <c r="F100" s="298" t="s">
        <v>648</v>
      </c>
    </row>
    <row r="101" spans="6:6" x14ac:dyDescent="0.2">
      <c r="F101" s="298" t="s">
        <v>651</v>
      </c>
    </row>
    <row r="102" spans="6:6" x14ac:dyDescent="0.2">
      <c r="F102" s="298" t="s">
        <v>654</v>
      </c>
    </row>
    <row r="103" spans="6:6" x14ac:dyDescent="0.2">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baseColWidth="10" defaultColWidth="9.1640625" defaultRowHeight="15" x14ac:dyDescent="0.2"/>
  <cols>
    <col min="1" max="1" width="9.1640625" style="2"/>
    <col min="2" max="2" width="34.5" style="2" bestFit="1" customWidth="1"/>
    <col min="3" max="16384" width="9.1640625" style="2"/>
  </cols>
  <sheetData>
    <row r="2" spans="2:3" x14ac:dyDescent="0.2">
      <c r="C2" s="434" t="s">
        <v>5620</v>
      </c>
    </row>
    <row r="3" spans="2:3" x14ac:dyDescent="0.2">
      <c r="B3" s="432" t="s">
        <v>368</v>
      </c>
      <c r="C3" s="435">
        <f>SUM('1 - Start Here'!A6)</f>
        <v>0</v>
      </c>
    </row>
    <row r="4" spans="2:3" x14ac:dyDescent="0.2">
      <c r="B4" s="432" t="s">
        <v>3</v>
      </c>
      <c r="C4" s="435">
        <f>COUNT('2 - Project Admin'!A7:A21)+COUNT('2 - Project Admin'!A27:A46)+COUNT('2 - Project Admin'!A47:A48)</f>
        <v>16</v>
      </c>
    </row>
    <row r="5" spans="2:3" x14ac:dyDescent="0.2">
      <c r="B5" s="432" t="s">
        <v>4</v>
      </c>
      <c r="C5" s="435">
        <f>COUNT('3 - Programme Progress'!A7:A13)+COUNT('2 - Project Admin'!A27:A46)</f>
        <v>0</v>
      </c>
    </row>
    <row r="6" spans="2:3" x14ac:dyDescent="0.2">
      <c r="B6" s="432" t="s">
        <v>5</v>
      </c>
      <c r="C6" s="435">
        <f>COUNT('4a - Funding Profiles'!B9:B20)+COUNT('2 - Project Admin'!A27:A46)</f>
        <v>1</v>
      </c>
    </row>
    <row r="7" spans="2:3" x14ac:dyDescent="0.2">
      <c r="B7" s="432" t="s">
        <v>5621</v>
      </c>
      <c r="C7" s="435">
        <f>COUNT('2 - Project Admin'!A27:A46)+COUNT('4b - PSI'!B7:B8)</f>
        <v>2</v>
      </c>
    </row>
    <row r="8" spans="2:3" x14ac:dyDescent="0.2">
      <c r="B8" s="432" t="s">
        <v>6</v>
      </c>
      <c r="C8" s="435">
        <f>COUNT('5 - Project Outputs'!B9)+SUM('5 - Project Outputs'!B11)+COUNT('2 - Project Admin'!A27:A46)</f>
        <v>1</v>
      </c>
    </row>
    <row r="9" spans="2:3" x14ac:dyDescent="0.2">
      <c r="B9" s="432" t="s">
        <v>7</v>
      </c>
      <c r="C9" s="435">
        <f>COUNT('6 - Outcomes'!A9,'6 - Outcomes'!A22,'6 - Outcomes'!A60,'6 - Outcomes'!A65)+SUM('6 - Outcomes'!A11)+IF(SUM('6 - Outcomes'!A23:A52)&gt;0,SUM('6 - Outcomes'!A23:A52)+1,0)</f>
        <v>1</v>
      </c>
    </row>
    <row r="10" spans="2:3" x14ac:dyDescent="0.2">
      <c r="B10" s="432" t="s">
        <v>8</v>
      </c>
      <c r="C10" s="435">
        <f>SUM('7 - Risk Register'!A12)+COUNT('2 - Project Admin'!A27:A46)</f>
        <v>0</v>
      </c>
    </row>
    <row r="11" spans="2:3" x14ac:dyDescent="0.2">
      <c r="B11" s="432" t="s">
        <v>370</v>
      </c>
      <c r="C11" s="435">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baseColWidth="10" defaultColWidth="9.1640625" defaultRowHeight="15" x14ac:dyDescent="0.2"/>
  <cols>
    <col min="1" max="1" width="9.1640625" style="2"/>
    <col min="2" max="2" width="15.1640625" style="2" bestFit="1" customWidth="1"/>
    <col min="3" max="3" width="23.5" style="2" bestFit="1" customWidth="1"/>
    <col min="4" max="4" width="29.5" style="2" customWidth="1"/>
    <col min="5" max="5" width="87.1640625" style="2" bestFit="1" customWidth="1"/>
    <col min="6" max="16384" width="9.1640625" style="2"/>
  </cols>
  <sheetData>
    <row r="2" spans="2:5" x14ac:dyDescent="0.2">
      <c r="B2" s="302" t="s">
        <v>5622</v>
      </c>
      <c r="C2" s="302" t="s">
        <v>3585</v>
      </c>
      <c r="D2" s="302" t="s">
        <v>5623</v>
      </c>
      <c r="E2" s="302" t="s">
        <v>5624</v>
      </c>
    </row>
    <row r="3" spans="2:5" x14ac:dyDescent="0.2">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2">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2">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2">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2">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2">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2">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2">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2">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baseColWidth="10" defaultColWidth="64.5" defaultRowHeight="15" x14ac:dyDescent="0.2"/>
  <cols>
    <col min="1" max="1" width="4.5" style="36" customWidth="1"/>
    <col min="2" max="3" width="27.5" style="96" customWidth="1"/>
    <col min="4" max="4" width="64.5" style="36"/>
    <col min="5" max="5" width="14.83203125" style="36" customWidth="1"/>
    <col min="6" max="6" width="15.5" style="36" customWidth="1"/>
    <col min="7" max="7" width="88.5" style="36" customWidth="1"/>
    <col min="8" max="8" width="64.5" style="36"/>
    <col min="9" max="9" width="28.5" style="36" customWidth="1"/>
    <col min="10" max="16384" width="64.5" style="36"/>
  </cols>
  <sheetData>
    <row r="2" spans="2:9" s="93" customFormat="1" ht="33.75" customHeight="1" x14ac:dyDescent="0.2">
      <c r="B2" s="94" t="s">
        <v>5625</v>
      </c>
      <c r="C2" s="95" t="s">
        <v>5626</v>
      </c>
      <c r="D2" s="95" t="s">
        <v>5627</v>
      </c>
      <c r="E2" s="95" t="s">
        <v>5544</v>
      </c>
      <c r="F2" s="95" t="s">
        <v>5628</v>
      </c>
      <c r="G2" s="95" t="s">
        <v>5629</v>
      </c>
      <c r="H2" s="95" t="s">
        <v>5630</v>
      </c>
      <c r="I2" s="95" t="s">
        <v>5631</v>
      </c>
    </row>
    <row r="3" spans="2:9" x14ac:dyDescent="0.2">
      <c r="B3" s="96" t="s">
        <v>5632</v>
      </c>
      <c r="C3" s="36" t="s">
        <v>249</v>
      </c>
      <c r="D3" s="36" t="s">
        <v>5633</v>
      </c>
      <c r="E3" s="36" t="s">
        <v>5634</v>
      </c>
      <c r="F3" s="36" t="s">
        <v>5635</v>
      </c>
      <c r="G3" s="36" t="s">
        <v>5636</v>
      </c>
      <c r="H3" s="36" t="s">
        <v>5637</v>
      </c>
    </row>
    <row r="4" spans="2:9" x14ac:dyDescent="0.2">
      <c r="B4" s="96" t="s">
        <v>5638</v>
      </c>
      <c r="C4" s="36" t="s">
        <v>5639</v>
      </c>
      <c r="D4" s="36" t="s">
        <v>230</v>
      </c>
      <c r="E4" s="36" t="s">
        <v>5634</v>
      </c>
      <c r="F4" s="36" t="s">
        <v>5640</v>
      </c>
      <c r="G4" s="36" t="s">
        <v>5641</v>
      </c>
      <c r="I4" s="36" t="s">
        <v>5642</v>
      </c>
    </row>
    <row r="5" spans="2:9" x14ac:dyDescent="0.2">
      <c r="B5" s="96" t="s">
        <v>5638</v>
      </c>
      <c r="C5" s="36" t="s">
        <v>5643</v>
      </c>
      <c r="D5" s="36" t="s">
        <v>230</v>
      </c>
      <c r="E5" s="36" t="s">
        <v>5634</v>
      </c>
      <c r="F5" s="36" t="s">
        <v>5644</v>
      </c>
      <c r="G5" s="36" t="s">
        <v>5645</v>
      </c>
      <c r="I5" s="36" t="s">
        <v>5642</v>
      </c>
    </row>
    <row r="6" spans="2:9" x14ac:dyDescent="0.2">
      <c r="B6" s="96" t="s">
        <v>5638</v>
      </c>
      <c r="C6" s="36" t="s">
        <v>247</v>
      </c>
      <c r="D6" s="36" t="s">
        <v>5646</v>
      </c>
      <c r="E6" s="36" t="s">
        <v>5634</v>
      </c>
      <c r="F6" s="36" t="s">
        <v>5647</v>
      </c>
      <c r="G6" s="36" t="s">
        <v>5648</v>
      </c>
      <c r="I6" s="36" t="s">
        <v>5649</v>
      </c>
    </row>
    <row r="7" spans="2:9" ht="16" x14ac:dyDescent="0.2">
      <c r="C7" s="4" t="s">
        <v>18</v>
      </c>
      <c r="D7" s="5" t="s">
        <v>5650</v>
      </c>
      <c r="E7" s="5" t="s">
        <v>5650</v>
      </c>
      <c r="F7" s="5" t="s">
        <v>5650</v>
      </c>
    </row>
    <row r="8" spans="2:9" x14ac:dyDescent="0.2">
      <c r="C8" s="496" t="s">
        <v>5651</v>
      </c>
      <c r="D8" s="109" t="s">
        <v>5652</v>
      </c>
      <c r="E8" s="109"/>
      <c r="F8" s="109"/>
      <c r="G8" s="109"/>
      <c r="H8" s="109" t="s">
        <v>5652</v>
      </c>
    </row>
    <row r="9" spans="2:9" ht="409.6" x14ac:dyDescent="0.2">
      <c r="B9" s="97" t="s">
        <v>5638</v>
      </c>
      <c r="C9" s="98" t="s">
        <v>5653</v>
      </c>
      <c r="D9" s="99" t="s">
        <v>5654</v>
      </c>
      <c r="E9" s="99" t="s">
        <v>5634</v>
      </c>
      <c r="F9" s="529" t="s">
        <v>5655</v>
      </c>
      <c r="G9" s="99" t="s">
        <v>5656</v>
      </c>
      <c r="H9" s="99"/>
      <c r="I9" s="99"/>
    </row>
    <row r="10" spans="2:9" ht="409.6" x14ac:dyDescent="0.2">
      <c r="B10" s="97" t="s">
        <v>5638</v>
      </c>
      <c r="C10" s="98" t="s">
        <v>5657</v>
      </c>
      <c r="D10" s="99" t="s">
        <v>5658</v>
      </c>
      <c r="E10" s="99" t="s">
        <v>5634</v>
      </c>
      <c r="F10" s="529" t="s">
        <v>5655</v>
      </c>
      <c r="G10" s="99" t="s">
        <v>5656</v>
      </c>
      <c r="H10" s="99"/>
      <c r="I10" s="99"/>
    </row>
    <row r="11" spans="2:9" ht="409.6" x14ac:dyDescent="0.2">
      <c r="B11" s="97" t="s">
        <v>5638</v>
      </c>
      <c r="C11" s="98" t="s">
        <v>5659</v>
      </c>
      <c r="D11" s="99" t="s">
        <v>5660</v>
      </c>
      <c r="E11" s="99" t="s">
        <v>5634</v>
      </c>
      <c r="F11" s="529" t="s">
        <v>5655</v>
      </c>
      <c r="G11" s="99" t="s">
        <v>5656</v>
      </c>
      <c r="H11" s="99"/>
      <c r="I11" s="99"/>
    </row>
    <row r="12" spans="2:9" ht="409.6" x14ac:dyDescent="0.2">
      <c r="B12" s="97" t="s">
        <v>5638</v>
      </c>
      <c r="C12" s="98" t="s">
        <v>5661</v>
      </c>
      <c r="D12" s="99" t="s">
        <v>5662</v>
      </c>
      <c r="E12" s="99" t="s">
        <v>5634</v>
      </c>
      <c r="F12" s="529" t="s">
        <v>5655</v>
      </c>
      <c r="G12" s="99" t="s">
        <v>5656</v>
      </c>
      <c r="H12" s="99"/>
      <c r="I12" s="99"/>
    </row>
    <row r="13" spans="2:9" x14ac:dyDescent="0.2">
      <c r="B13" s="96" t="s">
        <v>5638</v>
      </c>
      <c r="C13" s="100" t="s">
        <v>5663</v>
      </c>
      <c r="D13" s="36" t="s">
        <v>5664</v>
      </c>
      <c r="E13" s="36" t="s">
        <v>5634</v>
      </c>
      <c r="F13" s="36" t="s">
        <v>5665</v>
      </c>
      <c r="G13" s="36" t="s">
        <v>5666</v>
      </c>
    </row>
    <row r="14" spans="2:9" x14ac:dyDescent="0.2">
      <c r="B14" s="101" t="s">
        <v>5638</v>
      </c>
      <c r="C14" s="102" t="s">
        <v>5667</v>
      </c>
      <c r="D14" s="103" t="s">
        <v>5668</v>
      </c>
      <c r="E14" s="103" t="s">
        <v>5634</v>
      </c>
      <c r="F14" s="103" t="s">
        <v>5669</v>
      </c>
      <c r="G14" s="103" t="s">
        <v>5670</v>
      </c>
      <c r="H14" s="103"/>
      <c r="I14" s="103" t="s">
        <v>5671</v>
      </c>
    </row>
    <row r="15" spans="2:9" x14ac:dyDescent="0.2">
      <c r="B15" s="101" t="s">
        <v>5638</v>
      </c>
      <c r="C15" s="103" t="s">
        <v>5663</v>
      </c>
      <c r="D15" s="103" t="s">
        <v>5664</v>
      </c>
      <c r="E15" s="103" t="s">
        <v>5634</v>
      </c>
      <c r="F15" s="103" t="s">
        <v>5665</v>
      </c>
      <c r="G15" s="103"/>
      <c r="H15" s="103"/>
      <c r="I15" s="103"/>
    </row>
    <row r="16" spans="2:9" x14ac:dyDescent="0.2">
      <c r="B16" s="101"/>
      <c r="C16" s="496" t="s">
        <v>5672</v>
      </c>
      <c r="D16" s="109" t="s">
        <v>5652</v>
      </c>
      <c r="G16" s="103"/>
      <c r="H16" s="109" t="s">
        <v>5652</v>
      </c>
    </row>
    <row r="17" spans="2:8" ht="32" x14ac:dyDescent="0.2">
      <c r="B17" s="101" t="s">
        <v>5638</v>
      </c>
      <c r="C17" s="36" t="s">
        <v>5673</v>
      </c>
      <c r="D17" s="36" t="s">
        <v>227</v>
      </c>
      <c r="E17" s="36" t="s">
        <v>5674</v>
      </c>
      <c r="F17" s="36" t="s">
        <v>5675</v>
      </c>
      <c r="G17" s="498" t="s">
        <v>5676</v>
      </c>
      <c r="H17" s="497" t="s">
        <v>5677</v>
      </c>
    </row>
    <row r="18" spans="2:8" ht="32" x14ac:dyDescent="0.2">
      <c r="B18" s="101" t="s">
        <v>5638</v>
      </c>
      <c r="C18" s="36" t="s">
        <v>5678</v>
      </c>
      <c r="D18" s="36" t="s">
        <v>227</v>
      </c>
      <c r="E18" s="36" t="s">
        <v>5674</v>
      </c>
      <c r="F18" s="36" t="s">
        <v>5679</v>
      </c>
      <c r="G18" s="498" t="s">
        <v>5680</v>
      </c>
      <c r="H18" s="497" t="s">
        <v>5681</v>
      </c>
    </row>
    <row r="19" spans="2:8" ht="32" x14ac:dyDescent="0.2">
      <c r="B19" s="101" t="s">
        <v>5638</v>
      </c>
      <c r="C19" s="36" t="s">
        <v>5682</v>
      </c>
      <c r="D19" s="36" t="s">
        <v>227</v>
      </c>
      <c r="E19" s="36" t="s">
        <v>5674</v>
      </c>
      <c r="F19" s="36" t="s">
        <v>5683</v>
      </c>
      <c r="G19" s="498" t="s">
        <v>5684</v>
      </c>
      <c r="H19" s="497" t="s">
        <v>5685</v>
      </c>
    </row>
    <row r="20" spans="2:8" ht="32" x14ac:dyDescent="0.2">
      <c r="B20" s="101" t="s">
        <v>5638</v>
      </c>
      <c r="C20" s="36" t="s">
        <v>5686</v>
      </c>
      <c r="D20" s="36" t="s">
        <v>5687</v>
      </c>
      <c r="E20" s="36" t="s">
        <v>5674</v>
      </c>
      <c r="F20" s="36" t="s">
        <v>5688</v>
      </c>
      <c r="G20" s="498" t="s">
        <v>5689</v>
      </c>
      <c r="H20" s="497" t="s">
        <v>5690</v>
      </c>
    </row>
    <row r="21" spans="2:8" ht="32" x14ac:dyDescent="0.2">
      <c r="B21" s="101" t="s">
        <v>5638</v>
      </c>
      <c r="C21" s="100" t="s">
        <v>5691</v>
      </c>
      <c r="D21" s="36" t="s">
        <v>227</v>
      </c>
      <c r="E21" s="36" t="s">
        <v>5674</v>
      </c>
      <c r="F21" s="36" t="s">
        <v>5692</v>
      </c>
      <c r="G21" s="498" t="s">
        <v>5693</v>
      </c>
      <c r="H21" s="36" t="s">
        <v>5694</v>
      </c>
    </row>
    <row r="22" spans="2:8" ht="32" x14ac:dyDescent="0.2">
      <c r="B22" s="101" t="s">
        <v>5638</v>
      </c>
      <c r="C22" s="100" t="s">
        <v>5695</v>
      </c>
      <c r="D22" s="36" t="s">
        <v>5687</v>
      </c>
      <c r="E22" s="36" t="s">
        <v>5674</v>
      </c>
      <c r="F22" s="36" t="s">
        <v>5696</v>
      </c>
      <c r="G22" s="498" t="s">
        <v>5689</v>
      </c>
      <c r="H22" s="36" t="s">
        <v>5690</v>
      </c>
    </row>
    <row r="23" spans="2:8" ht="32" x14ac:dyDescent="0.2">
      <c r="B23" s="101" t="s">
        <v>5638</v>
      </c>
      <c r="C23" s="100" t="s">
        <v>5697</v>
      </c>
      <c r="D23" s="36" t="s">
        <v>5646</v>
      </c>
      <c r="E23" s="36" t="s">
        <v>5674</v>
      </c>
      <c r="F23" s="36" t="s">
        <v>5698</v>
      </c>
      <c r="G23" s="498" t="s">
        <v>5699</v>
      </c>
      <c r="H23" s="36" t="s">
        <v>5700</v>
      </c>
    </row>
    <row r="24" spans="2:8" ht="32" x14ac:dyDescent="0.2">
      <c r="B24" s="101" t="s">
        <v>5638</v>
      </c>
      <c r="C24" s="100" t="s">
        <v>5701</v>
      </c>
      <c r="D24" s="36" t="s">
        <v>5646</v>
      </c>
      <c r="E24" s="36" t="s">
        <v>5674</v>
      </c>
      <c r="F24" s="36" t="s">
        <v>5702</v>
      </c>
      <c r="G24" s="498" t="s">
        <v>5703</v>
      </c>
      <c r="H24" s="36" t="s">
        <v>5704</v>
      </c>
    </row>
    <row r="25" spans="2:8" ht="16" x14ac:dyDescent="0.2">
      <c r="B25" s="101" t="s">
        <v>5638</v>
      </c>
      <c r="C25" s="100" t="s">
        <v>5705</v>
      </c>
      <c r="D25" s="36" t="s">
        <v>5706</v>
      </c>
      <c r="E25" s="36" t="s">
        <v>5674</v>
      </c>
      <c r="F25" s="36" t="s">
        <v>5707</v>
      </c>
      <c r="G25" s="498" t="s">
        <v>5708</v>
      </c>
      <c r="H25" s="36" t="s">
        <v>5709</v>
      </c>
    </row>
    <row r="26" spans="2:8" ht="16" x14ac:dyDescent="0.2">
      <c r="B26" s="101" t="s">
        <v>5638</v>
      </c>
      <c r="C26" s="100" t="s">
        <v>5710</v>
      </c>
      <c r="D26" s="36" t="s">
        <v>5706</v>
      </c>
      <c r="E26" s="36" t="s">
        <v>5674</v>
      </c>
      <c r="F26" s="36" t="s">
        <v>5711</v>
      </c>
      <c r="G26" s="498" t="s">
        <v>5708</v>
      </c>
      <c r="H26" s="36" t="s">
        <v>5709</v>
      </c>
    </row>
    <row r="27" spans="2:8" ht="32" x14ac:dyDescent="0.2">
      <c r="B27" s="101" t="s">
        <v>5638</v>
      </c>
      <c r="C27" s="100" t="s">
        <v>5712</v>
      </c>
      <c r="D27" s="36" t="s">
        <v>5646</v>
      </c>
      <c r="E27" s="36" t="s">
        <v>5674</v>
      </c>
      <c r="F27" s="36" t="s">
        <v>5713</v>
      </c>
      <c r="G27" s="498" t="s">
        <v>5703</v>
      </c>
      <c r="H27" s="36" t="s">
        <v>5714</v>
      </c>
    </row>
    <row r="28" spans="2:8" ht="32" x14ac:dyDescent="0.2">
      <c r="B28" s="101" t="s">
        <v>5638</v>
      </c>
      <c r="C28" s="100" t="s">
        <v>5715</v>
      </c>
      <c r="D28" s="36" t="s">
        <v>5646</v>
      </c>
      <c r="E28" s="36" t="s">
        <v>5674</v>
      </c>
      <c r="F28" s="36" t="s">
        <v>5716</v>
      </c>
      <c r="G28" s="498" t="s">
        <v>5703</v>
      </c>
      <c r="H28" s="36" t="s">
        <v>5714</v>
      </c>
    </row>
    <row r="29" spans="2:8" ht="32" x14ac:dyDescent="0.2">
      <c r="B29" s="101" t="s">
        <v>5638</v>
      </c>
      <c r="C29" s="100" t="s">
        <v>5717</v>
      </c>
      <c r="D29" s="36" t="s">
        <v>5646</v>
      </c>
      <c r="E29" s="36" t="s">
        <v>5674</v>
      </c>
      <c r="F29" s="36" t="s">
        <v>5718</v>
      </c>
      <c r="G29" s="498" t="s">
        <v>5703</v>
      </c>
      <c r="H29" s="36" t="s">
        <v>5714</v>
      </c>
    </row>
    <row r="30" spans="2:8" ht="32" x14ac:dyDescent="0.2">
      <c r="B30" s="101" t="s">
        <v>5638</v>
      </c>
      <c r="C30" s="100" t="s">
        <v>5719</v>
      </c>
      <c r="D30" s="36" t="s">
        <v>5646</v>
      </c>
      <c r="E30" s="36" t="s">
        <v>5674</v>
      </c>
      <c r="F30" s="36" t="s">
        <v>5720</v>
      </c>
      <c r="G30" s="498" t="s">
        <v>5703</v>
      </c>
      <c r="H30" s="36" t="s">
        <v>5714</v>
      </c>
    </row>
    <row r="31" spans="2:8" ht="32" x14ac:dyDescent="0.2">
      <c r="B31" s="101" t="s">
        <v>5638</v>
      </c>
      <c r="C31" s="100" t="s">
        <v>5721</v>
      </c>
      <c r="D31" s="36" t="s">
        <v>5646</v>
      </c>
      <c r="E31" s="36" t="s">
        <v>5674</v>
      </c>
      <c r="F31" s="36" t="s">
        <v>5722</v>
      </c>
      <c r="G31" s="498" t="s">
        <v>5703</v>
      </c>
      <c r="H31" s="36" t="s">
        <v>5714</v>
      </c>
    </row>
    <row r="32" spans="2:8" ht="32" x14ac:dyDescent="0.2">
      <c r="B32" s="101" t="s">
        <v>5638</v>
      </c>
      <c r="C32" s="100" t="s">
        <v>5723</v>
      </c>
      <c r="D32" s="36" t="s">
        <v>5646</v>
      </c>
      <c r="E32" s="36" t="s">
        <v>5674</v>
      </c>
      <c r="F32" s="36" t="s">
        <v>5724</v>
      </c>
      <c r="G32" s="498" t="s">
        <v>5703</v>
      </c>
      <c r="H32" s="36" t="s">
        <v>5714</v>
      </c>
    </row>
    <row r="33" spans="2:8" ht="32" x14ac:dyDescent="0.2">
      <c r="B33" s="101" t="s">
        <v>5638</v>
      </c>
      <c r="C33" s="100" t="s">
        <v>5725</v>
      </c>
      <c r="D33" s="36" t="s">
        <v>5646</v>
      </c>
      <c r="E33" s="36" t="s">
        <v>5674</v>
      </c>
      <c r="F33" s="36" t="s">
        <v>5726</v>
      </c>
      <c r="G33" s="498" t="s">
        <v>5703</v>
      </c>
      <c r="H33" s="36" t="s">
        <v>5714</v>
      </c>
    </row>
    <row r="34" spans="2:8" ht="32" x14ac:dyDescent="0.2">
      <c r="B34" s="101" t="s">
        <v>5638</v>
      </c>
      <c r="C34" s="100" t="s">
        <v>5727</v>
      </c>
      <c r="D34" s="36" t="s">
        <v>5646</v>
      </c>
      <c r="E34" s="36" t="s">
        <v>5674</v>
      </c>
      <c r="F34" s="36" t="s">
        <v>5728</v>
      </c>
      <c r="G34" s="498" t="s">
        <v>5703</v>
      </c>
      <c r="H34" s="36" t="s">
        <v>5714</v>
      </c>
    </row>
    <row r="35" spans="2:8" ht="32" x14ac:dyDescent="0.2">
      <c r="B35" s="101" t="s">
        <v>5638</v>
      </c>
      <c r="C35" s="100" t="s">
        <v>5729</v>
      </c>
      <c r="D35" s="36" t="s">
        <v>5646</v>
      </c>
      <c r="E35" s="36" t="s">
        <v>5674</v>
      </c>
      <c r="F35" s="36" t="s">
        <v>5730</v>
      </c>
      <c r="G35" s="498" t="s">
        <v>5703</v>
      </c>
      <c r="H35" s="36" t="s">
        <v>5714</v>
      </c>
    </row>
    <row r="36" spans="2:8" ht="32" x14ac:dyDescent="0.2">
      <c r="B36" s="101" t="s">
        <v>5638</v>
      </c>
      <c r="C36" s="100" t="s">
        <v>5731</v>
      </c>
      <c r="D36" s="36" t="s">
        <v>5646</v>
      </c>
      <c r="E36" s="36" t="s">
        <v>5674</v>
      </c>
      <c r="F36" s="36" t="s">
        <v>5732</v>
      </c>
      <c r="G36" s="498" t="s">
        <v>5703</v>
      </c>
      <c r="H36" s="36" t="s">
        <v>5714</v>
      </c>
    </row>
    <row r="37" spans="2:8" ht="32" x14ac:dyDescent="0.2">
      <c r="B37" s="101" t="s">
        <v>5638</v>
      </c>
      <c r="C37" s="100" t="s">
        <v>5733</v>
      </c>
      <c r="D37" s="36" t="s">
        <v>5687</v>
      </c>
      <c r="E37" s="36" t="s">
        <v>5674</v>
      </c>
      <c r="F37" s="36" t="s">
        <v>5734</v>
      </c>
      <c r="G37" s="498" t="s">
        <v>5735</v>
      </c>
      <c r="H37" s="36" t="s">
        <v>5736</v>
      </c>
    </row>
    <row r="38" spans="2:8" ht="32" x14ac:dyDescent="0.2">
      <c r="B38" s="101" t="s">
        <v>5638</v>
      </c>
      <c r="C38" s="100" t="s">
        <v>5737</v>
      </c>
      <c r="D38" s="36" t="s">
        <v>5687</v>
      </c>
      <c r="E38" s="36" t="s">
        <v>5674</v>
      </c>
      <c r="F38" s="36" t="s">
        <v>5738</v>
      </c>
      <c r="G38" s="498" t="s">
        <v>5735</v>
      </c>
      <c r="H38" s="36" t="s">
        <v>5736</v>
      </c>
    </row>
    <row r="39" spans="2:8" ht="32" x14ac:dyDescent="0.2">
      <c r="B39" s="101" t="s">
        <v>5638</v>
      </c>
      <c r="C39" s="100" t="s">
        <v>5739</v>
      </c>
      <c r="D39" s="36" t="s">
        <v>5687</v>
      </c>
      <c r="E39" s="36" t="s">
        <v>5674</v>
      </c>
      <c r="F39" s="36" t="s">
        <v>5740</v>
      </c>
      <c r="G39" s="498" t="s">
        <v>5735</v>
      </c>
      <c r="H39" s="36" t="s">
        <v>5736</v>
      </c>
    </row>
    <row r="40" spans="2:8" ht="32" x14ac:dyDescent="0.2">
      <c r="B40" s="101" t="s">
        <v>5638</v>
      </c>
      <c r="C40" s="100" t="s">
        <v>5741</v>
      </c>
      <c r="D40" s="36" t="s">
        <v>5687</v>
      </c>
      <c r="E40" s="36" t="s">
        <v>5674</v>
      </c>
      <c r="F40" s="36" t="s">
        <v>5742</v>
      </c>
      <c r="G40" s="498" t="s">
        <v>5735</v>
      </c>
      <c r="H40" s="36" t="s">
        <v>5736</v>
      </c>
    </row>
    <row r="41" spans="2:8" ht="32" x14ac:dyDescent="0.2">
      <c r="B41" s="101" t="s">
        <v>5638</v>
      </c>
      <c r="C41" s="100" t="s">
        <v>5743</v>
      </c>
      <c r="D41" s="36" t="s">
        <v>5646</v>
      </c>
      <c r="E41" s="36" t="s">
        <v>5674</v>
      </c>
      <c r="F41" s="36" t="s">
        <v>5744</v>
      </c>
      <c r="G41" s="498" t="s">
        <v>5703</v>
      </c>
      <c r="H41" s="36" t="s">
        <v>5714</v>
      </c>
    </row>
    <row r="42" spans="2:8" ht="32" x14ac:dyDescent="0.2">
      <c r="B42" s="101" t="s">
        <v>5638</v>
      </c>
      <c r="C42" s="100" t="s">
        <v>5745</v>
      </c>
      <c r="D42" s="36" t="s">
        <v>227</v>
      </c>
      <c r="E42" s="36" t="s">
        <v>5674</v>
      </c>
      <c r="F42" s="36" t="s">
        <v>5746</v>
      </c>
      <c r="G42" s="498" t="s">
        <v>5747</v>
      </c>
      <c r="H42" s="36" t="s">
        <v>5748</v>
      </c>
    </row>
    <row r="43" spans="2:8" ht="32" x14ac:dyDescent="0.2">
      <c r="B43" s="101" t="s">
        <v>5638</v>
      </c>
      <c r="C43" s="100" t="s">
        <v>5749</v>
      </c>
      <c r="D43" s="36" t="s">
        <v>5750</v>
      </c>
      <c r="E43" s="36" t="s">
        <v>5751</v>
      </c>
      <c r="F43" s="36" t="s">
        <v>5752</v>
      </c>
      <c r="G43" s="498" t="s">
        <v>5753</v>
      </c>
      <c r="H43" s="36" t="s">
        <v>5754</v>
      </c>
    </row>
    <row r="44" spans="2:8" ht="32" x14ac:dyDescent="0.2">
      <c r="B44" s="101" t="s">
        <v>5638</v>
      </c>
      <c r="C44" s="100" t="s">
        <v>5755</v>
      </c>
      <c r="D44" s="36" t="s">
        <v>5646</v>
      </c>
      <c r="E44" s="36" t="s">
        <v>5751</v>
      </c>
      <c r="F44" s="36" t="s">
        <v>5756</v>
      </c>
      <c r="G44" s="498" t="s">
        <v>5703</v>
      </c>
      <c r="H44" s="36" t="s">
        <v>5714</v>
      </c>
    </row>
    <row r="45" spans="2:8" ht="32" x14ac:dyDescent="0.2">
      <c r="B45" s="101" t="s">
        <v>5638</v>
      </c>
      <c r="C45" s="100" t="s">
        <v>5757</v>
      </c>
      <c r="D45" s="36" t="s">
        <v>5750</v>
      </c>
      <c r="E45" s="36" t="s">
        <v>5751</v>
      </c>
      <c r="F45" s="36" t="s">
        <v>5758</v>
      </c>
      <c r="G45" s="498" t="s">
        <v>5759</v>
      </c>
      <c r="H45" s="36" t="s">
        <v>5760</v>
      </c>
    </row>
    <row r="46" spans="2:8" ht="32" x14ac:dyDescent="0.2">
      <c r="B46" s="101" t="s">
        <v>5638</v>
      </c>
      <c r="C46" s="100" t="s">
        <v>5761</v>
      </c>
      <c r="D46" s="36" t="s">
        <v>5646</v>
      </c>
      <c r="E46" s="36" t="s">
        <v>5751</v>
      </c>
      <c r="F46" s="36" t="s">
        <v>5762</v>
      </c>
      <c r="G46" s="498" t="s">
        <v>5763</v>
      </c>
      <c r="H46" s="36" t="s">
        <v>5764</v>
      </c>
    </row>
    <row r="47" spans="2:8" ht="32" x14ac:dyDescent="0.2">
      <c r="B47" s="101" t="s">
        <v>5638</v>
      </c>
      <c r="C47" s="100" t="s">
        <v>5765</v>
      </c>
      <c r="D47" s="36" t="s">
        <v>5646</v>
      </c>
      <c r="E47" s="36" t="s">
        <v>5751</v>
      </c>
      <c r="F47" s="36" t="s">
        <v>5766</v>
      </c>
      <c r="G47" s="498" t="s">
        <v>5767</v>
      </c>
      <c r="H47" s="36" t="s">
        <v>5768</v>
      </c>
    </row>
    <row r="48" spans="2:8" ht="32" x14ac:dyDescent="0.2">
      <c r="B48" s="101" t="s">
        <v>5638</v>
      </c>
      <c r="C48" s="100" t="s">
        <v>5769</v>
      </c>
      <c r="D48" s="36" t="s">
        <v>227</v>
      </c>
      <c r="E48" s="36" t="s">
        <v>5751</v>
      </c>
      <c r="F48" s="36" t="s">
        <v>5770</v>
      </c>
      <c r="G48" s="498" t="s">
        <v>5771</v>
      </c>
      <c r="H48" s="36" t="s">
        <v>5772</v>
      </c>
    </row>
    <row r="49" spans="2:8" ht="32" x14ac:dyDescent="0.2">
      <c r="B49" s="101" t="s">
        <v>5638</v>
      </c>
      <c r="C49" s="100" t="s">
        <v>5773</v>
      </c>
      <c r="D49" s="36" t="s">
        <v>227</v>
      </c>
      <c r="E49" s="36" t="s">
        <v>5751</v>
      </c>
      <c r="F49" s="36" t="s">
        <v>5774</v>
      </c>
      <c r="G49" s="498" t="s">
        <v>5771</v>
      </c>
      <c r="H49" s="36" t="s">
        <v>5772</v>
      </c>
    </row>
    <row r="50" spans="2:8" ht="48" x14ac:dyDescent="0.2">
      <c r="B50" s="101" t="s">
        <v>5638</v>
      </c>
      <c r="C50" s="100" t="s">
        <v>5775</v>
      </c>
      <c r="D50" s="36" t="s">
        <v>227</v>
      </c>
      <c r="E50" s="36" t="s">
        <v>5751</v>
      </c>
      <c r="F50" s="36" t="s">
        <v>5776</v>
      </c>
      <c r="G50" s="498" t="s">
        <v>5777</v>
      </c>
      <c r="H50" s="36" t="s">
        <v>5778</v>
      </c>
    </row>
    <row r="51" spans="2:8" ht="32" x14ac:dyDescent="0.2">
      <c r="B51" s="101" t="s">
        <v>5638</v>
      </c>
      <c r="C51" s="100" t="s">
        <v>5779</v>
      </c>
      <c r="D51" s="36" t="s">
        <v>227</v>
      </c>
      <c r="E51" s="36" t="s">
        <v>5751</v>
      </c>
      <c r="F51" s="36" t="s">
        <v>5780</v>
      </c>
      <c r="G51" s="498" t="s">
        <v>5781</v>
      </c>
      <c r="H51" s="36" t="s">
        <v>5782</v>
      </c>
    </row>
    <row r="52" spans="2:8" ht="32" x14ac:dyDescent="0.2">
      <c r="B52" s="101" t="s">
        <v>5638</v>
      </c>
      <c r="C52" s="100" t="s">
        <v>5783</v>
      </c>
      <c r="D52" s="36" t="s">
        <v>227</v>
      </c>
      <c r="E52" s="36" t="s">
        <v>5751</v>
      </c>
      <c r="F52" s="36" t="s">
        <v>5784</v>
      </c>
      <c r="G52" s="498" t="s">
        <v>5781</v>
      </c>
      <c r="H52" s="36" t="s">
        <v>5782</v>
      </c>
    </row>
    <row r="53" spans="2:8" ht="32" x14ac:dyDescent="0.2">
      <c r="B53" s="101" t="s">
        <v>5638</v>
      </c>
      <c r="C53" s="100" t="s">
        <v>256</v>
      </c>
      <c r="D53" s="36" t="s">
        <v>5646</v>
      </c>
      <c r="E53" s="36" t="s">
        <v>5785</v>
      </c>
      <c r="F53" s="36" t="s">
        <v>5786</v>
      </c>
      <c r="G53" s="498" t="s">
        <v>5787</v>
      </c>
      <c r="H53" s="36" t="s">
        <v>5788</v>
      </c>
    </row>
    <row r="54" spans="2:8" ht="32" x14ac:dyDescent="0.2">
      <c r="B54" s="101" t="s">
        <v>5638</v>
      </c>
      <c r="C54" s="100" t="s">
        <v>5789</v>
      </c>
      <c r="D54" s="36" t="s">
        <v>5646</v>
      </c>
      <c r="E54" s="36" t="s">
        <v>5751</v>
      </c>
      <c r="F54" s="36" t="s">
        <v>5790</v>
      </c>
      <c r="G54" s="498" t="s">
        <v>5703</v>
      </c>
      <c r="H54" s="36" t="s">
        <v>5714</v>
      </c>
    </row>
    <row r="55" spans="2:8" ht="32" x14ac:dyDescent="0.2">
      <c r="B55" s="101" t="s">
        <v>5638</v>
      </c>
      <c r="C55" s="100" t="s">
        <v>5791</v>
      </c>
      <c r="D55" s="36" t="s">
        <v>5646</v>
      </c>
      <c r="E55" s="36" t="s">
        <v>5751</v>
      </c>
      <c r="F55" s="36" t="s">
        <v>5792</v>
      </c>
      <c r="G55" s="498" t="s">
        <v>5703</v>
      </c>
      <c r="H55" s="36" t="s">
        <v>5714</v>
      </c>
    </row>
    <row r="56" spans="2:8" ht="32" x14ac:dyDescent="0.2">
      <c r="B56" s="101" t="s">
        <v>5638</v>
      </c>
      <c r="C56" s="100" t="s">
        <v>5793</v>
      </c>
      <c r="D56" s="36" t="s">
        <v>5646</v>
      </c>
      <c r="E56" s="36" t="s">
        <v>5751</v>
      </c>
      <c r="F56" s="36" t="s">
        <v>5794</v>
      </c>
      <c r="G56" s="498" t="s">
        <v>5703</v>
      </c>
      <c r="H56" s="36" t="s">
        <v>5714</v>
      </c>
    </row>
    <row r="57" spans="2:8" ht="32" x14ac:dyDescent="0.2">
      <c r="B57" s="101" t="s">
        <v>5638</v>
      </c>
      <c r="C57" s="100" t="s">
        <v>5795</v>
      </c>
      <c r="D57" s="36" t="s">
        <v>5646</v>
      </c>
      <c r="E57" s="36" t="s">
        <v>5751</v>
      </c>
      <c r="F57" s="36" t="s">
        <v>5796</v>
      </c>
      <c r="G57" s="498" t="s">
        <v>5767</v>
      </c>
      <c r="H57" s="36" t="s">
        <v>5768</v>
      </c>
    </row>
    <row r="58" spans="2:8" ht="32" x14ac:dyDescent="0.2">
      <c r="B58" s="101" t="s">
        <v>5638</v>
      </c>
      <c r="C58" s="100" t="s">
        <v>5797</v>
      </c>
      <c r="D58" s="36" t="s">
        <v>227</v>
      </c>
      <c r="E58" s="36" t="s">
        <v>5751</v>
      </c>
      <c r="F58" s="36" t="s">
        <v>5798</v>
      </c>
      <c r="G58" s="498" t="s">
        <v>5799</v>
      </c>
      <c r="H58" s="36" t="s">
        <v>5800</v>
      </c>
    </row>
    <row r="59" spans="2:8" ht="32" x14ac:dyDescent="0.2">
      <c r="B59" s="101" t="s">
        <v>5638</v>
      </c>
      <c r="C59" s="100" t="s">
        <v>5801</v>
      </c>
      <c r="D59" s="36" t="s">
        <v>5646</v>
      </c>
      <c r="E59" s="36" t="s">
        <v>5751</v>
      </c>
      <c r="F59" s="36" t="s">
        <v>5802</v>
      </c>
      <c r="G59" s="498" t="s">
        <v>5703</v>
      </c>
      <c r="H59" s="36" t="s">
        <v>5714</v>
      </c>
    </row>
    <row r="60" spans="2:8" ht="32" x14ac:dyDescent="0.2">
      <c r="B60" s="101" t="s">
        <v>5638</v>
      </c>
      <c r="C60" s="100" t="s">
        <v>5803</v>
      </c>
      <c r="D60" s="36" t="s">
        <v>5646</v>
      </c>
      <c r="E60" s="36" t="s">
        <v>5751</v>
      </c>
      <c r="F60" s="36" t="s">
        <v>5804</v>
      </c>
      <c r="G60" s="498" t="s">
        <v>5703</v>
      </c>
      <c r="H60" s="36" t="s">
        <v>5714</v>
      </c>
    </row>
    <row r="61" spans="2:8" ht="32" x14ac:dyDescent="0.2">
      <c r="B61" s="101" t="s">
        <v>5638</v>
      </c>
      <c r="C61" s="100" t="s">
        <v>5805</v>
      </c>
      <c r="D61" s="36" t="s">
        <v>5646</v>
      </c>
      <c r="E61" s="36" t="s">
        <v>5751</v>
      </c>
      <c r="F61" s="36" t="s">
        <v>5806</v>
      </c>
      <c r="G61" s="498" t="s">
        <v>5703</v>
      </c>
      <c r="H61" s="36" t="s">
        <v>5714</v>
      </c>
    </row>
    <row r="62" spans="2:8" ht="32" x14ac:dyDescent="0.2">
      <c r="B62" s="101" t="s">
        <v>5638</v>
      </c>
      <c r="C62" s="100" t="s">
        <v>5807</v>
      </c>
      <c r="D62" s="36" t="s">
        <v>5646</v>
      </c>
      <c r="E62" s="36" t="s">
        <v>5751</v>
      </c>
      <c r="F62" s="36" t="s">
        <v>5808</v>
      </c>
      <c r="G62" s="498" t="s">
        <v>5703</v>
      </c>
      <c r="H62" s="36" t="s">
        <v>5714</v>
      </c>
    </row>
    <row r="63" spans="2:8" ht="32" x14ac:dyDescent="0.2">
      <c r="B63" s="101" t="s">
        <v>5638</v>
      </c>
      <c r="C63" s="100" t="s">
        <v>5809</v>
      </c>
      <c r="D63" s="36" t="s">
        <v>227</v>
      </c>
      <c r="E63" s="36" t="s">
        <v>5751</v>
      </c>
      <c r="F63" s="36" t="s">
        <v>5810</v>
      </c>
      <c r="G63" s="498" t="s">
        <v>5811</v>
      </c>
      <c r="H63" s="36" t="s">
        <v>5812</v>
      </c>
    </row>
    <row r="64" spans="2:8" ht="32" x14ac:dyDescent="0.2">
      <c r="B64" s="101" t="s">
        <v>5638</v>
      </c>
      <c r="C64" s="100" t="s">
        <v>5813</v>
      </c>
      <c r="D64" s="36" t="s">
        <v>227</v>
      </c>
      <c r="E64" s="36" t="s">
        <v>5751</v>
      </c>
      <c r="F64" s="36" t="s">
        <v>5814</v>
      </c>
      <c r="G64" s="498" t="s">
        <v>5811</v>
      </c>
      <c r="H64" s="36" t="s">
        <v>5812</v>
      </c>
    </row>
    <row r="65" spans="2:8" ht="32" x14ac:dyDescent="0.2">
      <c r="B65" s="101" t="s">
        <v>5638</v>
      </c>
      <c r="C65" s="100" t="s">
        <v>5815</v>
      </c>
      <c r="D65" s="36" t="s">
        <v>227</v>
      </c>
      <c r="E65" s="36" t="s">
        <v>5751</v>
      </c>
      <c r="F65" s="36" t="s">
        <v>5816</v>
      </c>
      <c r="G65" s="498" t="s">
        <v>5817</v>
      </c>
      <c r="H65" s="36" t="s">
        <v>5818</v>
      </c>
    </row>
    <row r="66" spans="2:8" ht="32" x14ac:dyDescent="0.2">
      <c r="B66" s="101" t="s">
        <v>5638</v>
      </c>
      <c r="C66" s="100" t="s">
        <v>5819</v>
      </c>
      <c r="D66" s="36" t="s">
        <v>227</v>
      </c>
      <c r="E66" s="36" t="s">
        <v>5751</v>
      </c>
      <c r="F66" s="36" t="s">
        <v>5820</v>
      </c>
      <c r="G66" s="498" t="s">
        <v>5821</v>
      </c>
      <c r="H66" s="36" t="s">
        <v>5822</v>
      </c>
    </row>
    <row r="67" spans="2:8" ht="32" x14ac:dyDescent="0.2">
      <c r="B67" s="101" t="s">
        <v>5638</v>
      </c>
      <c r="C67" s="100" t="s">
        <v>5823</v>
      </c>
      <c r="D67" s="36" t="s">
        <v>227</v>
      </c>
      <c r="E67" s="36" t="s">
        <v>5751</v>
      </c>
      <c r="F67" s="36" t="s">
        <v>5824</v>
      </c>
      <c r="G67" s="498" t="s">
        <v>5821</v>
      </c>
      <c r="H67" s="36" t="s">
        <v>5822</v>
      </c>
    </row>
    <row r="68" spans="2:8" ht="32" x14ac:dyDescent="0.2">
      <c r="B68" s="101" t="s">
        <v>5638</v>
      </c>
      <c r="C68" s="100" t="s">
        <v>5825</v>
      </c>
      <c r="D68" s="36" t="s">
        <v>227</v>
      </c>
      <c r="E68" s="36" t="s">
        <v>5751</v>
      </c>
      <c r="F68" s="36" t="s">
        <v>5826</v>
      </c>
      <c r="G68" s="498" t="s">
        <v>5817</v>
      </c>
      <c r="H68" s="36" t="s">
        <v>5818</v>
      </c>
    </row>
    <row r="69" spans="2:8" ht="32" x14ac:dyDescent="0.2">
      <c r="B69" s="101" t="s">
        <v>5638</v>
      </c>
      <c r="C69" s="100" t="s">
        <v>5827</v>
      </c>
      <c r="D69" s="36" t="s">
        <v>5828</v>
      </c>
      <c r="E69" s="36" t="s">
        <v>5751</v>
      </c>
      <c r="F69" s="36" t="s">
        <v>5829</v>
      </c>
      <c r="G69" s="498" t="s">
        <v>5703</v>
      </c>
      <c r="H69" s="36" t="s">
        <v>5714</v>
      </c>
    </row>
    <row r="70" spans="2:8" ht="48" x14ac:dyDescent="0.2">
      <c r="B70" s="101" t="s">
        <v>5638</v>
      </c>
      <c r="C70" s="100" t="s">
        <v>5830</v>
      </c>
      <c r="D70" s="36" t="s">
        <v>227</v>
      </c>
      <c r="E70" s="36" t="s">
        <v>5751</v>
      </c>
      <c r="F70" s="36" t="s">
        <v>5831</v>
      </c>
      <c r="G70" s="498" t="s">
        <v>5832</v>
      </c>
      <c r="H70" s="36" t="s">
        <v>5833</v>
      </c>
    </row>
    <row r="71" spans="2:8" ht="32" x14ac:dyDescent="0.2">
      <c r="B71" s="101" t="s">
        <v>5638</v>
      </c>
      <c r="C71" s="100" t="s">
        <v>5834</v>
      </c>
      <c r="D71" s="36" t="s">
        <v>227</v>
      </c>
      <c r="E71" s="36" t="s">
        <v>5751</v>
      </c>
      <c r="F71" s="36" t="s">
        <v>5835</v>
      </c>
      <c r="G71" s="498" t="s">
        <v>5836</v>
      </c>
      <c r="H71" s="36" t="s">
        <v>5837</v>
      </c>
    </row>
    <row r="72" spans="2:8" ht="32" x14ac:dyDescent="0.2">
      <c r="B72" s="101" t="s">
        <v>5638</v>
      </c>
      <c r="C72" s="100" t="s">
        <v>5838</v>
      </c>
      <c r="D72" s="36" t="s">
        <v>5750</v>
      </c>
      <c r="E72" s="36" t="s">
        <v>5751</v>
      </c>
      <c r="F72" s="36" t="s">
        <v>5839</v>
      </c>
      <c r="G72" s="498" t="s">
        <v>5759</v>
      </c>
      <c r="H72" s="36" t="s">
        <v>5760</v>
      </c>
    </row>
    <row r="73" spans="2:8" ht="32" x14ac:dyDescent="0.2">
      <c r="B73" s="101" t="s">
        <v>5638</v>
      </c>
      <c r="C73" s="100" t="s">
        <v>5840</v>
      </c>
      <c r="D73" s="36" t="s">
        <v>5841</v>
      </c>
      <c r="E73" s="36" t="s">
        <v>5751</v>
      </c>
      <c r="F73" s="36" t="s">
        <v>5842</v>
      </c>
      <c r="G73" s="498" t="s">
        <v>5703</v>
      </c>
      <c r="H73" s="36" t="s">
        <v>5714</v>
      </c>
    </row>
    <row r="74" spans="2:8" ht="32" x14ac:dyDescent="0.2">
      <c r="B74" s="101" t="s">
        <v>5638</v>
      </c>
      <c r="C74" s="100" t="s">
        <v>5843</v>
      </c>
      <c r="D74" s="36" t="s">
        <v>5841</v>
      </c>
      <c r="E74" s="36" t="s">
        <v>5751</v>
      </c>
      <c r="F74" s="36" t="s">
        <v>5844</v>
      </c>
      <c r="G74" s="498" t="s">
        <v>5703</v>
      </c>
      <c r="H74" s="36" t="s">
        <v>5714</v>
      </c>
    </row>
    <row r="75" spans="2:8" ht="32" x14ac:dyDescent="0.2">
      <c r="B75" s="101" t="s">
        <v>5638</v>
      </c>
      <c r="C75" s="100" t="s">
        <v>5845</v>
      </c>
      <c r="D75" s="36" t="s">
        <v>5841</v>
      </c>
      <c r="E75" s="36" t="s">
        <v>5751</v>
      </c>
      <c r="F75" s="36" t="s">
        <v>5846</v>
      </c>
      <c r="G75" s="498" t="s">
        <v>5703</v>
      </c>
      <c r="H75" s="36" t="s">
        <v>5714</v>
      </c>
    </row>
    <row r="76" spans="2:8" ht="32" x14ac:dyDescent="0.2">
      <c r="B76" s="101" t="s">
        <v>5638</v>
      </c>
      <c r="C76" s="100" t="s">
        <v>5847</v>
      </c>
      <c r="D76" s="36" t="s">
        <v>5841</v>
      </c>
      <c r="E76" s="36" t="s">
        <v>5751</v>
      </c>
      <c r="F76" s="36" t="s">
        <v>5848</v>
      </c>
      <c r="G76" s="498" t="s">
        <v>5703</v>
      </c>
      <c r="H76" s="36" t="s">
        <v>5714</v>
      </c>
    </row>
    <row r="77" spans="2:8" ht="32" x14ac:dyDescent="0.2">
      <c r="B77" s="101" t="s">
        <v>5638</v>
      </c>
      <c r="C77" s="100" t="s">
        <v>5849</v>
      </c>
      <c r="D77" s="36" t="s">
        <v>5646</v>
      </c>
      <c r="E77" s="36" t="s">
        <v>5751</v>
      </c>
      <c r="F77" s="36" t="s">
        <v>5850</v>
      </c>
      <c r="G77" s="498" t="s">
        <v>5703</v>
      </c>
      <c r="H77" s="36" t="s">
        <v>5714</v>
      </c>
    </row>
    <row r="78" spans="2:8" ht="32" x14ac:dyDescent="0.2">
      <c r="B78" s="101" t="s">
        <v>5638</v>
      </c>
      <c r="C78" s="100" t="s">
        <v>5851</v>
      </c>
      <c r="D78" s="36" t="s">
        <v>5646</v>
      </c>
      <c r="E78" s="36" t="s">
        <v>5751</v>
      </c>
      <c r="F78" s="36" t="s">
        <v>5852</v>
      </c>
      <c r="G78" s="498" t="s">
        <v>5703</v>
      </c>
      <c r="H78" s="36" t="s">
        <v>5714</v>
      </c>
    </row>
    <row r="79" spans="2:8" ht="32" x14ac:dyDescent="0.2">
      <c r="B79" s="101" t="s">
        <v>5638</v>
      </c>
      <c r="C79" s="100" t="s">
        <v>5853</v>
      </c>
      <c r="D79" s="36" t="s">
        <v>227</v>
      </c>
      <c r="E79" s="36" t="s">
        <v>5751</v>
      </c>
      <c r="F79" s="36" t="s">
        <v>5854</v>
      </c>
      <c r="G79" s="498" t="s">
        <v>5855</v>
      </c>
      <c r="H79" s="36" t="s">
        <v>5856</v>
      </c>
    </row>
    <row r="80" spans="2:8" ht="32" x14ac:dyDescent="0.2">
      <c r="B80" s="101" t="s">
        <v>5638</v>
      </c>
      <c r="C80" s="100" t="s">
        <v>5857</v>
      </c>
      <c r="D80" s="36" t="s">
        <v>227</v>
      </c>
      <c r="E80" s="36" t="s">
        <v>5751</v>
      </c>
      <c r="F80" s="36" t="s">
        <v>5858</v>
      </c>
      <c r="G80" s="498" t="s">
        <v>5859</v>
      </c>
      <c r="H80" s="36" t="s">
        <v>5860</v>
      </c>
    </row>
    <row r="81" spans="2:8" ht="32" x14ac:dyDescent="0.2">
      <c r="B81" s="101" t="s">
        <v>5638</v>
      </c>
      <c r="C81" s="100" t="s">
        <v>5861</v>
      </c>
      <c r="D81" s="36" t="s">
        <v>227</v>
      </c>
      <c r="E81" s="36" t="s">
        <v>5751</v>
      </c>
      <c r="F81" s="36" t="s">
        <v>5862</v>
      </c>
      <c r="G81" s="498" t="s">
        <v>5855</v>
      </c>
      <c r="H81" s="36" t="s">
        <v>5856</v>
      </c>
    </row>
    <row r="82" spans="2:8" ht="32" x14ac:dyDescent="0.2">
      <c r="B82" s="101" t="s">
        <v>5638</v>
      </c>
      <c r="C82" s="100" t="s">
        <v>5863</v>
      </c>
      <c r="D82" s="36" t="s">
        <v>227</v>
      </c>
      <c r="E82" s="36" t="s">
        <v>5751</v>
      </c>
      <c r="F82" s="36" t="s">
        <v>5864</v>
      </c>
      <c r="G82" s="498"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baseColWidth="10" defaultColWidth="64.5" defaultRowHeight="15" x14ac:dyDescent="0.2"/>
  <cols>
    <col min="1" max="1" width="4.5" style="36" customWidth="1"/>
    <col min="2" max="2" width="49.83203125" style="96" customWidth="1"/>
    <col min="3" max="3" width="64.5" style="36" customWidth="1"/>
    <col min="4" max="4" width="59.83203125" style="36" customWidth="1"/>
    <col min="5" max="5" width="15.5" style="36" customWidth="1"/>
    <col min="6" max="6" width="88.5" style="36" customWidth="1"/>
    <col min="7" max="7" width="64.5" style="36" customWidth="1"/>
    <col min="8" max="8" width="28.5" style="36" customWidth="1"/>
    <col min="9" max="16384" width="64.5" style="36"/>
  </cols>
  <sheetData>
    <row r="1" spans="2:9" x14ac:dyDescent="0.2">
      <c r="B1" s="96">
        <v>1</v>
      </c>
      <c r="C1" s="36">
        <v>2</v>
      </c>
      <c r="D1" s="96">
        <v>3</v>
      </c>
      <c r="E1" s="36">
        <v>4</v>
      </c>
      <c r="F1" s="96">
        <v>5</v>
      </c>
      <c r="G1" s="36">
        <v>6</v>
      </c>
      <c r="H1" s="96">
        <v>7</v>
      </c>
      <c r="I1" s="36">
        <v>8</v>
      </c>
    </row>
    <row r="2" spans="2:9" s="93" customFormat="1" ht="33.75" customHeight="1" x14ac:dyDescent="0.2">
      <c r="B2" s="95" t="s">
        <v>5626</v>
      </c>
      <c r="C2" s="95" t="s">
        <v>5627</v>
      </c>
      <c r="D2" s="95" t="s">
        <v>5544</v>
      </c>
      <c r="E2" s="95" t="s">
        <v>5628</v>
      </c>
      <c r="F2" s="95" t="s">
        <v>5629</v>
      </c>
      <c r="G2" s="95" t="s">
        <v>5630</v>
      </c>
      <c r="H2" s="95" t="s">
        <v>5631</v>
      </c>
    </row>
    <row r="3" spans="2:9" x14ac:dyDescent="0.2">
      <c r="B3" s="36" t="s">
        <v>5865</v>
      </c>
      <c r="C3" s="36" t="s">
        <v>227</v>
      </c>
      <c r="D3" s="36" t="s">
        <v>5866</v>
      </c>
      <c r="E3" s="104" t="s">
        <v>5867</v>
      </c>
      <c r="F3" s="36" t="s">
        <v>5868</v>
      </c>
    </row>
    <row r="4" spans="2:9" x14ac:dyDescent="0.2">
      <c r="B4" s="36" t="s">
        <v>5869</v>
      </c>
      <c r="C4" s="36" t="s">
        <v>227</v>
      </c>
      <c r="D4" s="36" t="s">
        <v>5866</v>
      </c>
      <c r="E4" s="104" t="s">
        <v>5870</v>
      </c>
      <c r="F4" s="36" t="s">
        <v>5871</v>
      </c>
    </row>
    <row r="5" spans="2:9" x14ac:dyDescent="0.2">
      <c r="B5" s="36" t="s">
        <v>5872</v>
      </c>
      <c r="C5" s="36" t="s">
        <v>5646</v>
      </c>
      <c r="D5" s="36" t="s">
        <v>5866</v>
      </c>
      <c r="E5" s="36" t="s">
        <v>5873</v>
      </c>
      <c r="F5" s="36" t="s">
        <v>5874</v>
      </c>
    </row>
    <row r="6" spans="2:9" x14ac:dyDescent="0.2">
      <c r="B6" s="36" t="s">
        <v>5875</v>
      </c>
      <c r="C6" s="36" t="s">
        <v>5646</v>
      </c>
      <c r="D6" s="36" t="s">
        <v>5866</v>
      </c>
      <c r="E6" s="36" t="s">
        <v>5876</v>
      </c>
      <c r="F6" s="36" t="s">
        <v>5877</v>
      </c>
    </row>
    <row r="7" spans="2:9" x14ac:dyDescent="0.2">
      <c r="B7" s="36" t="s">
        <v>5878</v>
      </c>
      <c r="C7" s="36" t="s">
        <v>5879</v>
      </c>
      <c r="D7" s="36" t="s">
        <v>5634</v>
      </c>
      <c r="E7" s="36" t="s">
        <v>5880</v>
      </c>
      <c r="F7" s="36" t="s">
        <v>5881</v>
      </c>
    </row>
    <row r="8" spans="2:9" s="109" customFormat="1" x14ac:dyDescent="0.2">
      <c r="B8" s="109" t="s">
        <v>5882</v>
      </c>
      <c r="C8" s="109" t="s">
        <v>5750</v>
      </c>
      <c r="D8" s="109" t="s">
        <v>5634</v>
      </c>
      <c r="E8" s="109" t="s">
        <v>5883</v>
      </c>
      <c r="F8" s="109" t="s">
        <v>5884</v>
      </c>
    </row>
    <row r="9" spans="2:9" s="109" customFormat="1" ht="16" x14ac:dyDescent="0.2">
      <c r="B9" s="4" t="s">
        <v>18</v>
      </c>
      <c r="C9" s="5" t="s">
        <v>5650</v>
      </c>
      <c r="D9" s="5" t="s">
        <v>5650</v>
      </c>
      <c r="E9" s="5" t="s">
        <v>5650</v>
      </c>
      <c r="F9" s="5"/>
      <c r="G9" s="5"/>
      <c r="H9" s="5"/>
      <c r="I9" s="5"/>
    </row>
    <row r="10" spans="2:9" x14ac:dyDescent="0.2">
      <c r="B10" s="100" t="s">
        <v>5885</v>
      </c>
      <c r="C10" s="36" t="s">
        <v>5886</v>
      </c>
      <c r="D10" s="36" t="s">
        <v>5634</v>
      </c>
      <c r="E10" s="36" t="s">
        <v>5887</v>
      </c>
      <c r="F10" s="36" t="s">
        <v>5888</v>
      </c>
      <c r="H10" s="36" t="s">
        <v>5889</v>
      </c>
      <c r="I10" s="309" t="s">
        <v>5545</v>
      </c>
    </row>
    <row r="11" spans="2:9" x14ac:dyDescent="0.2">
      <c r="B11" s="100" t="s">
        <v>5890</v>
      </c>
      <c r="C11" s="36" t="s">
        <v>5891</v>
      </c>
      <c r="D11" s="36" t="s">
        <v>5634</v>
      </c>
      <c r="E11" s="36" t="s">
        <v>5892</v>
      </c>
      <c r="F11" s="36" t="s">
        <v>5893</v>
      </c>
      <c r="H11" s="36" t="s">
        <v>5894</v>
      </c>
      <c r="I11" s="309" t="s">
        <v>5546</v>
      </c>
    </row>
    <row r="12" spans="2:9" x14ac:dyDescent="0.2">
      <c r="B12" s="100" t="s">
        <v>5895</v>
      </c>
      <c r="C12" s="36" t="s">
        <v>5886</v>
      </c>
      <c r="D12" s="36" t="s">
        <v>5634</v>
      </c>
      <c r="E12" s="36" t="s">
        <v>5896</v>
      </c>
      <c r="F12" s="36" t="s">
        <v>5897</v>
      </c>
      <c r="H12" s="36" t="s">
        <v>5889</v>
      </c>
      <c r="I12" s="309" t="s">
        <v>5545</v>
      </c>
    </row>
    <row r="13" spans="2:9" x14ac:dyDescent="0.2">
      <c r="B13" s="100" t="s">
        <v>5898</v>
      </c>
      <c r="C13" s="36" t="s">
        <v>5899</v>
      </c>
      <c r="D13" s="36" t="s">
        <v>5634</v>
      </c>
      <c r="E13" s="36" t="s">
        <v>5900</v>
      </c>
      <c r="F13" s="36" t="s">
        <v>5901</v>
      </c>
      <c r="G13" s="36" t="s">
        <v>5902</v>
      </c>
      <c r="I13" s="221" t="s">
        <v>5551</v>
      </c>
    </row>
    <row r="14" spans="2:9" x14ac:dyDescent="0.2">
      <c r="B14" s="100" t="s">
        <v>5903</v>
      </c>
      <c r="C14" s="36" t="s">
        <v>5899</v>
      </c>
      <c r="D14" s="36" t="s">
        <v>5634</v>
      </c>
      <c r="E14" s="36" t="s">
        <v>5904</v>
      </c>
      <c r="F14" s="36" t="s">
        <v>5901</v>
      </c>
      <c r="G14" s="36" t="s">
        <v>5902</v>
      </c>
      <c r="I14" s="221" t="s">
        <v>5551</v>
      </c>
    </row>
    <row r="15" spans="2:9" x14ac:dyDescent="0.2">
      <c r="B15" s="100" t="s">
        <v>5905</v>
      </c>
      <c r="C15" s="36" t="s">
        <v>5906</v>
      </c>
      <c r="D15" s="36" t="s">
        <v>5634</v>
      </c>
      <c r="E15" s="36" t="s">
        <v>5907</v>
      </c>
      <c r="F15" s="36" t="s">
        <v>5908</v>
      </c>
      <c r="G15" s="36" t="s">
        <v>5902</v>
      </c>
      <c r="I15" s="221" t="s">
        <v>5551</v>
      </c>
    </row>
    <row r="16" spans="2:9" x14ac:dyDescent="0.2">
      <c r="B16" s="100" t="s">
        <v>5909</v>
      </c>
      <c r="C16" s="36" t="s">
        <v>5906</v>
      </c>
      <c r="D16" s="36" t="s">
        <v>5634</v>
      </c>
      <c r="E16" s="36" t="s">
        <v>5910</v>
      </c>
      <c r="F16" s="36" t="s">
        <v>5911</v>
      </c>
      <c r="G16" s="36" t="s">
        <v>5912</v>
      </c>
      <c r="I16" s="221" t="s">
        <v>5551</v>
      </c>
    </row>
    <row r="17" spans="2:9" x14ac:dyDescent="0.2">
      <c r="B17" s="100" t="s">
        <v>5913</v>
      </c>
      <c r="C17" s="36" t="s">
        <v>5914</v>
      </c>
      <c r="D17" s="36" t="s">
        <v>5634</v>
      </c>
      <c r="E17" s="36" t="s">
        <v>5915</v>
      </c>
      <c r="F17" s="36" t="s">
        <v>5916</v>
      </c>
      <c r="G17" s="36" t="s">
        <v>5902</v>
      </c>
      <c r="I17" s="221" t="s">
        <v>5551</v>
      </c>
    </row>
    <row r="18" spans="2:9" x14ac:dyDescent="0.2">
      <c r="B18" s="100" t="s">
        <v>5917</v>
      </c>
      <c r="C18" s="36" t="s">
        <v>5914</v>
      </c>
      <c r="D18" s="36" t="s">
        <v>5634</v>
      </c>
      <c r="E18" s="36" t="s">
        <v>5918</v>
      </c>
      <c r="F18" s="36" t="s">
        <v>5919</v>
      </c>
      <c r="G18" s="36" t="s">
        <v>5912</v>
      </c>
      <c r="I18" s="221" t="s">
        <v>5551</v>
      </c>
    </row>
    <row r="19" spans="2:9" x14ac:dyDescent="0.2">
      <c r="B19" s="100" t="s">
        <v>5920</v>
      </c>
      <c r="C19" s="36" t="s">
        <v>5914</v>
      </c>
      <c r="D19" s="36" t="s">
        <v>5634</v>
      </c>
      <c r="E19" s="36" t="s">
        <v>5921</v>
      </c>
      <c r="F19" s="36" t="s">
        <v>5922</v>
      </c>
      <c r="G19" s="36" t="s">
        <v>5923</v>
      </c>
      <c r="I19" s="221" t="s">
        <v>5551</v>
      </c>
    </row>
    <row r="20" spans="2:9" x14ac:dyDescent="0.2">
      <c r="B20" s="100" t="s">
        <v>5924</v>
      </c>
      <c r="C20" s="36" t="s">
        <v>5925</v>
      </c>
      <c r="D20" s="36" t="s">
        <v>5634</v>
      </c>
      <c r="E20" s="36" t="s">
        <v>5926</v>
      </c>
      <c r="F20" s="36" t="s">
        <v>5927</v>
      </c>
      <c r="G20" s="36" t="s">
        <v>5928</v>
      </c>
      <c r="H20" s="36" t="s">
        <v>5929</v>
      </c>
      <c r="I20" s="309" t="s">
        <v>5547</v>
      </c>
    </row>
    <row r="21" spans="2:9" ht="18.5" customHeight="1" x14ac:dyDescent="0.2">
      <c r="B21" s="100" t="s">
        <v>5930</v>
      </c>
      <c r="C21" s="36" t="s">
        <v>5931</v>
      </c>
      <c r="D21" s="36" t="s">
        <v>5634</v>
      </c>
      <c r="E21" s="36" t="s">
        <v>5932</v>
      </c>
      <c r="F21" s="36" t="s">
        <v>5933</v>
      </c>
      <c r="G21" s="36" t="s">
        <v>5934</v>
      </c>
      <c r="H21" s="36" t="s">
        <v>5935</v>
      </c>
      <c r="I21" s="309" t="s">
        <v>5548</v>
      </c>
    </row>
    <row r="22" spans="2:9" x14ac:dyDescent="0.2">
      <c r="B22" s="100" t="s">
        <v>5936</v>
      </c>
      <c r="C22" s="36" t="s">
        <v>5937</v>
      </c>
      <c r="D22" s="36" t="s">
        <v>5634</v>
      </c>
      <c r="E22" s="36" t="s">
        <v>5938</v>
      </c>
      <c r="F22" s="36" t="s">
        <v>5939</v>
      </c>
      <c r="G22" s="36" t="s">
        <v>5940</v>
      </c>
      <c r="I22" s="221" t="s">
        <v>5551</v>
      </c>
    </row>
    <row r="23" spans="2:9" ht="16.5" customHeight="1" x14ac:dyDescent="0.2">
      <c r="B23" s="100" t="s">
        <v>5941</v>
      </c>
      <c r="C23" s="36" t="s">
        <v>5937</v>
      </c>
      <c r="D23" s="36" t="s">
        <v>5634</v>
      </c>
      <c r="E23" s="36" t="s">
        <v>5942</v>
      </c>
      <c r="I23" s="221" t="s">
        <v>5551</v>
      </c>
    </row>
    <row r="24" spans="2:9" x14ac:dyDescent="0.2">
      <c r="B24" s="100" t="s">
        <v>5943</v>
      </c>
      <c r="C24" s="36" t="s">
        <v>5944</v>
      </c>
      <c r="D24" s="36" t="s">
        <v>5634</v>
      </c>
      <c r="E24" s="36" t="s">
        <v>5945</v>
      </c>
      <c r="F24" s="36" t="s">
        <v>5946</v>
      </c>
      <c r="G24" s="36" t="s">
        <v>5947</v>
      </c>
      <c r="I24" s="221" t="s">
        <v>5551</v>
      </c>
    </row>
    <row r="25" spans="2:9" x14ac:dyDescent="0.2">
      <c r="B25" s="102" t="s">
        <v>5948</v>
      </c>
      <c r="C25" s="103" t="s">
        <v>5949</v>
      </c>
      <c r="D25" s="103" t="s">
        <v>5634</v>
      </c>
      <c r="E25" s="103" t="s">
        <v>5950</v>
      </c>
      <c r="F25" s="103" t="s">
        <v>5946</v>
      </c>
      <c r="G25" s="103" t="s">
        <v>5951</v>
      </c>
      <c r="H25" s="103"/>
      <c r="I25" s="221" t="s">
        <v>5551</v>
      </c>
    </row>
    <row r="26" spans="2:9" x14ac:dyDescent="0.2">
      <c r="B26" s="36" t="s">
        <v>5952</v>
      </c>
      <c r="C26" s="36" t="s">
        <v>5953</v>
      </c>
      <c r="D26" s="36" t="s">
        <v>5634</v>
      </c>
      <c r="E26" s="36" t="s">
        <v>5954</v>
      </c>
      <c r="F26" s="36" t="s">
        <v>5955</v>
      </c>
      <c r="G26" s="36" t="s">
        <v>5956</v>
      </c>
      <c r="I26" s="221" t="s">
        <v>5551</v>
      </c>
    </row>
    <row r="27" spans="2:9" x14ac:dyDescent="0.2">
      <c r="B27" s="36" t="s">
        <v>5957</v>
      </c>
      <c r="C27" s="36" t="s">
        <v>5958</v>
      </c>
      <c r="D27" s="36" t="s">
        <v>5634</v>
      </c>
      <c r="E27" s="36" t="s">
        <v>5959</v>
      </c>
      <c r="F27" s="36" t="s">
        <v>5960</v>
      </c>
      <c r="G27" s="36" t="s">
        <v>5956</v>
      </c>
      <c r="H27" s="36" t="s">
        <v>5961</v>
      </c>
      <c r="I27" s="221" t="s">
        <v>5549</v>
      </c>
    </row>
    <row r="28" spans="2:9" x14ac:dyDescent="0.2">
      <c r="B28" s="36" t="s">
        <v>5962</v>
      </c>
      <c r="C28" s="36" t="s">
        <v>5963</v>
      </c>
      <c r="D28" s="36" t="s">
        <v>5634</v>
      </c>
      <c r="E28" s="36" t="s">
        <v>5964</v>
      </c>
      <c r="F28" s="36" t="s">
        <v>5965</v>
      </c>
      <c r="G28" s="36" t="s">
        <v>5966</v>
      </c>
      <c r="I28" s="221" t="s">
        <v>5551</v>
      </c>
    </row>
    <row r="29" spans="2:9" x14ac:dyDescent="0.2">
      <c r="B29" s="36" t="s">
        <v>5967</v>
      </c>
      <c r="C29" s="36" t="s">
        <v>5963</v>
      </c>
      <c r="D29" s="36" t="s">
        <v>5634</v>
      </c>
      <c r="E29" s="36" t="s">
        <v>5968</v>
      </c>
      <c r="F29" s="36" t="s">
        <v>5969</v>
      </c>
      <c r="G29" s="36" t="s">
        <v>5966</v>
      </c>
      <c r="I29" s="221" t="s">
        <v>5551</v>
      </c>
    </row>
    <row r="30" spans="2:9" x14ac:dyDescent="0.2">
      <c r="B30" s="36" t="s">
        <v>5970</v>
      </c>
      <c r="C30" s="36" t="s">
        <v>5971</v>
      </c>
      <c r="D30" s="36" t="s">
        <v>5634</v>
      </c>
      <c r="E30" s="36" t="s">
        <v>5972</v>
      </c>
      <c r="F30" s="36" t="s">
        <v>5973</v>
      </c>
      <c r="G30" s="36" t="s">
        <v>5974</v>
      </c>
      <c r="I30" s="221" t="s">
        <v>5551</v>
      </c>
    </row>
    <row r="31" spans="2:9" x14ac:dyDescent="0.2">
      <c r="B31" s="36" t="s">
        <v>5975</v>
      </c>
      <c r="C31" s="36" t="s">
        <v>5976</v>
      </c>
      <c r="D31" s="36" t="s">
        <v>5634</v>
      </c>
      <c r="E31" s="36" t="s">
        <v>5977</v>
      </c>
      <c r="F31" s="36" t="s">
        <v>5978</v>
      </c>
      <c r="G31" s="36" t="s">
        <v>5974</v>
      </c>
      <c r="I31" s="221" t="s">
        <v>5551</v>
      </c>
    </row>
    <row r="32" spans="2:9" x14ac:dyDescent="0.2">
      <c r="B32" s="36" t="s">
        <v>5979</v>
      </c>
      <c r="C32" s="36" t="s">
        <v>5958</v>
      </c>
      <c r="D32" s="36" t="s">
        <v>5634</v>
      </c>
      <c r="E32" s="36" t="s">
        <v>5980</v>
      </c>
      <c r="F32" s="36" t="s">
        <v>5960</v>
      </c>
      <c r="G32" s="36" t="s">
        <v>5974</v>
      </c>
      <c r="I32" s="221" t="s">
        <v>5549</v>
      </c>
    </row>
    <row r="33" spans="2:9" x14ac:dyDescent="0.2">
      <c r="B33" s="36" t="s">
        <v>5981</v>
      </c>
      <c r="C33" s="36" t="s">
        <v>5982</v>
      </c>
      <c r="D33" s="36" t="s">
        <v>5634</v>
      </c>
      <c r="E33" s="36" t="s">
        <v>5983</v>
      </c>
      <c r="F33" s="36" t="s">
        <v>5984</v>
      </c>
      <c r="G33" s="36" t="s">
        <v>5985</v>
      </c>
      <c r="I33" s="221" t="s">
        <v>5551</v>
      </c>
    </row>
    <row r="34" spans="2:9" x14ac:dyDescent="0.2">
      <c r="B34" s="36" t="s">
        <v>5986</v>
      </c>
      <c r="C34" s="36" t="s">
        <v>5963</v>
      </c>
      <c r="D34" s="36" t="s">
        <v>5634</v>
      </c>
      <c r="E34" s="36" t="s">
        <v>5987</v>
      </c>
      <c r="F34" s="36" t="s">
        <v>5965</v>
      </c>
      <c r="G34" s="36" t="s">
        <v>5988</v>
      </c>
      <c r="I34" s="221" t="s">
        <v>5551</v>
      </c>
    </row>
    <row r="35" spans="2:9" x14ac:dyDescent="0.2">
      <c r="B35" s="36" t="s">
        <v>5989</v>
      </c>
      <c r="C35" s="36" t="s">
        <v>5958</v>
      </c>
      <c r="D35" s="36" t="s">
        <v>5634</v>
      </c>
      <c r="E35" s="36" t="s">
        <v>5990</v>
      </c>
      <c r="F35" s="36" t="s">
        <v>5991</v>
      </c>
      <c r="G35" s="36" t="s">
        <v>5974</v>
      </c>
      <c r="I35" s="221" t="s">
        <v>5551</v>
      </c>
    </row>
    <row r="36" spans="2:9" x14ac:dyDescent="0.2">
      <c r="B36" s="36" t="s">
        <v>5992</v>
      </c>
      <c r="C36" s="36" t="s">
        <v>5958</v>
      </c>
      <c r="D36" s="36" t="s">
        <v>5634</v>
      </c>
      <c r="E36" s="36" t="s">
        <v>5993</v>
      </c>
      <c r="F36" s="36" t="s">
        <v>5991</v>
      </c>
      <c r="G36" s="36" t="s">
        <v>5974</v>
      </c>
      <c r="I36" s="221" t="s">
        <v>5551</v>
      </c>
    </row>
    <row r="37" spans="2:9" x14ac:dyDescent="0.2">
      <c r="B37" s="36" t="s">
        <v>5994</v>
      </c>
      <c r="C37" s="36" t="s">
        <v>5953</v>
      </c>
      <c r="D37" s="36" t="s">
        <v>5634</v>
      </c>
      <c r="E37" s="36" t="s">
        <v>5995</v>
      </c>
      <c r="F37" s="36" t="s">
        <v>5996</v>
      </c>
      <c r="G37" s="36" t="s">
        <v>5997</v>
      </c>
      <c r="I37" s="221" t="s">
        <v>5551</v>
      </c>
    </row>
    <row r="38" spans="2:9" x14ac:dyDescent="0.2">
      <c r="B38" s="36" t="s">
        <v>5998</v>
      </c>
      <c r="C38" s="36" t="s">
        <v>5999</v>
      </c>
      <c r="D38" s="36" t="s">
        <v>5634</v>
      </c>
      <c r="E38" s="36" t="s">
        <v>6000</v>
      </c>
      <c r="F38" s="36" t="s">
        <v>6001</v>
      </c>
      <c r="G38" s="36" t="s">
        <v>5974</v>
      </c>
      <c r="I38" s="221" t="s">
        <v>5551</v>
      </c>
    </row>
    <row r="39" spans="2:9" x14ac:dyDescent="0.2">
      <c r="B39" s="36" t="s">
        <v>6002</v>
      </c>
      <c r="C39" s="36" t="s">
        <v>6003</v>
      </c>
      <c r="D39" s="36" t="s">
        <v>5634</v>
      </c>
      <c r="E39" s="36" t="s">
        <v>6004</v>
      </c>
      <c r="F39" s="36" t="s">
        <v>6005</v>
      </c>
      <c r="G39" s="36" t="s">
        <v>5974</v>
      </c>
      <c r="I39" s="221" t="s">
        <v>5551</v>
      </c>
    </row>
    <row r="40" spans="2:9" x14ac:dyDescent="0.2">
      <c r="B40" s="36" t="s">
        <v>6006</v>
      </c>
      <c r="C40" s="36" t="s">
        <v>6003</v>
      </c>
      <c r="D40" s="36" t="s">
        <v>5634</v>
      </c>
      <c r="E40" s="36" t="s">
        <v>6007</v>
      </c>
      <c r="F40" s="36" t="s">
        <v>6008</v>
      </c>
      <c r="G40" s="36" t="s">
        <v>5974</v>
      </c>
      <c r="I40" s="221" t="s">
        <v>5551</v>
      </c>
    </row>
    <row r="41" spans="2:9" x14ac:dyDescent="0.2">
      <c r="B41" s="36" t="s">
        <v>6009</v>
      </c>
      <c r="C41" s="36" t="s">
        <v>6003</v>
      </c>
      <c r="D41" s="36" t="s">
        <v>5634</v>
      </c>
      <c r="E41" s="36" t="s">
        <v>6010</v>
      </c>
      <c r="F41" s="36" t="s">
        <v>6008</v>
      </c>
      <c r="G41" s="36" t="s">
        <v>5974</v>
      </c>
      <c r="I41" s="221" t="s">
        <v>5551</v>
      </c>
    </row>
    <row r="42" spans="2:9" x14ac:dyDescent="0.2">
      <c r="B42" s="36" t="s">
        <v>6011</v>
      </c>
      <c r="C42" s="36" t="s">
        <v>6012</v>
      </c>
      <c r="D42" s="36" t="s">
        <v>5634</v>
      </c>
      <c r="E42" s="36" t="s">
        <v>6013</v>
      </c>
      <c r="F42" s="36" t="s">
        <v>6014</v>
      </c>
      <c r="G42" s="36" t="s">
        <v>5974</v>
      </c>
      <c r="H42" s="36" t="s">
        <v>6015</v>
      </c>
      <c r="I42" s="221" t="s">
        <v>5550</v>
      </c>
    </row>
    <row r="43" spans="2:9" x14ac:dyDescent="0.2">
      <c r="B43" s="36" t="s">
        <v>6016</v>
      </c>
      <c r="C43" s="36" t="s">
        <v>6012</v>
      </c>
      <c r="D43" s="36" t="s">
        <v>5634</v>
      </c>
      <c r="E43" s="36" t="s">
        <v>6017</v>
      </c>
      <c r="F43" s="36" t="s">
        <v>6018</v>
      </c>
      <c r="G43" s="36" t="s">
        <v>5974</v>
      </c>
      <c r="H43" s="36" t="s">
        <v>6015</v>
      </c>
      <c r="I43" s="221" t="s">
        <v>5550</v>
      </c>
    </row>
    <row r="44" spans="2:9" x14ac:dyDescent="0.2">
      <c r="B44" s="36" t="s">
        <v>6019</v>
      </c>
      <c r="C44" s="36" t="s">
        <v>6020</v>
      </c>
      <c r="D44" s="36" t="s">
        <v>5634</v>
      </c>
      <c r="E44" s="36" t="s">
        <v>6021</v>
      </c>
      <c r="F44" s="36" t="s">
        <v>6022</v>
      </c>
      <c r="G44" s="36" t="s">
        <v>6023</v>
      </c>
      <c r="I44" s="221" t="s">
        <v>5551</v>
      </c>
    </row>
    <row r="45" spans="2:9" x14ac:dyDescent="0.2">
      <c r="B45" s="103" t="s">
        <v>6024</v>
      </c>
      <c r="C45" s="103" t="s">
        <v>6020</v>
      </c>
      <c r="D45" s="103" t="s">
        <v>5634</v>
      </c>
      <c r="E45" s="103" t="s">
        <v>6025</v>
      </c>
      <c r="F45" s="103" t="s">
        <v>6014</v>
      </c>
      <c r="G45" s="103" t="s">
        <v>6023</v>
      </c>
      <c r="H45" s="103"/>
      <c r="I45" s="221" t="s">
        <v>5551</v>
      </c>
    </row>
    <row r="46" spans="2:9" x14ac:dyDescent="0.2">
      <c r="B46" s="105" t="s">
        <v>6026</v>
      </c>
      <c r="C46" s="106" t="s">
        <v>6027</v>
      </c>
      <c r="D46" s="106" t="s">
        <v>5634</v>
      </c>
      <c r="E46" s="106" t="s">
        <v>6028</v>
      </c>
      <c r="F46" s="106" t="s">
        <v>6029</v>
      </c>
      <c r="G46" s="106" t="s">
        <v>6030</v>
      </c>
      <c r="H46" s="106" t="s">
        <v>6031</v>
      </c>
      <c r="I46" s="221" t="s">
        <v>5551</v>
      </c>
    </row>
    <row r="47" spans="2:9" x14ac:dyDescent="0.2">
      <c r="B47" s="100" t="s">
        <v>6032</v>
      </c>
      <c r="C47" s="36" t="s">
        <v>6027</v>
      </c>
      <c r="D47" s="36" t="s">
        <v>5634</v>
      </c>
      <c r="E47" s="36" t="s">
        <v>6033</v>
      </c>
      <c r="F47" s="36" t="s">
        <v>6029</v>
      </c>
      <c r="G47" s="36" t="s">
        <v>6030</v>
      </c>
      <c r="H47" s="36" t="s">
        <v>6031</v>
      </c>
      <c r="I47" s="221" t="s">
        <v>5551</v>
      </c>
    </row>
    <row r="48" spans="2:9" x14ac:dyDescent="0.2">
      <c r="B48" s="100" t="s">
        <v>6034</v>
      </c>
      <c r="C48" s="36" t="s">
        <v>6027</v>
      </c>
      <c r="D48" s="36" t="s">
        <v>5634</v>
      </c>
      <c r="E48" s="36" t="s">
        <v>6035</v>
      </c>
      <c r="F48" s="36" t="s">
        <v>6036</v>
      </c>
      <c r="G48" s="36" t="s">
        <v>6030</v>
      </c>
      <c r="H48" s="36" t="s">
        <v>6031</v>
      </c>
      <c r="I48" s="221" t="s">
        <v>5551</v>
      </c>
    </row>
    <row r="49" spans="2:9" x14ac:dyDescent="0.2">
      <c r="B49" s="100" t="s">
        <v>6037</v>
      </c>
      <c r="C49" s="36" t="s">
        <v>6038</v>
      </c>
      <c r="D49" s="36" t="s">
        <v>5634</v>
      </c>
      <c r="E49" s="36" t="s">
        <v>6039</v>
      </c>
      <c r="F49" s="36" t="s">
        <v>6040</v>
      </c>
      <c r="G49" s="36" t="s">
        <v>6030</v>
      </c>
      <c r="H49" s="36" t="s">
        <v>5642</v>
      </c>
      <c r="I49" s="221" t="s">
        <v>5551</v>
      </c>
    </row>
    <row r="50" spans="2:9" x14ac:dyDescent="0.2">
      <c r="B50" s="36" t="s">
        <v>6041</v>
      </c>
      <c r="C50" s="36" t="s">
        <v>6020</v>
      </c>
      <c r="D50" s="36" t="s">
        <v>5634</v>
      </c>
      <c r="E50" s="36" t="s">
        <v>6042</v>
      </c>
      <c r="F50" s="36" t="s">
        <v>6043</v>
      </c>
      <c r="G50" s="36" t="s">
        <v>6023</v>
      </c>
      <c r="I50" s="221" t="s">
        <v>5551</v>
      </c>
    </row>
    <row r="51" spans="2:9" x14ac:dyDescent="0.2">
      <c r="B51" s="36" t="s">
        <v>6044</v>
      </c>
      <c r="C51" s="36" t="s">
        <v>6020</v>
      </c>
      <c r="D51" s="36" t="s">
        <v>5634</v>
      </c>
      <c r="E51" s="36" t="s">
        <v>6045</v>
      </c>
      <c r="F51" s="36" t="s">
        <v>6014</v>
      </c>
      <c r="G51" s="36" t="s">
        <v>5974</v>
      </c>
      <c r="I51" s="221" t="s">
        <v>5551</v>
      </c>
    </row>
    <row r="52" spans="2:9" x14ac:dyDescent="0.2">
      <c r="B52" s="36" t="s">
        <v>6046</v>
      </c>
      <c r="C52" s="36" t="s">
        <v>6020</v>
      </c>
      <c r="D52" s="36" t="s">
        <v>5634</v>
      </c>
      <c r="E52" s="36" t="s">
        <v>6047</v>
      </c>
      <c r="F52" s="36" t="s">
        <v>6043</v>
      </c>
      <c r="G52" s="36" t="s">
        <v>5974</v>
      </c>
      <c r="I52" s="221" t="s">
        <v>5551</v>
      </c>
    </row>
    <row r="53" spans="2:9" x14ac:dyDescent="0.2">
      <c r="B53" s="36" t="s">
        <v>6048</v>
      </c>
      <c r="C53" s="36" t="s">
        <v>6020</v>
      </c>
      <c r="D53" s="36" t="s">
        <v>5634</v>
      </c>
      <c r="E53" s="36" t="s">
        <v>6049</v>
      </c>
      <c r="F53" s="36" t="s">
        <v>6043</v>
      </c>
      <c r="G53" s="36" t="s">
        <v>5974</v>
      </c>
      <c r="I53" s="221" t="s">
        <v>5551</v>
      </c>
    </row>
    <row r="54" spans="2:9" x14ac:dyDescent="0.2">
      <c r="B54" s="36" t="s">
        <v>6050</v>
      </c>
      <c r="C54" s="36" t="s">
        <v>6020</v>
      </c>
      <c r="D54" s="36" t="s">
        <v>5634</v>
      </c>
      <c r="E54" s="36" t="s">
        <v>6047</v>
      </c>
      <c r="F54" s="36" t="s">
        <v>6043</v>
      </c>
      <c r="G54" s="36" t="s">
        <v>5974</v>
      </c>
      <c r="I54" s="221" t="s">
        <v>5551</v>
      </c>
    </row>
    <row r="55" spans="2:9" x14ac:dyDescent="0.2">
      <c r="B55" s="36" t="s">
        <v>6051</v>
      </c>
      <c r="C55" s="36" t="s">
        <v>6020</v>
      </c>
      <c r="D55" s="36" t="s">
        <v>5634</v>
      </c>
      <c r="E55" s="36" t="s">
        <v>6049</v>
      </c>
      <c r="F55" s="36" t="s">
        <v>6043</v>
      </c>
      <c r="G55" s="36" t="s">
        <v>5974</v>
      </c>
      <c r="I55" s="221" t="s">
        <v>5551</v>
      </c>
    </row>
    <row r="56" spans="2:9" x14ac:dyDescent="0.2">
      <c r="B56" s="36" t="s">
        <v>6052</v>
      </c>
      <c r="C56" s="36" t="s">
        <v>6020</v>
      </c>
      <c r="D56" s="36" t="s">
        <v>5634</v>
      </c>
      <c r="E56" s="36" t="s">
        <v>6047</v>
      </c>
      <c r="F56" s="36" t="s">
        <v>6043</v>
      </c>
      <c r="G56" s="36" t="s">
        <v>5974</v>
      </c>
      <c r="I56" s="221" t="s">
        <v>5551</v>
      </c>
    </row>
    <row r="57" spans="2:9" x14ac:dyDescent="0.2">
      <c r="B57" s="36" t="s">
        <v>6053</v>
      </c>
      <c r="C57" s="36" t="s">
        <v>6020</v>
      </c>
      <c r="D57" s="36" t="s">
        <v>5634</v>
      </c>
      <c r="E57" s="36" t="s">
        <v>6049</v>
      </c>
      <c r="F57" s="36" t="s">
        <v>6043</v>
      </c>
      <c r="G57" s="36" t="s">
        <v>5974</v>
      </c>
      <c r="I57" s="221" t="s">
        <v>5551</v>
      </c>
    </row>
    <row r="58" spans="2:9" x14ac:dyDescent="0.2">
      <c r="B58" s="100" t="s">
        <v>6054</v>
      </c>
      <c r="C58" s="36" t="s">
        <v>6055</v>
      </c>
      <c r="D58" s="36" t="s">
        <v>5634</v>
      </c>
      <c r="E58" s="36" t="s">
        <v>6056</v>
      </c>
      <c r="F58" s="36" t="s">
        <v>6057</v>
      </c>
      <c r="G58" s="36" t="s">
        <v>6058</v>
      </c>
      <c r="I58" s="221" t="s">
        <v>5551</v>
      </c>
    </row>
    <row r="59" spans="2:9" x14ac:dyDescent="0.2">
      <c r="B59" s="100" t="s">
        <v>6059</v>
      </c>
      <c r="C59" s="36" t="s">
        <v>6060</v>
      </c>
      <c r="D59" s="36" t="s">
        <v>5634</v>
      </c>
      <c r="E59" s="36" t="s">
        <v>6061</v>
      </c>
      <c r="F59" s="36" t="s">
        <v>6062</v>
      </c>
      <c r="G59" s="36" t="s">
        <v>6030</v>
      </c>
      <c r="H59" s="36" t="s">
        <v>6031</v>
      </c>
      <c r="I59" s="221" t="s">
        <v>5551</v>
      </c>
    </row>
    <row r="60" spans="2:9" x14ac:dyDescent="0.2">
      <c r="B60" s="100" t="s">
        <v>6063</v>
      </c>
      <c r="C60" s="36" t="s">
        <v>6064</v>
      </c>
      <c r="D60" s="36" t="s">
        <v>5634</v>
      </c>
      <c r="E60" s="36" t="s">
        <v>6065</v>
      </c>
      <c r="F60" s="36" t="s">
        <v>6066</v>
      </c>
      <c r="G60" s="36" t="s">
        <v>6067</v>
      </c>
      <c r="H60" s="36" t="s">
        <v>5642</v>
      </c>
      <c r="I60" s="221" t="s">
        <v>5551</v>
      </c>
    </row>
    <row r="61" spans="2:9" x14ac:dyDescent="0.2">
      <c r="B61" s="100" t="s">
        <v>6068</v>
      </c>
      <c r="C61" s="36" t="s">
        <v>6069</v>
      </c>
      <c r="D61" s="36" t="s">
        <v>5634</v>
      </c>
      <c r="E61" s="36" t="s">
        <v>6070</v>
      </c>
      <c r="F61" s="36" t="s">
        <v>6071</v>
      </c>
      <c r="G61" s="36" t="s">
        <v>6072</v>
      </c>
      <c r="H61" s="36" t="s">
        <v>5642</v>
      </c>
      <c r="I61" s="221" t="s">
        <v>5551</v>
      </c>
    </row>
    <row r="62" spans="2:9" x14ac:dyDescent="0.2">
      <c r="B62" s="100" t="s">
        <v>6073</v>
      </c>
      <c r="C62" s="36" t="s">
        <v>6069</v>
      </c>
      <c r="D62" s="36" t="s">
        <v>5634</v>
      </c>
      <c r="E62" s="36" t="s">
        <v>6074</v>
      </c>
      <c r="F62" s="36" t="s">
        <v>6071</v>
      </c>
      <c r="G62" s="36" t="s">
        <v>6072</v>
      </c>
      <c r="H62" s="36" t="s">
        <v>5642</v>
      </c>
      <c r="I62" s="221" t="s">
        <v>5551</v>
      </c>
    </row>
    <row r="63" spans="2:9" x14ac:dyDescent="0.2">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Israr Ul-Haq</cp:lastModifiedBy>
  <cp:revision/>
  <dcterms:created xsi:type="dcterms:W3CDTF">2022-02-23T09:35:12Z</dcterms:created>
  <dcterms:modified xsi:type="dcterms:W3CDTF">2024-10-03T12:22:15Z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