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file_imports/"/>
    </mc:Choice>
  </mc:AlternateContent>
  <xr:revisionPtr revIDLastSave="0" documentId="13_ncr:1_{C6A71517-F2AF-6841-9951-2639B3D05CF1}" xr6:coauthVersionLast="46" xr6:coauthVersionMax="46" xr10:uidLastSave="{00000000-0000-0000-0000-000000000000}"/>
  <bookViews>
    <workbookView xWindow="26880" yWindow="460" windowWidth="27200" windowHeight="14900" activeTab="1" xr2:uid="{4A231032-7882-AF44-9F52-C58CAE264AD5}"/>
  </bookViews>
  <sheets>
    <sheet name="Sheet1" sheetId="1" r:id="rId1"/>
    <sheet name="Sheet2" sheetId="2" r:id="rId2"/>
    <sheet name="Sheet3" sheetId="3" r:id="rId3"/>
  </sheets>
  <definedNames>
    <definedName name="mech" localSheetId="0">Sheet1!$A$1:$K$13</definedName>
    <definedName name="Surface_thermo" localSheetId="1">Sheet2!$A$2:$K$25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R5" i="1"/>
  <c r="R6" i="1"/>
  <c r="R7" i="1"/>
  <c r="R8" i="1"/>
  <c r="R9" i="1"/>
  <c r="R10" i="1"/>
  <c r="R11" i="1"/>
  <c r="R4" i="1"/>
  <c r="Q5" i="1"/>
  <c r="Q6" i="1"/>
  <c r="Q7" i="1"/>
  <c r="Q8" i="1"/>
  <c r="Q9" i="1"/>
  <c r="Q10" i="1"/>
  <c r="Q11" i="1"/>
  <c r="Q4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L5" i="1"/>
  <c r="V3" i="1" s="1"/>
  <c r="L6" i="1"/>
  <c r="L7" i="1"/>
  <c r="L8" i="1"/>
  <c r="L9" i="1"/>
  <c r="L10" i="1"/>
  <c r="L11" i="1"/>
  <c r="L4" i="1"/>
  <c r="T4" i="1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3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S22" i="2" s="1"/>
  <c r="N22" i="2"/>
  <c r="O22" i="2"/>
  <c r="P22" i="2"/>
  <c r="M23" i="2"/>
  <c r="N23" i="2"/>
  <c r="O23" i="2"/>
  <c r="P23" i="2"/>
  <c r="M24" i="2"/>
  <c r="N24" i="2"/>
  <c r="O24" i="2"/>
  <c r="P24" i="2"/>
  <c r="L4" i="2"/>
  <c r="S4" i="2" s="1"/>
  <c r="L5" i="2"/>
  <c r="L6" i="2"/>
  <c r="L7" i="2"/>
  <c r="L8" i="2"/>
  <c r="S8" i="2" s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U2" i="1"/>
  <c r="S5" i="2" l="1"/>
  <c r="S21" i="2"/>
  <c r="S9" i="2"/>
  <c r="S24" i="2"/>
  <c r="S20" i="2"/>
  <c r="S3" i="2"/>
  <c r="S6" i="2"/>
  <c r="S5" i="1"/>
  <c r="S11" i="1"/>
  <c r="S10" i="1"/>
  <c r="S9" i="1"/>
  <c r="S7" i="1"/>
  <c r="S8" i="1"/>
  <c r="S6" i="1"/>
  <c r="V7" i="1"/>
  <c r="V6" i="1"/>
  <c r="V5" i="1"/>
  <c r="V4" i="1"/>
  <c r="S4" i="1"/>
  <c r="V2" i="1"/>
  <c r="S11" i="2"/>
  <c r="S10" i="2"/>
  <c r="S7" i="2"/>
  <c r="S23" i="2"/>
  <c r="S18" i="2"/>
  <c r="S17" i="2"/>
  <c r="S19" i="2"/>
  <c r="S16" i="2"/>
  <c r="S15" i="2"/>
  <c r="S14" i="2"/>
  <c r="S13" i="2"/>
  <c r="S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406FEA-78E3-CF46-8556-CD6A2ED05D3A}" name="mech" type="6" refreshedVersion="6" background="1" saveData="1">
    <textPr sourceFile="/Users/blais.ch/Documents/_00_grad school/2019/_01_Research/_10_sandia_Meoh_Model/file_imports/mech.txt" delimited="0">
      <textFields count="11">
        <textField/>
        <textField position="8"/>
        <textField position="25"/>
        <textField position="37"/>
        <textField position="46"/>
        <textField position="57"/>
        <textField position="69"/>
        <textField position="80"/>
        <textField position="90"/>
        <textField position="101"/>
        <textField position="109"/>
      </textFields>
    </textPr>
  </connection>
  <connection id="2" xr16:uid="{2D9A480B-02A8-B74F-9979-94613333B8CA}" name="Surface_thermo" type="6" refreshedVersion="6" background="1" saveData="1">
    <textPr sourceFile="/Users/blais.ch/Documents/_00_grad school/2019/_01_Research/_10_sandia_Meoh_Model/file_imports/Surface_thermo.txt" delimited="0">
      <textFields count="11">
        <textField/>
        <textField position="9"/>
        <textField position="20"/>
        <textField position="33"/>
        <textField position="45"/>
        <textField position="56"/>
        <textField position="68"/>
        <textField position="78"/>
        <textField position="87"/>
        <textField position="101"/>
        <textField position="108"/>
      </textFields>
    </textPr>
  </connection>
</connections>
</file>

<file path=xl/sharedStrings.xml><?xml version="1.0" encoding="utf-8"?>
<sst xmlns="http://schemas.openxmlformats.org/spreadsheetml/2006/main" count="78" uniqueCount="53">
  <si>
    <t>gas</t>
  </si>
  <si>
    <t>Species</t>
  </si>
  <si>
    <t>‚àÜH0 [kJ/mol]</t>
  </si>
  <si>
    <t>S0 [J/mol/K</t>
  </si>
  <si>
    <t>B</t>
  </si>
  <si>
    <t>C</t>
  </si>
  <si>
    <t>D</t>
  </si>
  <si>
    <t>E</t>
  </si>
  <si>
    <t>F</t>
  </si>
  <si>
    <t>G</t>
  </si>
  <si>
    <t>H</t>
  </si>
  <si>
    <t>H2</t>
  </si>
  <si>
    <t>CO</t>
  </si>
  <si>
    <t>CO2</t>
  </si>
  <si>
    <t>H2O</t>
  </si>
  <si>
    <t>CH2O</t>
  </si>
  <si>
    <t>HCOOH</t>
  </si>
  <si>
    <t>CH3OH</t>
  </si>
  <si>
    <t>HCOOCH3</t>
  </si>
  <si>
    <t>end</t>
  </si>
  <si>
    <t>H*</t>
  </si>
  <si>
    <t>O*</t>
  </si>
  <si>
    <t>OH*</t>
  </si>
  <si>
    <t>H2O*</t>
  </si>
  <si>
    <t>CO*</t>
  </si>
  <si>
    <t>CO2*</t>
  </si>
  <si>
    <t>CO3*</t>
  </si>
  <si>
    <t>HCO3*</t>
  </si>
  <si>
    <t>HCO*</t>
  </si>
  <si>
    <t>COH*</t>
  </si>
  <si>
    <t>HCOH*</t>
  </si>
  <si>
    <t>HCOO*</t>
  </si>
  <si>
    <t>H2CO2*</t>
  </si>
  <si>
    <t>COOH*</t>
  </si>
  <si>
    <t>HCOOH*</t>
  </si>
  <si>
    <t>CH2O*</t>
  </si>
  <si>
    <t>CH3O*</t>
  </si>
  <si>
    <t>CH2OH*</t>
  </si>
  <si>
    <t>CH3O2*</t>
  </si>
  <si>
    <t>CH3OH*</t>
  </si>
  <si>
    <t>HCOOCH3*</t>
  </si>
  <si>
    <t xml:space="preserve">    A</t>
  </si>
  <si>
    <t>7 shomate</t>
  </si>
  <si>
    <t>CH2OOCH3*</t>
  </si>
  <si>
    <t>cti string</t>
  </si>
  <si>
    <t>Temp</t>
  </si>
  <si>
    <t>1 kcal</t>
  </si>
  <si>
    <t>Kj</t>
  </si>
  <si>
    <t>V phi m^3/s</t>
  </si>
  <si>
    <t>Vgrabow</t>
  </si>
  <si>
    <t xml:space="preserve">‚àÜH0 [kJ/mol] </t>
  </si>
  <si>
    <t xml:space="preserve">S0 [J/mol/K] 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</si>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</sst>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ch" connectionId="1" xr16:uid="{409D8FE5-9BC9-A24B-A1A4-BD91778516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rface_thermo" connectionId="2" xr16:uid="{FCDF818E-5492-1B4C-9D80-DC441FB348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186C-E795-C24C-8AED-53200B3393A3}">
  <dimension ref="A1:X18"/>
  <sheetViews>
    <sheetView zoomScale="150" zoomScaleNormal="150" workbookViewId="0">
      <selection activeCell="B6" sqref="B6"/>
    </sheetView>
  </sheetViews>
  <sheetFormatPr baseColWidth="10" defaultRowHeight="16" x14ac:dyDescent="0.2"/>
  <cols>
    <col min="1" max="1" width="10.1640625" bestFit="1" customWidth="1"/>
    <col min="2" max="2" width="13.33203125" customWidth="1"/>
    <col min="3" max="3" width="10.83203125" customWidth="1"/>
    <col min="4" max="4" width="9.1640625" customWidth="1"/>
    <col min="5" max="5" width="10.1640625" customWidth="1"/>
    <col min="6" max="6" width="10.83203125" customWidth="1"/>
    <col min="7" max="8" width="9.83203125" customWidth="1"/>
    <col min="9" max="9" width="12.1640625" customWidth="1"/>
    <col min="10" max="10" width="7.1640625" customWidth="1"/>
    <col min="11" max="11" width="10.83203125" customWidth="1"/>
    <col min="12" max="12" width="12.6640625" bestFit="1" customWidth="1"/>
    <col min="13" max="18" width="10.83203125" customWidth="1"/>
    <col min="19" max="19" width="128.6640625" customWidth="1"/>
    <col min="20" max="20" width="29.5" customWidth="1"/>
    <col min="22" max="22" width="12.83203125" bestFit="1" customWidth="1"/>
  </cols>
  <sheetData>
    <row r="1" spans="1:24" x14ac:dyDescent="0.2">
      <c r="U1" t="s">
        <v>45</v>
      </c>
    </row>
    <row r="2" spans="1:24" x14ac:dyDescent="0.2">
      <c r="A2" t="s">
        <v>0</v>
      </c>
      <c r="L2" t="s">
        <v>42</v>
      </c>
      <c r="U2">
        <f>1000/1000</f>
        <v>1</v>
      </c>
      <c r="V2">
        <f t="shared" ref="V2:V7" si="0">L4*U2+(M4*U2*2)/2+(N4*U2^3)/3+(O4*U2^4)/4-P4/U2+Q4</f>
        <v>4.6212997366666659</v>
      </c>
      <c r="X2">
        <v>4.9000000000000004</v>
      </c>
    </row>
    <row r="3" spans="1:24" x14ac:dyDescent="0.2">
      <c r="A3" t="s">
        <v>1</v>
      </c>
      <c r="B3" t="s">
        <v>2</v>
      </c>
      <c r="C3" t="s">
        <v>3</v>
      </c>
      <c r="D3" t="s">
        <v>41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41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44</v>
      </c>
      <c r="U3">
        <v>1.2</v>
      </c>
      <c r="V3">
        <f t="shared" si="0"/>
        <v>6.7997526379999975</v>
      </c>
    </row>
    <row r="4" spans="1:24" x14ac:dyDescent="0.2">
      <c r="A4" t="s">
        <v>11</v>
      </c>
      <c r="B4">
        <v>-3032.9</v>
      </c>
      <c r="C4">
        <v>134.66</v>
      </c>
      <c r="D4">
        <v>29.919360000000001</v>
      </c>
      <c r="E4">
        <v>-2.3502800000000001</v>
      </c>
      <c r="F4">
        <v>1.5474300000000001</v>
      </c>
      <c r="G4">
        <v>0.57933999999999997</v>
      </c>
      <c r="H4">
        <v>-2.5780000000000001E-2</v>
      </c>
      <c r="I4">
        <v>-3041.82</v>
      </c>
      <c r="J4">
        <v>171.35</v>
      </c>
      <c r="K4">
        <v>-3032.9</v>
      </c>
      <c r="L4" t="str">
        <f>TEXT(D4/4.184, "0.00000E+00")</f>
        <v>7.15090E+00</v>
      </c>
      <c r="M4" t="str">
        <f t="shared" ref="M4:P11" si="1">TEXT(E4/4.184, "0.00000E+00")</f>
        <v>-5.61730E-01</v>
      </c>
      <c r="N4" t="str">
        <f t="shared" si="1"/>
        <v>3.69845E-01</v>
      </c>
      <c r="O4" t="str">
        <f t="shared" si="1"/>
        <v>1.38466E-01</v>
      </c>
      <c r="P4" t="str">
        <f t="shared" si="1"/>
        <v>-6.16157E-03</v>
      </c>
      <c r="Q4" t="str">
        <f>TEXT((I4-K4)/4.184,  "0.00000E+00")</f>
        <v>-2.13193E+00</v>
      </c>
      <c r="R4" t="str">
        <f>TEXT(J4/4.184, "0.00000E+00")</f>
        <v>4.09536E+01</v>
      </c>
      <c r="S4" t="str">
        <f>CONCATENATE("[",L4, ", ",M4,", ",N4,", ",O4,", ",P4,", ",Q4,", ",R4,"]")</f>
        <v>[7.15090E+00, -5.61730E-01, 3.69845E-01, 1.38466E-01, -6.16157E-03, -2.13193E+00, 4.09536E+01]</v>
      </c>
      <c r="T4" t="str">
        <f>TEXT(L4,"0.0000000E+00")</f>
        <v>7.1509000E+00</v>
      </c>
      <c r="U4">
        <v>1.3</v>
      </c>
      <c r="V4">
        <f t="shared" si="0"/>
        <v>17.256912852403843</v>
      </c>
    </row>
    <row r="5" spans="1:24" x14ac:dyDescent="0.2">
      <c r="A5" t="s">
        <v>12</v>
      </c>
      <c r="B5">
        <v>-57015.02</v>
      </c>
      <c r="C5">
        <v>202.05</v>
      </c>
      <c r="D5">
        <v>27.019159999999999</v>
      </c>
      <c r="E5">
        <v>0.39882000000000001</v>
      </c>
      <c r="F5">
        <v>10.800280000000001</v>
      </c>
      <c r="G5">
        <v>-5.3974700000000002</v>
      </c>
      <c r="H5">
        <v>0.11318</v>
      </c>
      <c r="I5">
        <v>-57022.8</v>
      </c>
      <c r="J5">
        <v>234.83</v>
      </c>
      <c r="K5">
        <v>-57015.02</v>
      </c>
      <c r="L5" t="str">
        <f t="shared" ref="L5:L11" si="2">TEXT(D5/4.184, "0.00000E+00")</f>
        <v>6.45773E+00</v>
      </c>
      <c r="M5" t="str">
        <f t="shared" si="1"/>
        <v>9.53203E-02</v>
      </c>
      <c r="N5" t="str">
        <f t="shared" si="1"/>
        <v>2.58133E+00</v>
      </c>
      <c r="O5" t="str">
        <f t="shared" si="1"/>
        <v>-1.29003E+00</v>
      </c>
      <c r="P5" t="str">
        <f t="shared" si="1"/>
        <v>2.70507E-02</v>
      </c>
      <c r="Q5" t="str">
        <f t="shared" ref="Q5:Q11" si="3">TEXT((I5-K5)/4.184,  "0.00000E+00")</f>
        <v>-1.85946E+00</v>
      </c>
      <c r="R5" t="str">
        <f t="shared" ref="R5:R11" si="4">TEXT(J5/4.184, "0.00000E+00")</f>
        <v>5.61257E+01</v>
      </c>
      <c r="S5" t="str">
        <f t="shared" ref="S5:S11" si="5">CONCATENATE("[",L5, ", ",M5,", ",N5,", ",O5,", ",P5,", ",Q5,", ",R5,"]")</f>
        <v>[6.45773E+00, 9.53203E-02, 2.58133E+00, -1.29003E+00, 2.70507E-02, -1.85946E+00, 5.61257E+01]</v>
      </c>
      <c r="U5">
        <v>1.4</v>
      </c>
      <c r="V5">
        <f t="shared" si="0"/>
        <v>11.749578245885715</v>
      </c>
    </row>
    <row r="6" spans="1:24" x14ac:dyDescent="0.2">
      <c r="A6" t="s">
        <v>13</v>
      </c>
      <c r="B6">
        <v>-99310.399999999994</v>
      </c>
      <c r="C6">
        <v>218.57</v>
      </c>
      <c r="D6">
        <v>27.72336</v>
      </c>
      <c r="E6">
        <v>48.605559999999997</v>
      </c>
      <c r="F6">
        <v>-28.935749999999999</v>
      </c>
      <c r="G6">
        <v>6.74397</v>
      </c>
      <c r="H6">
        <v>-0.18279999999999999</v>
      </c>
      <c r="I6">
        <v>-99321.19</v>
      </c>
      <c r="J6">
        <v>237.82</v>
      </c>
      <c r="K6">
        <v>-99310.399999999994</v>
      </c>
      <c r="L6" t="str">
        <f t="shared" si="2"/>
        <v>6.62604E+00</v>
      </c>
      <c r="M6" t="str">
        <f t="shared" si="1"/>
        <v>1.16170E+01</v>
      </c>
      <c r="N6" t="str">
        <f t="shared" si="1"/>
        <v>-6.91581E+00</v>
      </c>
      <c r="O6" t="str">
        <f t="shared" si="1"/>
        <v>1.61185E+00</v>
      </c>
      <c r="P6" t="str">
        <f t="shared" si="1"/>
        <v>-4.36902E-02</v>
      </c>
      <c r="Q6" t="str">
        <f t="shared" si="3"/>
        <v>-2.57887E+00</v>
      </c>
      <c r="R6" t="str">
        <f t="shared" si="4"/>
        <v>5.68403E+01</v>
      </c>
      <c r="S6" t="str">
        <f t="shared" si="5"/>
        <v>[6.62604E+00, 1.16170E+01, -6.91581E+00, 1.61185E+00, -4.36902E-02, -2.57887E+00, 5.68403E+01]</v>
      </c>
      <c r="U6">
        <v>1.5</v>
      </c>
      <c r="V6">
        <f t="shared" si="0"/>
        <v>25.513428666666663</v>
      </c>
    </row>
    <row r="7" spans="1:24" x14ac:dyDescent="0.2">
      <c r="A7" t="s">
        <v>14</v>
      </c>
      <c r="B7">
        <v>-45229.41</v>
      </c>
      <c r="C7">
        <v>189.11</v>
      </c>
      <c r="D7">
        <v>28.055520000000001</v>
      </c>
      <c r="E7">
        <v>14.462109999999999</v>
      </c>
      <c r="F7">
        <v>-2.9941300000000002</v>
      </c>
      <c r="G7">
        <v>1.07386</v>
      </c>
      <c r="H7">
        <v>0.12203</v>
      </c>
      <c r="I7">
        <v>-45237.98</v>
      </c>
      <c r="J7">
        <v>219.56</v>
      </c>
      <c r="K7">
        <v>-45229.41</v>
      </c>
      <c r="L7" t="str">
        <f t="shared" si="2"/>
        <v>6.70543E+00</v>
      </c>
      <c r="M7" t="str">
        <f t="shared" si="1"/>
        <v>3.45653E+00</v>
      </c>
      <c r="N7" t="str">
        <f t="shared" si="1"/>
        <v>-7.15614E-01</v>
      </c>
      <c r="O7" t="str">
        <f t="shared" si="1"/>
        <v>2.56659E-01</v>
      </c>
      <c r="P7" t="str">
        <f t="shared" si="1"/>
        <v>2.91659E-02</v>
      </c>
      <c r="Q7" t="str">
        <f t="shared" si="3"/>
        <v>-2.04828E+00</v>
      </c>
      <c r="R7" t="str">
        <f t="shared" si="4"/>
        <v>5.24761E+01</v>
      </c>
      <c r="S7" t="str">
        <f t="shared" si="5"/>
        <v>[6.70543E+00, 3.45653E+00, -7.15614E-01, 2.56659E-01, 2.91659E-02, -2.04828E+00, 5.24761E+01]</v>
      </c>
      <c r="U7">
        <v>1.6</v>
      </c>
      <c r="V7">
        <f t="shared" si="0"/>
        <v>36.198222689166663</v>
      </c>
    </row>
    <row r="8" spans="1:24" x14ac:dyDescent="0.2">
      <c r="A8" t="s">
        <v>15</v>
      </c>
      <c r="B8">
        <v>-60097.98</v>
      </c>
      <c r="C8">
        <v>218.88</v>
      </c>
      <c r="D8">
        <v>3.04758</v>
      </c>
      <c r="E8">
        <v>101.92104999999999</v>
      </c>
      <c r="F8">
        <v>-56.264150000000001</v>
      </c>
      <c r="G8">
        <v>12.54532</v>
      </c>
      <c r="H8">
        <v>0.62239999999999995</v>
      </c>
      <c r="I8">
        <v>-60100.85</v>
      </c>
      <c r="J8">
        <v>198.06</v>
      </c>
      <c r="K8">
        <v>-60097.98</v>
      </c>
      <c r="L8" t="str">
        <f t="shared" si="2"/>
        <v>7.28389E-01</v>
      </c>
      <c r="M8" t="str">
        <f t="shared" si="1"/>
        <v>2.43597E+01</v>
      </c>
      <c r="N8" t="str">
        <f t="shared" si="1"/>
        <v>-1.34475E+01</v>
      </c>
      <c r="O8" t="str">
        <f t="shared" si="1"/>
        <v>2.99840E+00</v>
      </c>
      <c r="P8" t="str">
        <f t="shared" si="1"/>
        <v>1.48757E-01</v>
      </c>
      <c r="Q8" t="str">
        <f t="shared" si="3"/>
        <v>-6.85946E-01</v>
      </c>
      <c r="R8" t="str">
        <f t="shared" si="4"/>
        <v>4.73375E+01</v>
      </c>
      <c r="S8" t="str">
        <f t="shared" si="5"/>
        <v>[7.28389E-01, 2.43597E+01, -1.34475E+01, 2.99840E+00, 1.48757E-01, -6.85946E-01, 4.73375E+01]</v>
      </c>
    </row>
    <row r="9" spans="1:24" x14ac:dyDescent="0.2">
      <c r="A9" t="s">
        <v>16</v>
      </c>
      <c r="B9">
        <v>-102344.61</v>
      </c>
      <c r="C9">
        <v>251.48</v>
      </c>
      <c r="D9">
        <v>15.844889999999999</v>
      </c>
      <c r="E9">
        <v>143.98940999999999</v>
      </c>
      <c r="F9">
        <v>-105.96425000000001</v>
      </c>
      <c r="G9">
        <v>31.14424</v>
      </c>
      <c r="H9">
        <v>-0.14154</v>
      </c>
      <c r="I9">
        <v>-102355.33</v>
      </c>
      <c r="J9">
        <v>231.37</v>
      </c>
      <c r="K9">
        <v>-102344.61</v>
      </c>
      <c r="L9" t="str">
        <f t="shared" si="2"/>
        <v>3.78702E+00</v>
      </c>
      <c r="M9" t="str">
        <f t="shared" si="1"/>
        <v>3.44143E+01</v>
      </c>
      <c r="N9" t="str">
        <f t="shared" si="1"/>
        <v>-2.53261E+01</v>
      </c>
      <c r="O9" t="str">
        <f t="shared" si="1"/>
        <v>7.44365E+00</v>
      </c>
      <c r="P9" t="str">
        <f t="shared" si="1"/>
        <v>-3.38289E-02</v>
      </c>
      <c r="Q9" t="str">
        <f t="shared" si="3"/>
        <v>-2.56214E+00</v>
      </c>
      <c r="R9" t="str">
        <f t="shared" si="4"/>
        <v>5.52988E+01</v>
      </c>
      <c r="S9" t="str">
        <f t="shared" si="5"/>
        <v>[3.78702E+00, 3.44143E+01, -2.53261E+01, 7.44365E+00, -3.38289E-02, -2.56214E+00, 5.52988E+01]</v>
      </c>
    </row>
    <row r="10" spans="1:24" x14ac:dyDescent="0.2">
      <c r="A10" t="s">
        <v>17</v>
      </c>
      <c r="B10">
        <v>-63234.62</v>
      </c>
      <c r="C10">
        <v>241.84</v>
      </c>
      <c r="D10">
        <v>10.49452</v>
      </c>
      <c r="E10">
        <v>153.59316999999999</v>
      </c>
      <c r="F10">
        <v>-92.857839999999996</v>
      </c>
      <c r="G10">
        <v>24.063040000000001</v>
      </c>
      <c r="H10">
        <v>0.19502</v>
      </c>
      <c r="I10">
        <v>-63243.14</v>
      </c>
      <c r="J10">
        <v>213.77</v>
      </c>
      <c r="K10">
        <v>-63234.62</v>
      </c>
      <c r="L10" t="str">
        <f t="shared" si="2"/>
        <v>2.50825E+00</v>
      </c>
      <c r="M10" t="str">
        <f t="shared" si="1"/>
        <v>3.67096E+01</v>
      </c>
      <c r="N10" t="str">
        <f t="shared" si="1"/>
        <v>-2.21936E+01</v>
      </c>
      <c r="O10" t="str">
        <f t="shared" si="1"/>
        <v>5.75120E+00</v>
      </c>
      <c r="P10" t="str">
        <f t="shared" si="1"/>
        <v>4.66109E-02</v>
      </c>
      <c r="Q10" t="str">
        <f t="shared" si="3"/>
        <v>-2.03633E+00</v>
      </c>
      <c r="R10" t="str">
        <f t="shared" si="4"/>
        <v>5.10923E+01</v>
      </c>
      <c r="S10" t="str">
        <f t="shared" si="5"/>
        <v>[2.50825E+00, 3.67096E+01, -2.21936E+01, 5.75120E+00, 4.66109E-02, -2.03633E+00, 5.10923E+01]</v>
      </c>
    </row>
    <row r="11" spans="1:24" x14ac:dyDescent="0.2">
      <c r="A11" t="s">
        <v>18</v>
      </c>
      <c r="B11">
        <v>-120355.88</v>
      </c>
      <c r="C11">
        <v>290.69</v>
      </c>
      <c r="D11">
        <v>0.11567</v>
      </c>
      <c r="E11">
        <v>266.94425999999999</v>
      </c>
      <c r="F11">
        <v>-176.86514</v>
      </c>
      <c r="G11">
        <v>47.096850000000003</v>
      </c>
      <c r="H11">
        <v>0.38750000000000001</v>
      </c>
      <c r="I11">
        <v>-120365.01</v>
      </c>
      <c r="J11">
        <v>220.88</v>
      </c>
      <c r="K11">
        <v>-120355.88</v>
      </c>
      <c r="L11" t="str">
        <f t="shared" si="2"/>
        <v>2.76458E-02</v>
      </c>
      <c r="M11" t="str">
        <f t="shared" si="1"/>
        <v>6.38012E+01</v>
      </c>
      <c r="N11" t="str">
        <f t="shared" si="1"/>
        <v>-4.22718E+01</v>
      </c>
      <c r="O11" t="str">
        <f t="shared" si="1"/>
        <v>1.12564E+01</v>
      </c>
      <c r="P11" t="str">
        <f t="shared" si="1"/>
        <v>9.26147E-02</v>
      </c>
      <c r="Q11" t="str">
        <f t="shared" si="3"/>
        <v>-2.18212E+00</v>
      </c>
      <c r="R11" t="str">
        <f t="shared" si="4"/>
        <v>5.27916E+01</v>
      </c>
      <c r="S11" t="str">
        <f t="shared" si="5"/>
        <v>[2.76458E-02, 6.38012E+01, -4.22718E+01, 1.12564E+01, 9.26147E-02, -2.18212E+00, 5.27916E+01]</v>
      </c>
    </row>
    <row r="12" spans="1:24" x14ac:dyDescent="0.2">
      <c r="A12" t="s">
        <v>19</v>
      </c>
    </row>
    <row r="17" spans="12:12" x14ac:dyDescent="0.2">
      <c r="L17" t="s">
        <v>46</v>
      </c>
    </row>
    <row r="18" spans="12:12" x14ac:dyDescent="0.2">
      <c r="L1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EF02-4718-E04A-B04D-CE56154E29F0}">
  <dimension ref="A1:S25"/>
  <sheetViews>
    <sheetView tabSelected="1" zoomScale="130" zoomScaleNormal="130" workbookViewId="0">
      <selection activeCell="C6" sqref="C6"/>
    </sheetView>
  </sheetViews>
  <sheetFormatPr baseColWidth="10" defaultRowHeight="16" x14ac:dyDescent="0.2"/>
  <cols>
    <col min="1" max="1" width="11.1640625" bestFit="1" customWidth="1"/>
    <col min="2" max="2" width="10.83203125" customWidth="1"/>
    <col min="3" max="3" width="12.6640625" customWidth="1"/>
    <col min="4" max="4" width="9.1640625" customWidth="1"/>
    <col min="5" max="5" width="10.1640625" customWidth="1"/>
    <col min="6" max="6" width="10.83203125" customWidth="1"/>
    <col min="7" max="7" width="9.1640625" customWidth="1"/>
    <col min="8" max="8" width="8.83203125" customWidth="1"/>
    <col min="9" max="9" width="12.83203125" customWidth="1"/>
    <col min="10" max="10" width="7.1640625" customWidth="1"/>
    <col min="11" max="18" width="10.83203125" customWidth="1"/>
    <col min="19" max="19" width="126.83203125" bestFit="1" customWidth="1"/>
  </cols>
  <sheetData>
    <row r="1" spans="1:19" x14ac:dyDescent="0.2">
      <c r="L1" t="s">
        <v>42</v>
      </c>
    </row>
    <row r="2" spans="1:19" x14ac:dyDescent="0.2">
      <c r="A2" t="s">
        <v>1</v>
      </c>
      <c r="B2" t="s">
        <v>50</v>
      </c>
      <c r="C2" t="s">
        <v>51</v>
      </c>
      <c r="D2" t="s">
        <v>52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52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44</v>
      </c>
    </row>
    <row r="3" spans="1:19" x14ac:dyDescent="0.2">
      <c r="A3" t="s">
        <v>20</v>
      </c>
      <c r="B3">
        <v>-1531.3</v>
      </c>
      <c r="C3">
        <v>1.73</v>
      </c>
      <c r="D3">
        <v>11.33569</v>
      </c>
      <c r="E3">
        <v>12.63472</v>
      </c>
      <c r="F3">
        <v>5.6068300000000004</v>
      </c>
      <c r="G3">
        <v>-6.9368999999999996</v>
      </c>
      <c r="H3">
        <v>-0.91837999999999997</v>
      </c>
      <c r="I3">
        <v>-1538.8528100000001</v>
      </c>
      <c r="J3">
        <v>6.38</v>
      </c>
      <c r="K3">
        <v>-1531.8</v>
      </c>
      <c r="L3">
        <f>D3/4.184</f>
        <v>2.7092949330783935</v>
      </c>
      <c r="M3">
        <f t="shared" ref="M3:P18" si="0">E3/4.184</f>
        <v>3.0197705544933076</v>
      </c>
      <c r="N3">
        <f t="shared" si="0"/>
        <v>1.3400645315487572</v>
      </c>
      <c r="O3">
        <f t="shared" si="0"/>
        <v>-1.6579588910133842</v>
      </c>
      <c r="P3">
        <f t="shared" si="0"/>
        <v>-0.21949808795411088</v>
      </c>
      <c r="Q3">
        <f>(I3-K3)/4.184</f>
        <v>-1.6856620458891338</v>
      </c>
      <c r="R3">
        <f>J3/4.184</f>
        <v>1.5248565965583174</v>
      </c>
      <c r="S3" t="str">
        <f>CONCATENATE("[",L3, ", ",M3,", ",N3,", ",O3,", ",P3,", ",Q3,", ",R3,"]")</f>
        <v>[2.70929493307839, 3.01977055449331, 1.34006453154876, -1.65795889101338, -0.219498087954111, -1.68566204588913, 1.52485659655832]</v>
      </c>
    </row>
    <row r="4" spans="1:19" x14ac:dyDescent="0.2">
      <c r="A4" t="s">
        <v>21</v>
      </c>
      <c r="B4">
        <v>-42119.61</v>
      </c>
      <c r="C4">
        <v>13.85</v>
      </c>
      <c r="D4">
        <v>18.664269999999998</v>
      </c>
      <c r="E4">
        <v>18.08991</v>
      </c>
      <c r="F4">
        <v>-19.151440000000001</v>
      </c>
      <c r="G4">
        <v>7.0016699999999998</v>
      </c>
      <c r="H4">
        <v>-0.29626999999999998</v>
      </c>
      <c r="I4">
        <v>-42128.91229</v>
      </c>
      <c r="J4">
        <v>30.16</v>
      </c>
      <c r="K4">
        <v>-42121.71</v>
      </c>
      <c r="L4">
        <f t="shared" ref="L4:L24" si="1">D4/4.184</f>
        <v>4.4608675908221791</v>
      </c>
      <c r="M4">
        <f t="shared" si="0"/>
        <v>4.3235922562141491</v>
      </c>
      <c r="N4">
        <f t="shared" si="0"/>
        <v>-4.5773040152963675</v>
      </c>
      <c r="O4">
        <f t="shared" si="0"/>
        <v>1.6734392925430208</v>
      </c>
      <c r="P4">
        <f t="shared" si="0"/>
        <v>-7.0810229445506689E-2</v>
      </c>
      <c r="Q4">
        <f t="shared" ref="Q4:Q24" si="2">(I4-K4)/4.184</f>
        <v>-1.7213886233272191</v>
      </c>
      <c r="R4">
        <f t="shared" ref="R4:R24" si="3">J4/4.184</f>
        <v>7.2084130019120458</v>
      </c>
      <c r="S4" t="str">
        <f t="shared" ref="S4:S24" si="4">CONCATENATE("[",L4, ", ",M4,", ",N4,", ",O4,", ",P4,", ",Q4,", ",R4,"]")</f>
        <v>[4.46086759082218, 4.32359225621415, -4.57730401529637, 1.67343929254302, -0.0708102294455067, -1.72138862332722, 7.20841300191205]</v>
      </c>
    </row>
    <row r="5" spans="1:19" x14ac:dyDescent="0.2">
      <c r="A5" t="s">
        <v>22</v>
      </c>
      <c r="B5">
        <v>-43709.42</v>
      </c>
      <c r="C5">
        <v>30.79</v>
      </c>
      <c r="D5">
        <v>31.163</v>
      </c>
      <c r="E5">
        <v>30.484030000000001</v>
      </c>
      <c r="F5">
        <v>-33.393380000000001</v>
      </c>
      <c r="G5">
        <v>13.813029999999999</v>
      </c>
      <c r="H5">
        <v>-0.28833999999999999</v>
      </c>
      <c r="I5">
        <v>-43724.946750000003</v>
      </c>
      <c r="J5">
        <v>59.14</v>
      </c>
      <c r="K5">
        <v>-43713.599999999999</v>
      </c>
      <c r="L5">
        <f t="shared" si="1"/>
        <v>7.448135755258126</v>
      </c>
      <c r="M5">
        <f t="shared" si="0"/>
        <v>7.2858580305927338</v>
      </c>
      <c r="N5">
        <f t="shared" si="0"/>
        <v>-7.9812093690248567</v>
      </c>
      <c r="O5">
        <f t="shared" si="0"/>
        <v>3.3013934034416823</v>
      </c>
      <c r="P5">
        <f t="shared" si="0"/>
        <v>-6.891491395793499E-2</v>
      </c>
      <c r="Q5">
        <f t="shared" si="2"/>
        <v>-2.7119383365210918</v>
      </c>
      <c r="R5">
        <f t="shared" si="3"/>
        <v>14.134799235181644</v>
      </c>
      <c r="S5" t="str">
        <f t="shared" si="4"/>
        <v>[7.44813575525813, 7.28585803059273, -7.98120936902486, 3.30139340344168, -0.068914913957935, -2.71193833652109, 14.1347992351816]</v>
      </c>
    </row>
    <row r="6" spans="1:19" x14ac:dyDescent="0.2">
      <c r="A6" t="s">
        <v>23</v>
      </c>
      <c r="B6">
        <v>-45242.45</v>
      </c>
      <c r="C6">
        <v>72.599999999999994</v>
      </c>
      <c r="D6">
        <v>31.502179999999999</v>
      </c>
      <c r="E6">
        <v>55.989150000000002</v>
      </c>
      <c r="F6">
        <v>-49.175649999999997</v>
      </c>
      <c r="G6">
        <v>18.6434</v>
      </c>
      <c r="H6">
        <v>0.21065</v>
      </c>
      <c r="I6">
        <v>-45253.225079999997</v>
      </c>
      <c r="J6">
        <v>97.21</v>
      </c>
      <c r="K6">
        <v>-45242.45</v>
      </c>
      <c r="L6">
        <f t="shared" si="1"/>
        <v>7.5292017208413</v>
      </c>
      <c r="M6">
        <f t="shared" si="0"/>
        <v>13.381728011472275</v>
      </c>
      <c r="N6">
        <f t="shared" si="0"/>
        <v>-11.753262428298278</v>
      </c>
      <c r="O6">
        <f t="shared" si="0"/>
        <v>4.4558795411089864</v>
      </c>
      <c r="P6">
        <f t="shared" si="0"/>
        <v>5.0346558317399613E-2</v>
      </c>
      <c r="Q6">
        <f t="shared" si="2"/>
        <v>-2.575305927342121</v>
      </c>
      <c r="R6">
        <f t="shared" si="3"/>
        <v>23.233747609942636</v>
      </c>
      <c r="S6" t="str">
        <f t="shared" si="4"/>
        <v>[7.5292017208413, 13.3817280114723, -11.7532624282983, 4.45587954110899, 0.0503465583173996, -2.57530592734212, 23.2337476099426]</v>
      </c>
    </row>
    <row r="7" spans="1:19" x14ac:dyDescent="0.2">
      <c r="A7" t="s">
        <v>24</v>
      </c>
      <c r="B7">
        <v>-57095.38</v>
      </c>
      <c r="C7">
        <v>52.86</v>
      </c>
      <c r="D7">
        <v>26.012119999999999</v>
      </c>
      <c r="E7">
        <v>44.223680000000002</v>
      </c>
      <c r="F7">
        <v>-36.261710000000001</v>
      </c>
      <c r="G7">
        <v>11.65813</v>
      </c>
      <c r="H7">
        <v>0.28360999999999997</v>
      </c>
      <c r="I7">
        <v>-57111.39862</v>
      </c>
      <c r="J7">
        <v>74.239999999999995</v>
      </c>
      <c r="K7">
        <v>-57102.93</v>
      </c>
      <c r="L7">
        <f t="shared" si="1"/>
        <v>6.217045889101338</v>
      </c>
      <c r="M7">
        <f t="shared" si="0"/>
        <v>10.569713193116634</v>
      </c>
      <c r="N7">
        <f t="shared" si="0"/>
        <v>-8.666756692160611</v>
      </c>
      <c r="O7">
        <f t="shared" si="0"/>
        <v>2.7863599426386232</v>
      </c>
      <c r="P7">
        <f t="shared" si="0"/>
        <v>6.7784416826003821E-2</v>
      </c>
      <c r="Q7">
        <f t="shared" si="2"/>
        <v>-2.0240487571700876</v>
      </c>
      <c r="R7">
        <f t="shared" si="3"/>
        <v>17.743785850860419</v>
      </c>
      <c r="S7" t="str">
        <f t="shared" si="4"/>
        <v>[6.21704588910134, 10.5697131931166, -8.66675669216061, 2.78635994263862, 0.0677844168260038, -2.02404875717009, 17.7437858508604]</v>
      </c>
    </row>
    <row r="8" spans="1:19" x14ac:dyDescent="0.2">
      <c r="A8" t="s">
        <v>25</v>
      </c>
      <c r="B8">
        <v>-99312.37</v>
      </c>
      <c r="C8">
        <v>67.84</v>
      </c>
      <c r="D8">
        <v>34.892690000000002</v>
      </c>
      <c r="E8">
        <v>65.429400000000001</v>
      </c>
      <c r="F8">
        <v>-47.83766</v>
      </c>
      <c r="G8">
        <v>13.948919999999999</v>
      </c>
      <c r="H8">
        <v>-0.1201</v>
      </c>
      <c r="I8">
        <v>-99325.691519999993</v>
      </c>
      <c r="J8">
        <v>91.88</v>
      </c>
      <c r="K8">
        <v>-99312.37</v>
      </c>
      <c r="L8">
        <f t="shared" si="1"/>
        <v>8.3395530592734222</v>
      </c>
      <c r="M8">
        <f t="shared" si="0"/>
        <v>15.638001912045889</v>
      </c>
      <c r="N8">
        <f t="shared" si="0"/>
        <v>-11.433475143403442</v>
      </c>
      <c r="O8">
        <f t="shared" si="0"/>
        <v>3.3338718929254298</v>
      </c>
      <c r="P8">
        <f t="shared" si="0"/>
        <v>-2.8704588910133843E-2</v>
      </c>
      <c r="Q8">
        <f t="shared" si="2"/>
        <v>-3.1839196940721055</v>
      </c>
      <c r="R8">
        <f t="shared" si="3"/>
        <v>21.95984703632887</v>
      </c>
      <c r="S8" t="str">
        <f t="shared" si="4"/>
        <v>[8.33955305927342, 15.6380019120459, -11.4334751434034, 3.33387189292543, -0.0287045889101338, -3.18391969407211, 21.9598470363289]</v>
      </c>
    </row>
    <row r="9" spans="1:19" x14ac:dyDescent="0.2">
      <c r="A9" t="s">
        <v>26</v>
      </c>
      <c r="B9">
        <v>-141424.64000000001</v>
      </c>
      <c r="C9">
        <v>71.92</v>
      </c>
      <c r="D9">
        <v>50.457680000000003</v>
      </c>
      <c r="E9">
        <v>93.339820000000003</v>
      </c>
      <c r="F9">
        <v>-69.451080000000005</v>
      </c>
      <c r="G9">
        <v>18.733419999999999</v>
      </c>
      <c r="H9">
        <v>-0.94381000000000004</v>
      </c>
      <c r="I9">
        <v>-141446.42048</v>
      </c>
      <c r="J9">
        <v>102.79</v>
      </c>
      <c r="K9">
        <v>-141424.64000000001</v>
      </c>
      <c r="L9">
        <f t="shared" si="1"/>
        <v>12.059674952198852</v>
      </c>
      <c r="M9">
        <f t="shared" si="0"/>
        <v>22.308752390057361</v>
      </c>
      <c r="N9">
        <f t="shared" si="0"/>
        <v>-16.599206500956022</v>
      </c>
      <c r="O9">
        <f t="shared" si="0"/>
        <v>4.4773948374760986</v>
      </c>
      <c r="P9">
        <f t="shared" si="0"/>
        <v>-0.22557600382409179</v>
      </c>
      <c r="Q9">
        <f t="shared" si="2"/>
        <v>-5.2056596558285637</v>
      </c>
      <c r="R9">
        <f t="shared" si="3"/>
        <v>24.567399617590823</v>
      </c>
      <c r="S9" t="str">
        <f t="shared" si="4"/>
        <v>[12.0596749521989, 22.3087523900574, -16.599206500956, 4.4773948374761, -0.225576003824092, -5.20565965582856, 24.5673996175908]</v>
      </c>
    </row>
    <row r="10" spans="1:19" x14ac:dyDescent="0.2">
      <c r="A10" t="s">
        <v>27</v>
      </c>
      <c r="B10">
        <v>-143053.16</v>
      </c>
      <c r="C10">
        <v>79.3</v>
      </c>
      <c r="D10">
        <v>32.21331</v>
      </c>
      <c r="E10">
        <v>168.52781999999999</v>
      </c>
      <c r="F10">
        <v>-133.55600000000001</v>
      </c>
      <c r="G10">
        <v>39.902790000000003</v>
      </c>
      <c r="H10">
        <v>-0.45121</v>
      </c>
      <c r="I10">
        <v>-143070.66652</v>
      </c>
      <c r="J10">
        <v>71.09</v>
      </c>
      <c r="K10">
        <v>-143053.16</v>
      </c>
      <c r="L10">
        <f t="shared" si="1"/>
        <v>7.6991658699808792</v>
      </c>
      <c r="M10">
        <f t="shared" si="0"/>
        <v>40.279115678776286</v>
      </c>
      <c r="N10">
        <f t="shared" si="0"/>
        <v>-31.920650095602294</v>
      </c>
      <c r="O10">
        <f t="shared" si="0"/>
        <v>9.5369956978967494</v>
      </c>
      <c r="P10">
        <f t="shared" si="0"/>
        <v>-0.10784177820267686</v>
      </c>
      <c r="Q10">
        <f t="shared" si="2"/>
        <v>-4.1841586998076865</v>
      </c>
      <c r="R10">
        <f t="shared" si="3"/>
        <v>16.99091778202677</v>
      </c>
      <c r="S10" t="str">
        <f t="shared" si="4"/>
        <v>[7.69916586998088, 40.2791156787763, -31.9206500956023, 9.53699569789675, -0.107841778202677, -4.18415869980769, 16.9909177820268]</v>
      </c>
    </row>
    <row r="11" spans="1:19" x14ac:dyDescent="0.2">
      <c r="A11" t="s">
        <v>28</v>
      </c>
      <c r="B11">
        <v>-58541.39</v>
      </c>
      <c r="C11">
        <v>57.42</v>
      </c>
      <c r="D11">
        <v>30.465900000000001</v>
      </c>
      <c r="E11">
        <v>63.304299999999998</v>
      </c>
      <c r="F11">
        <v>-39.707970000000003</v>
      </c>
      <c r="G11">
        <v>9.8993099999999998</v>
      </c>
      <c r="H11">
        <v>-0.1573</v>
      </c>
      <c r="I11">
        <v>-58562.973550000002</v>
      </c>
      <c r="J11">
        <v>76.209999999999994</v>
      </c>
      <c r="K11">
        <v>-58550.879999999997</v>
      </c>
      <c r="L11">
        <f t="shared" si="1"/>
        <v>7.2815248565965582</v>
      </c>
      <c r="M11">
        <f t="shared" si="0"/>
        <v>15.130090822179731</v>
      </c>
      <c r="N11">
        <f t="shared" si="0"/>
        <v>-9.4904326003824089</v>
      </c>
      <c r="O11">
        <f t="shared" si="0"/>
        <v>2.3659918738049712</v>
      </c>
      <c r="P11">
        <f t="shared" si="0"/>
        <v>-3.7595602294455063E-2</v>
      </c>
      <c r="Q11">
        <f t="shared" si="2"/>
        <v>-2.890427820268894</v>
      </c>
      <c r="R11">
        <f t="shared" si="3"/>
        <v>18.214627151051623</v>
      </c>
      <c r="S11" t="str">
        <f t="shared" si="4"/>
        <v>[7.28152485659656, 15.1300908221797, -9.49043260038241, 2.36599187380497, -0.0375956022944551, -2.89042782026889, 18.2146271510516]</v>
      </c>
    </row>
    <row r="12" spans="1:19" x14ac:dyDescent="0.2">
      <c r="A12" t="s">
        <v>29</v>
      </c>
      <c r="B12">
        <v>-58506.32</v>
      </c>
      <c r="C12">
        <v>63</v>
      </c>
      <c r="D12">
        <v>33.920650000000002</v>
      </c>
      <c r="E12">
        <v>66.007440000000003</v>
      </c>
      <c r="F12">
        <v>-52.463050000000003</v>
      </c>
      <c r="G12">
        <v>16.451799999999999</v>
      </c>
      <c r="H12">
        <v>-0.29904999999999998</v>
      </c>
      <c r="I12">
        <v>-58519.935769999996</v>
      </c>
      <c r="J12">
        <v>84.88</v>
      </c>
      <c r="K12">
        <v>-58506.32</v>
      </c>
      <c r="L12">
        <f t="shared" si="1"/>
        <v>8.1072299235181653</v>
      </c>
      <c r="M12">
        <f t="shared" si="0"/>
        <v>15.776156787762906</v>
      </c>
      <c r="N12">
        <f t="shared" si="0"/>
        <v>-12.538969885277247</v>
      </c>
      <c r="O12">
        <f t="shared" si="0"/>
        <v>3.9320745697896746</v>
      </c>
      <c r="P12">
        <f t="shared" si="0"/>
        <v>-7.1474665391969394E-2</v>
      </c>
      <c r="Q12">
        <f t="shared" si="2"/>
        <v>-3.2542471319303776</v>
      </c>
      <c r="R12">
        <f t="shared" si="3"/>
        <v>20.286806883365198</v>
      </c>
      <c r="S12" t="str">
        <f t="shared" si="4"/>
        <v>[8.10722992351817, 15.7761567877629, -12.5389698852772, 3.93207456978967, -0.0714746653919694, -3.25424713193038, 20.2868068833652]</v>
      </c>
    </row>
    <row r="13" spans="1:19" x14ac:dyDescent="0.2">
      <c r="A13" t="s">
        <v>30</v>
      </c>
      <c r="B13">
        <v>-60056.27</v>
      </c>
      <c r="C13">
        <v>65.87</v>
      </c>
      <c r="D13">
        <v>35.924349999999997</v>
      </c>
      <c r="E13">
        <v>80.141829999999999</v>
      </c>
      <c r="F13">
        <v>-42.570430000000002</v>
      </c>
      <c r="G13">
        <v>8.6687200000000004</v>
      </c>
      <c r="H13">
        <v>-0.46507999999999999</v>
      </c>
      <c r="I13">
        <v>-60081.623769999998</v>
      </c>
      <c r="J13">
        <v>84.67</v>
      </c>
      <c r="K13">
        <v>-60066.15</v>
      </c>
      <c r="L13">
        <f t="shared" si="1"/>
        <v>8.5861257170172074</v>
      </c>
      <c r="M13">
        <f t="shared" si="0"/>
        <v>19.154357074569788</v>
      </c>
      <c r="N13">
        <f t="shared" si="0"/>
        <v>-10.174576959847036</v>
      </c>
      <c r="O13">
        <f t="shared" si="0"/>
        <v>2.0718738049713195</v>
      </c>
      <c r="P13">
        <f t="shared" si="0"/>
        <v>-0.1111567877629063</v>
      </c>
      <c r="Q13">
        <f t="shared" si="2"/>
        <v>-3.6983197896742053</v>
      </c>
      <c r="R13">
        <f t="shared" si="3"/>
        <v>20.236615678776289</v>
      </c>
      <c r="S13" t="str">
        <f t="shared" si="4"/>
        <v>[8.58612571701721, 19.1543570745698, -10.174576959847, 2.07187380497132, -0.111156787762906, -3.69831978967421, 20.2366156787763]</v>
      </c>
    </row>
    <row r="14" spans="1:19" x14ac:dyDescent="0.2">
      <c r="A14" t="s">
        <v>31</v>
      </c>
      <c r="B14">
        <v>-100862.33</v>
      </c>
      <c r="C14">
        <v>62.31</v>
      </c>
      <c r="D14">
        <v>20.211089999999999</v>
      </c>
      <c r="E14">
        <v>133.71969000000001</v>
      </c>
      <c r="F14">
        <v>-96.205439999999996</v>
      </c>
      <c r="G14">
        <v>26.529679999999999</v>
      </c>
      <c r="H14">
        <v>7.9900000000000006E-3</v>
      </c>
      <c r="I14">
        <v>-100882.59268</v>
      </c>
      <c r="J14">
        <v>50.99</v>
      </c>
      <c r="K14">
        <v>-100871.45</v>
      </c>
      <c r="L14">
        <f t="shared" si="1"/>
        <v>4.8305664435946456</v>
      </c>
      <c r="M14">
        <f t="shared" si="0"/>
        <v>31.959772944550672</v>
      </c>
      <c r="N14">
        <f t="shared" si="0"/>
        <v>-22.993652007648183</v>
      </c>
      <c r="O14">
        <f t="shared" si="0"/>
        <v>6.3407456978967494</v>
      </c>
      <c r="P14">
        <f t="shared" si="0"/>
        <v>1.9096558317399617E-3</v>
      </c>
      <c r="Q14">
        <f t="shared" si="2"/>
        <v>-2.6631644359475324</v>
      </c>
      <c r="R14">
        <f t="shared" si="3"/>
        <v>12.186902485659656</v>
      </c>
      <c r="S14" t="str">
        <f t="shared" si="4"/>
        <v>[4.83056644359465, 31.9597729445507, -22.9936520076482, 6.34074569789675, 0.00190965583173996, -2.66316443594753, 12.1869024856597]</v>
      </c>
    </row>
    <row r="15" spans="1:19" x14ac:dyDescent="0.2">
      <c r="A15" t="s">
        <v>32</v>
      </c>
      <c r="B15">
        <v>-102300.36</v>
      </c>
      <c r="C15">
        <v>70.099999999999994</v>
      </c>
      <c r="D15">
        <v>19.605260000000001</v>
      </c>
      <c r="E15">
        <v>171.60968</v>
      </c>
      <c r="F15">
        <v>-124.55110000000001</v>
      </c>
      <c r="G15">
        <v>35.335349999999998</v>
      </c>
      <c r="H15">
        <v>-0.36767</v>
      </c>
      <c r="I15">
        <v>-102322.12536000001</v>
      </c>
      <c r="J15">
        <v>45.83</v>
      </c>
      <c r="K15">
        <v>-102308.45</v>
      </c>
      <c r="L15">
        <f t="shared" si="1"/>
        <v>4.6857695984703636</v>
      </c>
      <c r="M15">
        <f t="shared" si="0"/>
        <v>41.015697896749522</v>
      </c>
      <c r="N15">
        <f t="shared" si="0"/>
        <v>-29.768427342256214</v>
      </c>
      <c r="O15">
        <f t="shared" si="0"/>
        <v>8.4453513384321219</v>
      </c>
      <c r="P15">
        <f t="shared" si="0"/>
        <v>-8.7875239005736128E-2</v>
      </c>
      <c r="Q15">
        <f t="shared" si="2"/>
        <v>-3.2684894837496099</v>
      </c>
      <c r="R15">
        <f t="shared" si="3"/>
        <v>10.953632887189292</v>
      </c>
      <c r="S15" t="str">
        <f t="shared" si="4"/>
        <v>[4.68576959847036, 41.0156978967495, -29.7684273422562, 8.44535133843212, -0.0878752390057361, -3.26848948374961, 10.9536328871893]</v>
      </c>
    </row>
    <row r="16" spans="1:19" x14ac:dyDescent="0.2">
      <c r="A16" t="s">
        <v>33</v>
      </c>
      <c r="B16">
        <v>-100781.3</v>
      </c>
      <c r="C16">
        <v>64.81</v>
      </c>
      <c r="D16">
        <v>42.032760000000003</v>
      </c>
      <c r="E16">
        <v>86.904169999999993</v>
      </c>
      <c r="F16">
        <v>-57.979810000000001</v>
      </c>
      <c r="G16">
        <v>14.6808</v>
      </c>
      <c r="H16">
        <v>-0.65200000000000002</v>
      </c>
      <c r="I16">
        <v>-100799.40198</v>
      </c>
      <c r="J16">
        <v>88.57</v>
      </c>
      <c r="K16">
        <v>-100781.3</v>
      </c>
      <c r="L16">
        <f t="shared" si="1"/>
        <v>10.046070745697897</v>
      </c>
      <c r="M16">
        <f t="shared" si="0"/>
        <v>20.77059512428298</v>
      </c>
      <c r="N16">
        <f t="shared" si="0"/>
        <v>-13.857507170172084</v>
      </c>
      <c r="O16">
        <f t="shared" si="0"/>
        <v>3.5087954110898658</v>
      </c>
      <c r="P16">
        <f t="shared" si="0"/>
        <v>-0.15583173996175909</v>
      </c>
      <c r="Q16">
        <f t="shared" si="2"/>
        <v>-4.3264770554474623</v>
      </c>
      <c r="R16">
        <f t="shared" si="3"/>
        <v>21.168738049713191</v>
      </c>
      <c r="S16" t="str">
        <f t="shared" si="4"/>
        <v>[10.0460707456979, 20.770595124283, -13.8575071701721, 3.50879541108987, -0.155831739961759, -4.32647705544746, 21.1687380497132]</v>
      </c>
    </row>
    <row r="17" spans="1:19" x14ac:dyDescent="0.2">
      <c r="A17" t="s">
        <v>34</v>
      </c>
      <c r="B17">
        <v>-102357.14</v>
      </c>
      <c r="C17">
        <v>81.62</v>
      </c>
      <c r="D17">
        <v>22.89629</v>
      </c>
      <c r="E17">
        <v>154.92161999999999</v>
      </c>
      <c r="F17">
        <v>-106.80911</v>
      </c>
      <c r="G17">
        <v>29.305620000000001</v>
      </c>
      <c r="H17">
        <v>-5.5890000000000002E-2</v>
      </c>
      <c r="I17">
        <v>-102383.95741</v>
      </c>
      <c r="J17">
        <v>67.319999999999993</v>
      </c>
      <c r="K17">
        <v>-102370.94</v>
      </c>
      <c r="L17">
        <f t="shared" si="1"/>
        <v>5.4723446462715106</v>
      </c>
      <c r="M17">
        <f t="shared" si="0"/>
        <v>37.027155831739961</v>
      </c>
      <c r="N17">
        <f t="shared" si="0"/>
        <v>-25.527989961759083</v>
      </c>
      <c r="O17">
        <f t="shared" si="0"/>
        <v>7.004211281070746</v>
      </c>
      <c r="P17">
        <f t="shared" si="0"/>
        <v>-1.3358030592734226E-2</v>
      </c>
      <c r="Q17">
        <f t="shared" si="2"/>
        <v>-3.111235659655923</v>
      </c>
      <c r="R17">
        <f t="shared" si="3"/>
        <v>16.08986615678776</v>
      </c>
      <c r="S17" t="str">
        <f t="shared" si="4"/>
        <v>[5.47234464627151, 37.02715583174, -25.5279899617591, 7.00421128107075, -0.0133580305927342, -3.11123565965592, 16.0898661567878]</v>
      </c>
    </row>
    <row r="18" spans="1:19" x14ac:dyDescent="0.2">
      <c r="A18" t="s">
        <v>35</v>
      </c>
      <c r="B18">
        <v>-60097.65</v>
      </c>
      <c r="C18">
        <v>60.45</v>
      </c>
      <c r="D18">
        <v>33.946539999999999</v>
      </c>
      <c r="E18">
        <v>78.525490000000005</v>
      </c>
      <c r="F18">
        <v>-39.696460000000002</v>
      </c>
      <c r="G18">
        <v>7.5369799999999998</v>
      </c>
      <c r="H18">
        <v>-0.50265000000000004</v>
      </c>
      <c r="I18">
        <v>-60122.309730000001</v>
      </c>
      <c r="J18">
        <v>77.010000000000005</v>
      </c>
      <c r="K18">
        <v>-60107.35</v>
      </c>
      <c r="L18">
        <f t="shared" si="1"/>
        <v>8.1134177820267688</v>
      </c>
      <c r="M18">
        <f t="shared" si="0"/>
        <v>18.768042543021032</v>
      </c>
      <c r="N18">
        <f t="shared" si="0"/>
        <v>-9.4876816443594638</v>
      </c>
      <c r="O18">
        <f t="shared" si="0"/>
        <v>1.8013814531548755</v>
      </c>
      <c r="P18">
        <f t="shared" si="0"/>
        <v>-0.12013623326959848</v>
      </c>
      <c r="Q18">
        <f t="shared" si="2"/>
        <v>-3.5754612810712976</v>
      </c>
      <c r="R18">
        <f t="shared" si="3"/>
        <v>18.405831739961759</v>
      </c>
      <c r="S18" t="str">
        <f t="shared" si="4"/>
        <v>[8.11341778202677, 18.768042543021, -9.48768164435946, 1.80138145315488, -0.120136233269598, -3.5754612810713, 18.4058317399618]</v>
      </c>
    </row>
    <row r="19" spans="1:19" x14ac:dyDescent="0.2">
      <c r="A19" t="s">
        <v>36</v>
      </c>
      <c r="B19">
        <v>-61711.37</v>
      </c>
      <c r="C19">
        <v>68.67</v>
      </c>
      <c r="D19">
        <v>9.9787300000000005</v>
      </c>
      <c r="E19">
        <v>156.88807</v>
      </c>
      <c r="F19">
        <v>-98.165639999999996</v>
      </c>
      <c r="G19">
        <v>25.160160000000001</v>
      </c>
      <c r="H19">
        <v>0.29931999999999997</v>
      </c>
      <c r="I19">
        <v>-61729.377800000002</v>
      </c>
      <c r="J19">
        <v>39.799999999999997</v>
      </c>
      <c r="K19">
        <v>-61721.25</v>
      </c>
      <c r="L19">
        <f t="shared" si="1"/>
        <v>2.3849737093690249</v>
      </c>
      <c r="M19">
        <f t="shared" ref="M19:M24" si="5">E19/4.184</f>
        <v>37.497148661567877</v>
      </c>
      <c r="N19">
        <f t="shared" ref="N19:N24" si="6">F19/4.184</f>
        <v>-23.462151051625238</v>
      </c>
      <c r="O19">
        <f t="shared" ref="O19:O24" si="7">G19/4.184</f>
        <v>6.0134225621414918</v>
      </c>
      <c r="P19">
        <f t="shared" ref="P19:P24" si="8">H19/4.184</f>
        <v>7.1539196940726565E-2</v>
      </c>
      <c r="Q19">
        <f t="shared" si="2"/>
        <v>-1.9425908221802164</v>
      </c>
      <c r="R19">
        <f t="shared" si="3"/>
        <v>9.5124282982791577</v>
      </c>
      <c r="S19" t="str">
        <f t="shared" si="4"/>
        <v>[2.38497370936902, 37.4971486615679, -23.4621510516252, 6.01342256214149, 0.0715391969407266, -1.94259082218022, 9.51242829827916]</v>
      </c>
    </row>
    <row r="20" spans="1:19" x14ac:dyDescent="0.2">
      <c r="A20" t="s">
        <v>37</v>
      </c>
      <c r="B20">
        <v>-61619.88</v>
      </c>
      <c r="C20">
        <v>70.3</v>
      </c>
      <c r="D20">
        <v>40.121360000000003</v>
      </c>
      <c r="E20">
        <v>94.756600000000006</v>
      </c>
      <c r="F20">
        <v>-47.336239999999997</v>
      </c>
      <c r="G20">
        <v>9.3163199999999993</v>
      </c>
      <c r="H20">
        <v>-0.79088000000000003</v>
      </c>
      <c r="I20">
        <v>-61649.945480000002</v>
      </c>
      <c r="J20">
        <v>88.21</v>
      </c>
      <c r="K20">
        <v>-61631.519999999997</v>
      </c>
      <c r="L20">
        <f t="shared" si="1"/>
        <v>9.5892351816443604</v>
      </c>
      <c r="M20">
        <f t="shared" si="5"/>
        <v>22.647370936902487</v>
      </c>
      <c r="N20">
        <f t="shared" si="6"/>
        <v>-11.313632887189291</v>
      </c>
      <c r="O20">
        <f t="shared" si="7"/>
        <v>2.2266539196940722</v>
      </c>
      <c r="P20">
        <f t="shared" si="8"/>
        <v>-0.18902485659655832</v>
      </c>
      <c r="Q20">
        <f t="shared" si="2"/>
        <v>-4.4037954110911413</v>
      </c>
      <c r="R20">
        <f t="shared" si="3"/>
        <v>21.08269598470363</v>
      </c>
      <c r="S20" t="str">
        <f t="shared" si="4"/>
        <v>[9.58923518164436, 22.6473709369025, -11.3136328871893, 2.22665391969407, -0.189024856596558, -4.40379541109114, 21.0826959847036]</v>
      </c>
    </row>
    <row r="21" spans="1:19" x14ac:dyDescent="0.2">
      <c r="A21" t="s">
        <v>38</v>
      </c>
      <c r="B21">
        <v>-103865.64</v>
      </c>
      <c r="C21">
        <v>75.540000000000006</v>
      </c>
      <c r="D21">
        <v>20.12942</v>
      </c>
      <c r="E21">
        <v>198.83174</v>
      </c>
      <c r="F21">
        <v>-142.56348</v>
      </c>
      <c r="G21">
        <v>40.855519999999999</v>
      </c>
      <c r="H21">
        <v>-0.26262999999999997</v>
      </c>
      <c r="I21">
        <v>-103892.52228</v>
      </c>
      <c r="J21">
        <v>45.13</v>
      </c>
      <c r="K21">
        <v>-103877.98</v>
      </c>
      <c r="L21">
        <f t="shared" si="1"/>
        <v>4.8110468451242827</v>
      </c>
      <c r="M21">
        <f t="shared" si="5"/>
        <v>47.521926386233268</v>
      </c>
      <c r="N21">
        <f t="shared" si="6"/>
        <v>-34.073489483747608</v>
      </c>
      <c r="O21">
        <f t="shared" si="7"/>
        <v>9.7647036328871888</v>
      </c>
      <c r="P21">
        <f t="shared" si="8"/>
        <v>-6.2770076481835552E-2</v>
      </c>
      <c r="Q21">
        <f t="shared" si="2"/>
        <v>-3.47568833652217</v>
      </c>
      <c r="R21">
        <f t="shared" si="3"/>
        <v>10.786328871892925</v>
      </c>
      <c r="S21" t="str">
        <f t="shared" si="4"/>
        <v>[4.81104684512428, 47.5219263862333, -34.0734894837476, 9.76470363288719, -0.0627700764818356, -3.47568833652217, 10.7863288718929]</v>
      </c>
    </row>
    <row r="22" spans="1:19" x14ac:dyDescent="0.2">
      <c r="A22" t="s">
        <v>39</v>
      </c>
      <c r="B22">
        <v>-63247.94</v>
      </c>
      <c r="C22">
        <v>92.76</v>
      </c>
      <c r="D22">
        <v>12.805210000000001</v>
      </c>
      <c r="E22">
        <v>181.34809000000001</v>
      </c>
      <c r="F22">
        <v>-115.33416</v>
      </c>
      <c r="G22">
        <v>30.76361</v>
      </c>
      <c r="H22">
        <v>0.30468000000000001</v>
      </c>
      <c r="I22">
        <v>-63257.838029999999</v>
      </c>
      <c r="J22">
        <v>60.76</v>
      </c>
      <c r="K22">
        <v>-63247.94</v>
      </c>
      <c r="L22">
        <f t="shared" si="1"/>
        <v>3.0605186424474189</v>
      </c>
      <c r="M22">
        <f t="shared" si="5"/>
        <v>43.343233747609943</v>
      </c>
      <c r="N22">
        <f t="shared" si="6"/>
        <v>-27.565525812619502</v>
      </c>
      <c r="O22">
        <f t="shared" si="7"/>
        <v>7.3526792543021031</v>
      </c>
      <c r="P22">
        <f t="shared" si="8"/>
        <v>7.2820267686424467E-2</v>
      </c>
      <c r="Q22">
        <f t="shared" si="2"/>
        <v>-2.3656859464619147</v>
      </c>
      <c r="R22">
        <f t="shared" si="3"/>
        <v>14.521988527724664</v>
      </c>
      <c r="S22" t="str">
        <f t="shared" si="4"/>
        <v>[3.06051864244742, 43.3432337476099, -27.5655258126195, 7.3526792543021, 0.0728202676864245, -2.36568594646191, 14.5219885277247]</v>
      </c>
    </row>
    <row r="23" spans="1:19" x14ac:dyDescent="0.2">
      <c r="A23" t="s">
        <v>40</v>
      </c>
      <c r="B23">
        <v>-120354.12</v>
      </c>
      <c r="C23">
        <v>129.33000000000001</v>
      </c>
      <c r="D23">
        <v>9.9655699999999996</v>
      </c>
      <c r="E23">
        <v>278.66296</v>
      </c>
      <c r="F23">
        <v>-184.88578999999999</v>
      </c>
      <c r="G23">
        <v>49.117100000000001</v>
      </c>
      <c r="H23">
        <v>0.37995000000000001</v>
      </c>
      <c r="I23">
        <v>-120366.66344999999</v>
      </c>
      <c r="J23">
        <v>68.239999999999995</v>
      </c>
      <c r="K23">
        <v>-120354.12</v>
      </c>
      <c r="L23">
        <f t="shared" si="1"/>
        <v>2.3818283938814528</v>
      </c>
      <c r="M23">
        <f t="shared" si="5"/>
        <v>66.602045889101333</v>
      </c>
      <c r="N23">
        <f t="shared" si="6"/>
        <v>-44.188764340344164</v>
      </c>
      <c r="O23">
        <f t="shared" si="7"/>
        <v>11.739268642447419</v>
      </c>
      <c r="P23">
        <f t="shared" si="8"/>
        <v>9.0810229445506693E-2</v>
      </c>
      <c r="Q23">
        <f t="shared" si="2"/>
        <v>-2.9979565009553997</v>
      </c>
      <c r="R23">
        <f t="shared" si="3"/>
        <v>16.309751434034414</v>
      </c>
      <c r="S23" t="str">
        <f t="shared" si="4"/>
        <v>[2.38182839388145, 66.6020458891013, -44.1887643403442, 11.7392686424474, 0.0908102294455067, -2.9979565009554, 16.3097514340344]</v>
      </c>
    </row>
    <row r="24" spans="1:19" x14ac:dyDescent="0.2">
      <c r="A24" t="s">
        <v>43</v>
      </c>
      <c r="B24">
        <v>-121875.38</v>
      </c>
      <c r="C24">
        <v>127.4</v>
      </c>
      <c r="D24">
        <v>0.49307000000000001</v>
      </c>
      <c r="E24">
        <v>332.64060000000001</v>
      </c>
      <c r="F24">
        <v>-222.49263999999999</v>
      </c>
      <c r="G24">
        <v>59.490409999999997</v>
      </c>
      <c r="H24">
        <v>0.40745999999999999</v>
      </c>
      <c r="I24">
        <v>-121887.09553999999</v>
      </c>
      <c r="J24">
        <v>40.49</v>
      </c>
      <c r="K24">
        <v>-121875.38</v>
      </c>
      <c r="L24">
        <f t="shared" si="1"/>
        <v>0.11784655831739961</v>
      </c>
      <c r="M24">
        <f t="shared" si="5"/>
        <v>79.503011472275332</v>
      </c>
      <c r="N24">
        <f t="shared" si="6"/>
        <v>-53.177017208412998</v>
      </c>
      <c r="O24">
        <f t="shared" si="7"/>
        <v>14.218549235181642</v>
      </c>
      <c r="P24">
        <f t="shared" si="8"/>
        <v>9.7385277246653912E-2</v>
      </c>
      <c r="Q24">
        <f t="shared" si="2"/>
        <v>-2.8000812619479305</v>
      </c>
      <c r="R24">
        <f t="shared" si="3"/>
        <v>9.6773422562141498</v>
      </c>
      <c r="S24" t="str">
        <f t="shared" si="4"/>
        <v>[0.1178465583174, 79.5030114722753, -53.177017208413, 14.2185492351816, 0.0973852772466539, -2.80008126194793, 9.67734225621415]</v>
      </c>
    </row>
    <row r="25" spans="1:19" x14ac:dyDescent="0.2">
      <c r="A2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8419-E82C-944B-B4EA-6B035B83BFEC}">
  <dimension ref="A1:C2"/>
  <sheetViews>
    <sheetView workbookViewId="0">
      <selection activeCell="D4" sqref="D4"/>
    </sheetView>
  </sheetViews>
  <sheetFormatPr baseColWidth="10" defaultRowHeight="16" x14ac:dyDescent="0.2"/>
  <cols>
    <col min="1" max="1" width="36.1640625" customWidth="1"/>
    <col min="2" max="2" width="8.5" bestFit="1" customWidth="1"/>
  </cols>
  <sheetData>
    <row r="1" spans="1:3" x14ac:dyDescent="0.2">
      <c r="A1" t="s">
        <v>48</v>
      </c>
      <c r="B1" t="s">
        <v>49</v>
      </c>
    </row>
    <row r="2" spans="1:3" x14ac:dyDescent="0.2">
      <c r="A2">
        <v>10.29</v>
      </c>
      <c r="B2" s="1">
        <v>1.3469999999999999E-4</v>
      </c>
      <c r="C2" s="2">
        <f>A2/B2</f>
        <v>76391.982182628053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Sheet1!mech</vt:lpstr>
      <vt:lpstr>Sheet2!Surface_thermo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2020-12-15T19:26:41Z</dcterms:created>
  <dcterms:modified xsi:type="dcterms:W3CDTF">2021-03-02T13:24:57Z</dcterms:modified>
</cp:coreProperties>
</file>