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sharedStrings.xml" ContentType="application/vnd.openxmlformats-officedocument.spreadsheetml.sharedStrings+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Business" sheetId="1" state="visible" r:id="rId2"/>
    <sheet name="Suzlon power main" sheetId="2" state="visible" r:id="rId3"/>
    <sheet name="SUZLON" sheetId="3" state="visible" r:id="rId4"/>
    <sheet name="servo-tec" sheetId="4" state="visible" r:id="rId5"/>
    <sheet name="servo-tec-basic-6" sheetId="5" state="visible" r:id="rId6"/>
    <sheet name="adani-green" sheetId="6" state="visible" r:id="rId7"/>
    <sheet name="adani-green-6" sheetId="7" state="visible" r:id="rId8"/>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tc={9A4B6B9E-88EE-C23D-B709-D7D46A1D7A02}</author>
  </authors>
  <commentList>
    <comment ref="I31" authorId="0"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<sst xmlns="http://schemas.openxmlformats.org/spreadsheetml/2006/main" count="141" uniqueCount="141">
  <si>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</si>
  <si>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</si>
  <si>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</si>
  <si>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</si>
  <si>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</si>
  <si>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</si>
  <si>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</si>
  <si>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</si>
  <si>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</si>
  <si>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</si>
  <si>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</si>
  <si>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</si>
  <si>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</si>
  <si>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</si>
  <si>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</si>
  <si>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</si>
  <si>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</si>
  <si>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</si>
  <si>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</si>
  <si>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</si>
  <si>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</si>
  <si>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</si>
  <si>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</si>
  <si>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</si>
  <si>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</si>
  <si>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</si>
  <si>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</si>
  <si>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</si>
  <si>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</si>
  <si>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</si>
  <si>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</si>
  <si>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</si>
  <si>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 xml:space="preserve">Income Statement</t>
  </si>
  <si>
    <t xml:space="preserve">(in Crore)</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</si>
  <si>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</si>
  <si>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</si>
  <si>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</si>
  <si>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</si>
  <si>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 xml:space="preserve">Op. Revenue</t>
  </si>
  <si>
    <t xml:space="preserve">Other Operating Income</t>
  </si>
  <si>
    <t xml:space="preserve">Finance income</t>
  </si>
  <si>
    <t xml:space="preserve">Total income</t>
  </si>
  <si>
    <t xml:space="preserve">Cost of raw materials</t>
  </si>
  <si>
    <t>CORM</t>
  </si>
  <si>
    <t xml:space="preserve">Purchase of stock in trade</t>
  </si>
  <si>
    <t xml:space="preserve">Changes in inventory of finished goods </t>
  </si>
  <si>
    <t>EBE</t>
  </si>
  <si>
    <t xml:space="preserve">Finance Cost</t>
  </si>
  <si>
    <t>D&amp;A</t>
  </si>
  <si>
    <t xml:space="preserve">Other expense</t>
  </si>
  <si>
    <t xml:space="preserve">Total Expense</t>
  </si>
  <si>
    <t xml:space="preserve">Op. Profit</t>
  </si>
  <si>
    <t xml:space="preserve">Expense in exceptional items ( fire ( </t>
  </si>
  <si>
    <t xml:space="preserve">Exceptional items </t>
  </si>
  <si>
    <t>PBT</t>
  </si>
  <si>
    <t>Tax</t>
  </si>
  <si>
    <t>PAT</t>
  </si>
  <si>
    <t xml:space="preserve">Profit to equity owners</t>
  </si>
  <si>
    <t xml:space="preserve">Gross Profit</t>
  </si>
  <si>
    <t xml:space="preserve">Gross Margin</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</si>
  <si>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</si>
  <si>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</si>
  <si>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</si>
  <si>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</si>
  <si>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</si>
  <si>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</si>
  <si>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</si>
  <si>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</si>
  <si>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</si>
  <si>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</si>
  <si>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</si>
  <si>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</si>
  <si>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</si>
  <si>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</si>
  <si>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</si>
  <si>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</si>
  <si>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</si>
  <si>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</si>
  <si>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Other Expenses</t>
  </si>
  <si>
    <t xml:space="preserve">Total expense </t>
  </si>
  <si>
    <t xml:space="preserve">Expectional items </t>
  </si>
  <si>
    <t xml:space="preserve">OCI </t>
  </si>
  <si>
    <t xml:space="preserve">Attrbutable income</t>
  </si>
  <si>
    <t xml:space="preserve">weighted No. of equity shares</t>
  </si>
  <si>
    <t xml:space="preserve">Gross profit</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</si>
  <si>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</si>
  <si>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</si>
  <si>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</si>
  <si>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</si>
  <si>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</si>
  <si>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</si>
  <si>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</si>
  <si>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</si>
  <si>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</si>
  <si>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</si>
  <si>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</si>
  <si>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</si>
  <si>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</si>
  <si>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</si>
  <si>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</si>
  <si>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</si>
  <si>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</si>
  <si>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</si>
  <si>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</si>
  <si>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</si>
  <si>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</si>
  <si>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</si>
  <si>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</si>
  <si>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</si>
  <si>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Other Income</t>
  </si>
  <si>
    <t xml:space="preserve">Total Income</t>
  </si>
  <si>
    <t xml:space="preserve">Current Debt</t>
  </si>
  <si>
    <t xml:space="preserve">Non Current debt</t>
  </si>
  <si>
    <t>Equity</t>
  </si>
  <si>
    <t xml:space="preserve">Changes in inventory</t>
  </si>
  <si>
    <t xml:space="preserve">Debt finance cost</t>
  </si>
  <si>
    <t xml:space="preserve">Other Expense</t>
  </si>
  <si>
    <t xml:space="preserve">Share of profit from JV + associate</t>
  </si>
  <si>
    <t xml:space="preserve">Exception items </t>
  </si>
  <si>
    <t xml:space="preserve">Op. income</t>
  </si>
  <si>
    <t xml:space="preserve">Basic EPS</t>
  </si>
  <si>
    <t xml:space="preserve">Gross Margin </t>
  </si>
  <si>
    <t xml:space="preserve">EBE y/y</t>
  </si>
  <si>
    <t xml:space="preserve">Debt financing cost </t>
  </si>
  <si>
    <t xml:space="preserve">D&amp;A y/y</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</si>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</sst>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0.0%"/>
    <numFmt numFmtId="165" formatCode="_(* #,##0_);_(* &quot;(&quot;#,##0&quot;)&quot;;_(* &quot;-&quot;??_);_(@_)"/>
    <numFmt numFmtId="166" formatCode="_(* #,##0.00_);_(* \(#,##0.00\);_(* &quot;-&quot;??_);_(@_)"/>
  </numFmts>
  <fonts count="7">
    <font>
      <sz val="11.000000"/>
      <color theme="1"/>
      <name val="Calibri"/>
      <scheme val="minor"/>
    </font>
    <font>
      <b/>
      <sz val="11.000000"/>
      <color theme="1"/>
      <name val="Calibri"/>
      <scheme val="minor"/>
    </font>
    <font>
      <b/>
      <sz val="11.000000"/>
      <name val="Calibri"/>
      <scheme val="minor"/>
    </font>
    <font>
      <sz val="10.500000"/>
      <name val="Arial"/>
    </font>
    <font>
      <u/>
      <sz val="11.000000"/>
      <color theme="10"/>
      <name val="Calibri"/>
    </font>
    <font>
      <sz val="12.000000"/>
      <color theme="1"/>
      <name val="Calibri"/>
      <scheme val="minor"/>
    </font>
    <font>
      <b/>
      <sz val="12.000000"/>
      <color theme="1"/>
      <name val="Calibri"/>
      <scheme val="minor"/>
    </font>
  </fonts>
  <fills count="3">
    <fill>
      <patternFill patternType="none"/>
    </fill>
    <fill>
      <patternFill patternType="gray125"/>
    </fill>
    <fill>
      <patternFill patternType="none"/>
    </fill>
  </fills>
  <borders count="1">
    <border>
      <left style="none"/>
      <right style="none"/>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31">
    <xf fontId="0" fillId="0" borderId="0" numFmtId="0" xfId="0"/>
    <xf fontId="1" fillId="0" borderId="0" numFmtId="0" xfId="0" applyFont="1"/>
    <xf fontId="1" fillId="0" borderId="0" numFmtId="0" xfId="0" applyFont="1"/>
    <xf fontId="2" fillId="0" borderId="0" numFmtId="0" xfId="0" applyFont="1"/>
    <xf fontId="3" fillId="0" borderId="0" numFmtId="0" xfId="0" applyFont="1" applyAlignment="1">
      <alignment horizontal="left"/>
    </xf>
    <xf fontId="0" fillId="0" borderId="0" numFmtId="0" xfId="0"/>
    <xf fontId="4" fillId="0" borderId="0" numFmtId="0" xfId="0" applyFont="1"/>
    <xf fontId="4" fillId="0" borderId="0" numFmtId="0" xfId="0" applyFont="1"/>
    <xf fontId="0" fillId="0" borderId="0" numFmtId="0" xfId="0">
      <protection hidden="0" locked="1"/>
    </xf>
    <xf fontId="0" fillId="0" borderId="0" numFmtId="0" xfId="0">
      <protection hidden="0" locked="1"/>
    </xf>
    <xf fontId="1" fillId="0" borderId="0" numFmtId="0" xfId="0" applyFont="1">
      <protection hidden="0" locked="1"/>
    </xf>
    <xf fontId="1" fillId="0" borderId="0" numFmtId="0" xfId="0" applyFont="1">
      <protection hidden="0" locked="1"/>
    </xf>
    <xf fontId="0" fillId="0" borderId="0" numFmtId="164" xfId="1" applyNumberFormat="1"/>
    <xf fontId="0" fillId="0" borderId="0" numFmtId="164" xfId="1" applyNumberFormat="1"/>
    <xf fontId="0" fillId="0" borderId="0" numFmtId="0" xfId="0"/>
    <xf fontId="1" fillId="0" borderId="0" numFmtId="164" xfId="1" applyNumberFormat="1" applyFont="1"/>
    <xf fontId="5" fillId="0" borderId="0" numFmtId="0" xfId="0" applyFont="1"/>
    <xf fontId="6" fillId="0" borderId="0" numFmtId="0" xfId="0" applyFont="1"/>
    <xf fontId="5" fillId="0" borderId="0" numFmtId="165" xfId="2" applyNumberFormat="1" applyFont="1"/>
    <xf fontId="5" fillId="0" borderId="0" numFmtId="0" xfId="0" applyFont="1" applyAlignment="1">
      <alignment horizontal="left"/>
    </xf>
    <xf fontId="0" fillId="0" borderId="0" numFmtId="166" xfId="2" applyNumberFormat="1"/>
    <xf fontId="0" fillId="0" borderId="0" numFmtId="166" xfId="2" applyNumberFormat="1"/>
    <xf fontId="1" fillId="0" borderId="0" numFmtId="166" xfId="2" applyNumberFormat="1" applyFont="1"/>
    <xf fontId="0" fillId="0" borderId="0" numFmtId="0" xfId="0"/>
    <xf fontId="0" fillId="0" borderId="0" numFmtId="166" xfId="2" applyNumberFormat="1">
      <protection hidden="0" locked="1"/>
    </xf>
    <xf fontId="0" fillId="0" borderId="0" numFmtId="166" xfId="2" applyNumberFormat="1">
      <protection hidden="0" locked="1"/>
    </xf>
    <xf fontId="0" fillId="0" borderId="0" numFmtId="166" xfId="2" applyNumberFormat="1">
      <protection hidden="0" locked="1"/>
    </xf>
    <xf fontId="0" fillId="0" borderId="0" numFmtId="166" xfId="0" applyNumberFormat="1"/>
    <xf fontId="0" fillId="0" borderId="0" numFmtId="165" xfId="2" applyNumberFormat="1"/>
    <xf fontId="1" fillId="0" borderId="0" numFmtId="165" xfId="2" applyNumberFormat="1" applyFont="1"/>
    <xf fontId="0" fillId="0" borderId="0" numFmtId="0" xfId="0"/>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sharedStrings" Target="sharedStrings.xml"/><Relationship  Id="rId1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persons/person.xml><?xml version="1.0" encoding="utf-8"?>
<personList xmlns="http://schemas.microsoft.com/office/spreadsheetml/2018/threadedcomments" xmlns:x="http://schemas.openxmlformats.org/spreadsheetml/2006/main">
  <person displayName="mohit" id="{F3C4B87D-DB82-E9B0-11EA-62DA16641001}"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I31" dT="2025-06-18T21:27:29.95Z" personId="{F3C4B87D-DB82-E9B0-11EA-62DA16641001}" id="{9A4B6B9E-88EE-C23D-B709-D7D46A1D7A02}" done="1">
    <text xml:space="preserve">this money came from exceptional item
</text>
  </threadedComment>
</ThreadedComments>
</file>

<file path=xl/worksheets/_rels/sheet3.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6" width="15.140625"/>
    <col customWidth="1" min="7" max="7" width="15.140625"/>
    <col customWidth="1" min="8"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2"/>
      <c r="C4" s="3"/>
      <c r="D4" s="2"/>
      <c r="E4" s="2"/>
    </row>
    <row r="5" ht="14.25">
      <c r="B5" t="s">
        <v>12</v>
      </c>
      <c r="C5" s="4" t="s">
        <v>13</v>
      </c>
    </row>
    <row r="6" ht="14.25">
      <c r="B6" t="s">
        <v>14</v>
      </c>
      <c r="C6" s="4" t="s">
        <v>15</v>
      </c>
    </row>
    <row r="7" ht="14.25">
      <c r="B7" t="s">
        <v>16</v>
      </c>
      <c r="C7" t="s">
        <v>17</v>
      </c>
    </row>
    <row r="8" ht="14.25">
      <c r="B8" t="s">
        <v>18</v>
      </c>
      <c r="C8" t="s">
        <v>19</v>
      </c>
    </row>
    <row r="9" ht="14.25">
      <c r="B9" t="s">
        <v>20</v>
      </c>
      <c r="C9" t="s">
        <v>21</v>
      </c>
    </row>
    <row r="10" ht="14.25">
      <c r="B10" t="s">
        <v>22</v>
      </c>
      <c r="C10" t="s">
        <v>23</v>
      </c>
    </row>
    <row r="11" ht="14.25">
      <c r="B11" t="s">
        <v>24</v>
      </c>
      <c r="C11" t="s">
        <v>25</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 t="s">
        <v>26</v>
      </c>
    </row>
    <row r="2" ht="14.25">
      <c r="B2" t="s">
        <v>27</v>
      </c>
    </row>
    <row r="3" ht="14.25">
      <c r="B3" t="s">
        <v>28</v>
      </c>
    </row>
    <row r="6" ht="14.25">
      <c r="B6" t="s">
        <v>29</v>
      </c>
    </row>
    <row r="8" ht="14.25">
      <c r="B8" t="s">
        <v>30</v>
      </c>
    </row>
    <row r="9" ht="14.25">
      <c r="B9" s="1">
        <v>2022</v>
      </c>
      <c r="C9" s="1">
        <v>2023</v>
      </c>
      <c r="D9" s="1"/>
    </row>
    <row r="10" ht="14.25">
      <c r="C10" t="s">
        <v>31</v>
      </c>
    </row>
    <row r="11" ht="14.25"/>
    <row r="1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5"/>
  <cols>
    <col customWidth="1" min="1" max="1" width="12.7109375"/>
    <col customWidth="1" min="2" max="8" width="21.8515625"/>
    <col customWidth="1" min="9" max="9" width="14.7109375"/>
    <col customWidth="1" min="10" max="16384" width="14.7109375"/>
  </cols>
  <sheetData>
    <row r="1">
      <c r="A1" s="1" t="s">
        <v>32</v>
      </c>
      <c r="B1" t="s">
        <v>33</v>
      </c>
      <c r="C1" s="5"/>
      <c r="D1" s="6" t="s">
        <v>34</v>
      </c>
      <c r="E1" s="5"/>
      <c r="F1" s="6" t="s">
        <v>35</v>
      </c>
      <c r="G1" s="5"/>
      <c r="H1" s="6" t="s">
        <v>36</v>
      </c>
      <c r="J1" s="7" t="s">
        <v>37</v>
      </c>
    </row>
    <row r="2" s="1" customFormat="1">
      <c r="C2" s="1">
        <v>2017</v>
      </c>
      <c r="D2" s="1">
        <v>2018</v>
      </c>
      <c r="E2" s="1">
        <v>2019</v>
      </c>
      <c r="F2" s="1">
        <v>2020</v>
      </c>
      <c r="G2" s="1">
        <v>2021</v>
      </c>
      <c r="H2" s="1">
        <v>2022</v>
      </c>
      <c r="I2" s="1">
        <v>2023</v>
      </c>
      <c r="J2" s="1">
        <v>2024</v>
      </c>
      <c r="K2" s="1">
        <v>2025</v>
      </c>
    </row>
    <row r="3">
      <c r="B3" t="s">
        <v>38</v>
      </c>
      <c r="C3" s="5">
        <v>12692.530000000001</v>
      </c>
      <c r="D3" s="5">
        <v>8292.25</v>
      </c>
      <c r="E3" s="5">
        <v>4978.46</v>
      </c>
      <c r="F3" s="5">
        <v>2933.1999999999998</v>
      </c>
      <c r="G3" s="5">
        <v>3294.6500000000001</v>
      </c>
      <c r="H3" s="5">
        <v>6519.9499999999998</v>
      </c>
      <c r="I3" s="8">
        <v>5946.8400000000001</v>
      </c>
      <c r="J3">
        <v>6496.8400000000001</v>
      </c>
    </row>
    <row r="4">
      <c r="B4" t="s">
        <v>39</v>
      </c>
      <c r="C4" s="5">
        <v>21.84</v>
      </c>
      <c r="D4" s="5">
        <v>41.590000000000003</v>
      </c>
      <c r="E4" s="5">
        <v>46.229999999999997</v>
      </c>
      <c r="F4" s="5">
        <v>39.649999999999999</v>
      </c>
      <c r="G4" s="5">
        <v>51.07</v>
      </c>
      <c r="H4" s="5">
        <v>61.829999999999998</v>
      </c>
      <c r="I4" s="8">
        <v>23.690000000000001</v>
      </c>
      <c r="J4">
        <v>32.25</v>
      </c>
    </row>
    <row r="5">
      <c r="B5" t="s">
        <v>40</v>
      </c>
      <c r="C5" s="5">
        <v>88.819999999999993</v>
      </c>
      <c r="D5" s="5">
        <v>79.170000000000002</v>
      </c>
      <c r="E5" s="5">
        <v>49.950000000000003</v>
      </c>
      <c r="F5" s="5">
        <v>27.57</v>
      </c>
      <c r="G5" s="5">
        <v>19.870000000000001</v>
      </c>
      <c r="H5" s="5">
        <v>22.190000000000001</v>
      </c>
      <c r="I5" s="8">
        <v>19.629999999999999</v>
      </c>
      <c r="J5">
        <v>38.420000000000002</v>
      </c>
    </row>
    <row r="6" s="1" customFormat="1">
      <c r="B6" s="1" t="s">
        <v>41</v>
      </c>
      <c r="C6" s="1">
        <f>SUM(C3:C5)</f>
        <v>12803.190000000001</v>
      </c>
      <c r="D6" s="1">
        <f>SUM(D3:D5)</f>
        <v>8413.0100000000002</v>
      </c>
      <c r="E6" s="1">
        <f>SUM(E3:E5)</f>
        <v>5074.6399999999994</v>
      </c>
      <c r="F6" s="1">
        <f>SUM(F3:F5)</f>
        <v>3000.4200000000001</v>
      </c>
      <c r="G6" s="1">
        <f>SUM(G3:G5)</f>
        <v>3365.5900000000001</v>
      </c>
      <c r="H6" s="1">
        <f>SUM(H3:H5)</f>
        <v>6603.9699999999993</v>
      </c>
      <c r="I6" s="1">
        <f>SUM(I3:I5)</f>
        <v>5990.1599999999999</v>
      </c>
      <c r="J6" s="1">
        <f>SUM(J3:J5)</f>
        <v>6567.5100000000002</v>
      </c>
      <c r="K6" s="1">
        <f>SUM(K3:K5)</f>
        <v>0</v>
      </c>
    </row>
    <row r="7">
      <c r="C7" s="8"/>
      <c r="D7" s="8"/>
      <c r="E7" s="8"/>
      <c r="F7" s="8"/>
      <c r="G7" s="8"/>
      <c r="H7" s="8"/>
      <c r="I7" s="8"/>
      <c r="K7" s="8"/>
    </row>
    <row r="8">
      <c r="A8" t="s">
        <v>42</v>
      </c>
      <c r="B8" t="s">
        <v>43</v>
      </c>
      <c r="C8" s="9">
        <v>8291.4400000000005</v>
      </c>
      <c r="D8" s="9">
        <v>4031.9989999999998</v>
      </c>
      <c r="E8" s="9">
        <v>2956.5</v>
      </c>
      <c r="F8" s="9">
        <v>1404.4100000000001</v>
      </c>
      <c r="G8" s="9">
        <v>1610.75</v>
      </c>
      <c r="H8" s="9">
        <v>4091.9499999999998</v>
      </c>
      <c r="I8" s="8">
        <v>3626.7600000000002</v>
      </c>
      <c r="J8">
        <v>4018.6500000000001</v>
      </c>
      <c r="K8" s="8"/>
    </row>
    <row r="9">
      <c r="B9" t="s">
        <v>44</v>
      </c>
      <c r="C9" s="9">
        <v>0</v>
      </c>
      <c r="D9" s="9">
        <v>987.95000000000005</v>
      </c>
      <c r="E9" s="9">
        <v>0</v>
      </c>
      <c r="F9" s="9">
        <v>0</v>
      </c>
      <c r="G9" s="9">
        <v>0</v>
      </c>
      <c r="H9" s="9">
        <v>0</v>
      </c>
      <c r="I9" s="8">
        <v>0</v>
      </c>
      <c r="J9">
        <v>0</v>
      </c>
      <c r="K9" s="8"/>
    </row>
    <row r="10">
      <c r="B10" t="s">
        <v>45</v>
      </c>
      <c r="C10" s="9">
        <v>-748.54999999999995</v>
      </c>
      <c r="D10" s="9">
        <v>95.769999999999996</v>
      </c>
      <c r="E10" s="9">
        <v>41.850000000000001</v>
      </c>
      <c r="F10" s="9">
        <v>469.10000000000002</v>
      </c>
      <c r="G10" s="9">
        <v>-33.479999999999997</v>
      </c>
      <c r="H10" s="9">
        <v>239.61000000000001</v>
      </c>
      <c r="I10" s="8">
        <v>155.90000000000001</v>
      </c>
      <c r="J10">
        <v>-36.520000000000003</v>
      </c>
      <c r="K10" s="8"/>
    </row>
    <row r="11">
      <c r="B11" t="s">
        <v>46</v>
      </c>
      <c r="C11" s="9">
        <v>1046.48</v>
      </c>
      <c r="D11" s="9">
        <v>804.67999999999995</v>
      </c>
      <c r="E11" s="9">
        <v>874.15999999999997</v>
      </c>
      <c r="F11" s="9">
        <v>796.25</v>
      </c>
      <c r="G11" s="9">
        <v>553.21000000000004</v>
      </c>
      <c r="H11" s="9">
        <v>545.36000000000001</v>
      </c>
      <c r="I11" s="8">
        <v>609.22000000000003</v>
      </c>
      <c r="J11">
        <v>702.89999999999998</v>
      </c>
      <c r="K11" s="8"/>
    </row>
    <row r="12">
      <c r="B12" t="s">
        <v>47</v>
      </c>
      <c r="C12" s="9">
        <v>1287.5899999999999</v>
      </c>
      <c r="D12" s="9">
        <v>1580.98</v>
      </c>
      <c r="E12" s="9">
        <v>1269.9100000000001</v>
      </c>
      <c r="F12" s="9">
        <v>1367.29</v>
      </c>
      <c r="G12" s="9">
        <v>996.25999999999999</v>
      </c>
      <c r="H12" s="9">
        <v>734.51999999999998</v>
      </c>
      <c r="I12" s="8">
        <v>420.75999999999999</v>
      </c>
      <c r="J12">
        <v>164.31999999999999</v>
      </c>
      <c r="K12" s="8"/>
    </row>
    <row r="13">
      <c r="B13" t="s">
        <v>48</v>
      </c>
      <c r="C13" s="9">
        <v>389.02999999999997</v>
      </c>
      <c r="D13" s="9">
        <v>341.61000000000001</v>
      </c>
      <c r="E13" s="9">
        <v>341.85000000000002</v>
      </c>
      <c r="F13" s="9">
        <v>418.61000000000001</v>
      </c>
      <c r="G13" s="9">
        <v>258.38</v>
      </c>
      <c r="H13" s="9">
        <v>259.83999999999997</v>
      </c>
      <c r="I13" s="8">
        <v>259.68000000000001</v>
      </c>
      <c r="J13">
        <v>189.59999999999999</v>
      </c>
      <c r="K13" s="8"/>
    </row>
    <row r="14">
      <c r="B14" t="s">
        <v>49</v>
      </c>
      <c r="C14" s="9">
        <v>1625.6099999999999</v>
      </c>
      <c r="D14" s="9">
        <v>1410.3900000000001</v>
      </c>
      <c r="E14" s="9">
        <v>1160.9300000000001</v>
      </c>
      <c r="F14" s="9">
        <v>1162.8199999999999</v>
      </c>
      <c r="G14" s="9">
        <v>680.96000000000004</v>
      </c>
      <c r="H14" s="9">
        <v>815.40999999999997</v>
      </c>
      <c r="I14" s="8">
        <v>746.73000000000002</v>
      </c>
      <c r="J14">
        <v>815.17999999999995</v>
      </c>
      <c r="K14" s="8">
        <v>746.73000000000002</v>
      </c>
    </row>
    <row r="15" s="1" customFormat="1">
      <c r="B15" s="1" t="s">
        <v>50</v>
      </c>
      <c r="C15" s="1">
        <f>SUM(C8:C14)</f>
        <v>11891.600000000002</v>
      </c>
      <c r="D15" s="1">
        <f>SUM(D8:D14)</f>
        <v>9253.3790000000008</v>
      </c>
      <c r="E15" s="1">
        <f>SUM(E8:E14)</f>
        <v>6645.2000000000007</v>
      </c>
      <c r="F15" s="1">
        <f>SUM(F8:F14)</f>
        <v>5618.4799999999996</v>
      </c>
      <c r="G15" s="1">
        <f>SUM(G8:G14)</f>
        <v>4066.0799999999999</v>
      </c>
      <c r="H15" s="1">
        <f>SUM(H8:H14)</f>
        <v>6686.6899999999987</v>
      </c>
      <c r="I15" s="1">
        <f>SUM(I8:I14)</f>
        <v>5819.0500000000011</v>
      </c>
      <c r="J15" s="1">
        <f>SUM(J8:J14)</f>
        <v>5854.1300000000001</v>
      </c>
      <c r="K15" s="1">
        <f>SUM(K8:K14)</f>
        <v>746.73000000000002</v>
      </c>
    </row>
    <row r="16" s="1" customFormat="1">
      <c r="A16" s="1"/>
      <c r="B16" s="2" t="s">
        <v>51</v>
      </c>
      <c r="C16" s="2">
        <f>C6-C15</f>
        <v>911.58999999999833</v>
      </c>
      <c r="D16" s="2">
        <f>D6-D15</f>
        <v>-840.3690000000006</v>
      </c>
      <c r="E16" s="2">
        <f>E6-E15</f>
        <v>-1570.5600000000013</v>
      </c>
      <c r="F16" s="2">
        <f>F6-F15</f>
        <v>-2618.0599999999995</v>
      </c>
      <c r="G16" s="2">
        <f>G6-G15</f>
        <v>-700.48999999999978</v>
      </c>
      <c r="H16" s="2">
        <f>H6-H15</f>
        <v>-82.719999999999345</v>
      </c>
      <c r="I16" s="1">
        <f>I6-I15</f>
        <v>171.10999999999876</v>
      </c>
      <c r="J16" s="2">
        <f>J6-J15</f>
        <v>713.38000000000011</v>
      </c>
      <c r="K16" s="1">
        <f>K6-K15</f>
        <v>-746.73000000000002</v>
      </c>
    </row>
    <row r="17">
      <c r="A17" t="s">
        <v>52</v>
      </c>
      <c r="B17" t="s">
        <v>53</v>
      </c>
      <c r="C17" s="9">
        <v>0</v>
      </c>
      <c r="D17" s="9">
        <v>-449.62</v>
      </c>
      <c r="E17" s="9">
        <v>-27.57</v>
      </c>
      <c r="F17" s="9">
        <v>65.890000000000001</v>
      </c>
      <c r="G17" s="9">
        <v>-805.46000000000004</v>
      </c>
      <c r="H17" s="9">
        <v>-83.120000000000005</v>
      </c>
      <c r="I17" s="8">
        <v>-2720.5999999999999</v>
      </c>
      <c r="J17">
        <v>53.890000000000001</v>
      </c>
      <c r="K17" s="8">
        <v>-2720.5999999999999</v>
      </c>
    </row>
    <row r="18" s="1" customFormat="1">
      <c r="B18" s="1" t="s">
        <v>54</v>
      </c>
      <c r="C18" s="1">
        <f>C6-C15-C17</f>
        <v>911.58999999999833</v>
      </c>
      <c r="D18" s="1">
        <f>D6-D15-D17</f>
        <v>-390.74900000000059</v>
      </c>
      <c r="E18" s="1">
        <f>E6-E15-E17</f>
        <v>-1542.9900000000014</v>
      </c>
      <c r="F18" s="1">
        <f>F6-F15-F17</f>
        <v>-2683.9499999999994</v>
      </c>
      <c r="G18" s="1">
        <f>G6-G15-G17</f>
        <v>104.97000000000025</v>
      </c>
      <c r="H18" s="1">
        <f>H6-H15-H17</f>
        <v>0.40000000000065938</v>
      </c>
      <c r="I18" s="1">
        <f>I6-I15-I17</f>
        <v>2891.7099999999987</v>
      </c>
      <c r="J18" s="1">
        <f>J6-J15-J17</f>
        <v>659.49000000000012</v>
      </c>
      <c r="K18" s="1">
        <f>K6-K15-K17</f>
        <v>1973.8699999999999</v>
      </c>
    </row>
    <row r="19">
      <c r="B19" t="s">
        <v>55</v>
      </c>
      <c r="C19" s="9">
        <v>11.699999999999999</v>
      </c>
      <c r="D19" s="9">
        <v>-1.5600000000000001</v>
      </c>
      <c r="E19" s="9">
        <f>3.09-14.99</f>
        <v>-11.9</v>
      </c>
      <c r="F19" s="9">
        <v>7.4400000000000004</v>
      </c>
      <c r="G19" s="9">
        <f>184.07-17.48</f>
        <v>166.59</v>
      </c>
      <c r="H19" s="9">
        <f>184.07-17.48</f>
        <v>166.59</v>
      </c>
      <c r="I19" s="8">
        <f>4.61-0.19</f>
        <v>4.4199999999999999</v>
      </c>
      <c r="J19">
        <f>2.9-3.76</f>
        <v>-0.85999999999999988</v>
      </c>
      <c r="K19">
        <f>4.61-0.19</f>
        <v>4.4199999999999999</v>
      </c>
    </row>
    <row r="20" s="1" customFormat="1">
      <c r="B20" s="1" t="s">
        <v>56</v>
      </c>
      <c r="C20" s="10">
        <f>C18-C19</f>
        <v>899.88999999999828</v>
      </c>
      <c r="D20" s="10">
        <f>D18-D19</f>
        <v>-389.18900000000059</v>
      </c>
      <c r="E20" s="10">
        <f>E18-E19</f>
        <v>-1531.0900000000013</v>
      </c>
      <c r="F20" s="10">
        <f>F18-F19</f>
        <v>-2691.3899999999994</v>
      </c>
      <c r="G20" s="10">
        <f>G18-G19</f>
        <v>-61.619999999999749</v>
      </c>
      <c r="H20" s="10">
        <f>H18-H19</f>
        <v>-166.18999999999934</v>
      </c>
      <c r="I20" s="11">
        <f>I18-I19</f>
        <v>2887.2899999999986</v>
      </c>
      <c r="J20" s="1">
        <f>J18-J19</f>
        <v>660.35000000000014</v>
      </c>
      <c r="K20" s="11">
        <f>K18-K19</f>
        <v>1969.4499999999998</v>
      </c>
    </row>
    <row r="21">
      <c r="B21" t="s">
        <v>57</v>
      </c>
      <c r="C21" s="9">
        <v>857.71000000000004</v>
      </c>
      <c r="D21" s="9">
        <v>-376.98000000000002</v>
      </c>
      <c r="E21" s="9">
        <v>-1527.1800000000001</v>
      </c>
      <c r="F21" s="9">
        <v>-2642.23</v>
      </c>
      <c r="G21" s="9">
        <v>-199.59</v>
      </c>
      <c r="H21" s="9">
        <v>-199.59</v>
      </c>
      <c r="I21" s="8">
        <v>2849.0100000000002</v>
      </c>
      <c r="J21">
        <v>660.35000000000002</v>
      </c>
      <c r="K21" s="8">
        <v>2849.0100000000002</v>
      </c>
    </row>
    <row r="22">
      <c r="B22" t="s">
        <v>8</v>
      </c>
      <c r="C22" s="9">
        <v>1.71</v>
      </c>
      <c r="D22" s="9">
        <v>-0.71999999999999997</v>
      </c>
      <c r="E22" s="9">
        <v>-2.8700000000000001</v>
      </c>
      <c r="F22" s="9">
        <v>-4.9699999999999998</v>
      </c>
      <c r="G22" s="9">
        <v>-0.22</v>
      </c>
      <c r="H22" s="9">
        <v>-0.22</v>
      </c>
      <c r="I22" s="8">
        <v>2.6400000000000001</v>
      </c>
      <c r="J22">
        <v>0.5</v>
      </c>
      <c r="K22" s="8">
        <v>2.6400000000000001</v>
      </c>
    </row>
    <row r="23">
      <c r="C23" s="8"/>
      <c r="D23" s="8"/>
      <c r="E23" s="8"/>
      <c r="F23" s="8"/>
      <c r="G23" s="8"/>
      <c r="H23" s="8"/>
      <c r="I23" s="8"/>
      <c r="K23" s="8"/>
    </row>
    <row r="24">
      <c r="B24" t="s">
        <v>58</v>
      </c>
      <c r="C24" s="9">
        <f>C6-C8</f>
        <v>4511.75</v>
      </c>
      <c r="D24" s="9">
        <f>D6-D8</f>
        <v>4381.0110000000004</v>
      </c>
      <c r="E24" s="9">
        <f>E6-E8</f>
        <v>2118.1399999999994</v>
      </c>
      <c r="F24" s="9">
        <f>F6-F8</f>
        <v>1596.01</v>
      </c>
      <c r="G24" s="9">
        <f>G6-G8</f>
        <v>1754.8400000000001</v>
      </c>
      <c r="H24" s="9">
        <f>H6-H8</f>
        <v>2512.0199999999995</v>
      </c>
      <c r="I24" s="8">
        <f>I6-I8</f>
        <v>2363.3999999999996</v>
      </c>
      <c r="J24">
        <f>J6-J8</f>
        <v>2548.8600000000001</v>
      </c>
      <c r="K24" s="8">
        <f>K6-K8</f>
        <v>0</v>
      </c>
    </row>
    <row r="25">
      <c r="B25" t="s">
        <v>59</v>
      </c>
      <c r="C25" s="12">
        <f>C24/C6</f>
        <v>0.3523926458952808</v>
      </c>
      <c r="D25" s="12">
        <f>D24/D6</f>
        <v>0.52074239778628584</v>
      </c>
      <c r="E25" s="12">
        <f>E24/E6</f>
        <v>0.41739709614869225</v>
      </c>
      <c r="F25" s="12">
        <f>F24/F6</f>
        <v>0.53192886329247235</v>
      </c>
      <c r="G25" s="12">
        <f>G24/G6</f>
        <v>0.52140635074385178</v>
      </c>
      <c r="H25" s="12">
        <f>H24/H6</f>
        <v>0.38038028640348148</v>
      </c>
      <c r="I25" s="13">
        <f>I24/I6</f>
        <v>0.39454705717376493</v>
      </c>
      <c r="J25" s="13">
        <f>J24/J6</f>
        <v>0.38810142656806007</v>
      </c>
      <c r="K25" s="13" t="e">
        <f>K24/K6</f>
        <v>#DIV/0!</v>
      </c>
    </row>
    <row r="30">
      <c r="A30" t="s">
        <v>60</v>
      </c>
    </row>
    <row r="31">
      <c r="B31" t="s">
        <v>61</v>
      </c>
      <c r="I31">
        <v>2721.7199999999998</v>
      </c>
    </row>
    <row r="32">
      <c r="B32" t="s">
        <v>62</v>
      </c>
    </row>
  </sheetData>
  <hyperlinks>
    <hyperlink r:id="rId1" ref="D1"/>
    <hyperlink r:id="rId2" ref="F1"/>
    <hyperlink r:id="rId3" ref="H1"/>
    <hyperlink r:id="rId4" ref="J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63</v>
      </c>
    </row>
    <row r="2" ht="14.25">
      <c r="A2" t="s">
        <v>32</v>
      </c>
    </row>
    <row r="3" s="1" customFormat="1" ht="15">
      <c r="C3" s="1" t="s">
        <v>64</v>
      </c>
      <c r="D3" s="1" t="s">
        <v>65</v>
      </c>
      <c r="E3" s="1" t="s">
        <v>66</v>
      </c>
      <c r="F3" s="1" t="s">
        <v>67</v>
      </c>
      <c r="G3" s="1" t="s">
        <v>68</v>
      </c>
      <c r="H3" s="1" t="s">
        <v>69</v>
      </c>
    </row>
    <row r="4" ht="14.25">
      <c r="B4" t="s">
        <v>70</v>
      </c>
      <c r="C4" s="14">
        <v>87.439999999999998</v>
      </c>
      <c r="D4" s="14">
        <v>87.989999999999995</v>
      </c>
      <c r="E4" s="14">
        <v>143.66999999999999</v>
      </c>
      <c r="F4" s="14">
        <v>269.56</v>
      </c>
      <c r="G4">
        <v>353.68000000000001</v>
      </c>
      <c r="H4">
        <v>674.42999999999995</v>
      </c>
    </row>
    <row r="5" ht="14.25">
      <c r="B5" t="s">
        <v>71</v>
      </c>
      <c r="C5" s="14">
        <v>0.53000000000000003</v>
      </c>
      <c r="D5" s="14">
        <v>0.90000000000000002</v>
      </c>
      <c r="E5" s="14">
        <v>0.56999999999999995</v>
      </c>
      <c r="F5" s="14">
        <v>9.0700000000000003</v>
      </c>
      <c r="G5">
        <v>1.5800000000000001</v>
      </c>
      <c r="H5">
        <v>2.3599999999999999</v>
      </c>
    </row>
    <row r="6" s="1" customFormat="1" ht="14.25">
      <c r="B6" s="1" t="s">
        <v>72</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73</v>
      </c>
      <c r="C8" s="8">
        <v>70.439999999999998</v>
      </c>
      <c r="D8" s="8">
        <v>77.670000000000002</v>
      </c>
      <c r="E8" s="8">
        <v>123.41</v>
      </c>
      <c r="F8" s="8">
        <v>236.19999999999999</v>
      </c>
      <c r="G8">
        <v>301.81999999999999</v>
      </c>
      <c r="H8">
        <v>575.76999999999998</v>
      </c>
    </row>
    <row r="9" ht="14.25">
      <c r="B9" t="s">
        <v>74</v>
      </c>
      <c r="C9" s="8">
        <v>0</v>
      </c>
      <c r="D9" s="8">
        <v>0</v>
      </c>
      <c r="E9" s="8">
        <v>0</v>
      </c>
      <c r="F9" s="8">
        <v>0</v>
      </c>
      <c r="G9">
        <v>0</v>
      </c>
      <c r="H9">
        <v>0</v>
      </c>
    </row>
    <row r="10" ht="14.25">
      <c r="B10" t="s">
        <v>75</v>
      </c>
      <c r="C10" s="8">
        <v>-0.97999999999999998</v>
      </c>
      <c r="D10" s="8">
        <v>-3.3475999999999999</v>
      </c>
      <c r="E10" s="8">
        <v>1.4199999999999999</v>
      </c>
      <c r="F10" s="8">
        <v>-5.9100000000000001</v>
      </c>
      <c r="G10">
        <v>-5.0300000000000002</v>
      </c>
      <c r="H10">
        <v>-15.24</v>
      </c>
    </row>
    <row r="11" ht="14.25">
      <c r="B11" t="s">
        <v>46</v>
      </c>
      <c r="C11" s="8">
        <v>4.6100000000000003</v>
      </c>
      <c r="D11" s="8">
        <v>4</v>
      </c>
      <c r="E11" s="8">
        <v>5.4100000000000001</v>
      </c>
      <c r="F11" s="8">
        <v>9.6999999999999993</v>
      </c>
      <c r="G11">
        <v>14.130000000000001</v>
      </c>
      <c r="H11">
        <v>19.050000000000001</v>
      </c>
    </row>
    <row r="12" ht="14.25">
      <c r="A12" t="s">
        <v>76</v>
      </c>
      <c r="B12" t="s">
        <v>77</v>
      </c>
      <c r="C12" s="8">
        <v>2.77</v>
      </c>
      <c r="D12" s="8">
        <v>2.77</v>
      </c>
      <c r="E12" s="8">
        <v>2.4399999999999999</v>
      </c>
      <c r="F12" s="8">
        <v>2.3799999999999999</v>
      </c>
      <c r="G12">
        <v>3.1499999999999999</v>
      </c>
      <c r="H12">
        <v>7.2599999999999998</v>
      </c>
    </row>
    <row r="13" ht="14.25">
      <c r="B13" t="s">
        <v>48</v>
      </c>
      <c r="C13" s="8">
        <v>0.89149999999999996</v>
      </c>
      <c r="D13" s="8">
        <v>0.95999999999999996</v>
      </c>
      <c r="E13" s="8">
        <v>1.5700000000000001</v>
      </c>
      <c r="F13" s="8">
        <v>2.1200000000000001</v>
      </c>
      <c r="G13">
        <v>3.0299999999999998</v>
      </c>
      <c r="H13">
        <v>5.8600000000000003</v>
      </c>
    </row>
    <row r="14" ht="14.25">
      <c r="B14" t="s">
        <v>78</v>
      </c>
      <c r="C14" s="8">
        <v>9</v>
      </c>
      <c r="D14" s="8">
        <v>5.3799999999999999</v>
      </c>
      <c r="E14" s="8">
        <v>4.3300000000000001</v>
      </c>
      <c r="F14" s="8">
        <v>19.68</v>
      </c>
      <c r="G14">
        <v>21.969999999999999</v>
      </c>
      <c r="H14">
        <v>39.270000000000003</v>
      </c>
    </row>
    <row r="15" ht="14.25">
      <c r="C15" s="8"/>
      <c r="D15" s="8"/>
      <c r="E15" s="8"/>
      <c r="F15" s="8"/>
    </row>
    <row r="16" ht="14.25">
      <c r="B16" t="s">
        <v>79</v>
      </c>
      <c r="C16" s="8">
        <f>SUM(C8:C14)</f>
        <v>86.731499999999983</v>
      </c>
      <c r="D16" s="8">
        <f>SUM(D8:D14)</f>
        <v>87.432399999999987</v>
      </c>
      <c r="E16" s="8">
        <f>SUM(E8:E14)</f>
        <v>138.58000000000001</v>
      </c>
      <c r="F16" s="8">
        <f>SUM(F8:F14)</f>
        <v>264.16999999999996</v>
      </c>
      <c r="G16">
        <f>SUM(G8:G14)</f>
        <v>339.06999999999994</v>
      </c>
      <c r="H16" s="8">
        <f>SUM(H8:H14)</f>
        <v>631.96999999999991</v>
      </c>
    </row>
    <row r="17" ht="14.25">
      <c r="C17" s="8"/>
      <c r="D17" s="8"/>
      <c r="E17" s="8"/>
      <c r="F17" s="8"/>
    </row>
    <row r="18" ht="14.25">
      <c r="B18" t="s">
        <v>80</v>
      </c>
      <c r="C18" s="8">
        <v>0.080000000000000002</v>
      </c>
      <c r="D18" s="8">
        <v>0.23250000000000001</v>
      </c>
      <c r="E18" s="8">
        <v>0.050000000000000003</v>
      </c>
      <c r="F18" s="8">
        <v>0</v>
      </c>
      <c r="G18">
        <v>0</v>
      </c>
      <c r="H18">
        <v>0</v>
      </c>
    </row>
    <row r="19" s="1" customFormat="1" ht="14.25">
      <c r="B19" s="1" t="s">
        <v>54</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55</v>
      </c>
      <c r="C20" s="8">
        <f>0.29+0.0044</f>
        <v>0.2944</v>
      </c>
      <c r="D20" s="8">
        <f>0.3075-0.0076</f>
        <v>0.2999</v>
      </c>
      <c r="E20" s="8">
        <f>1.5318</f>
        <v>1.5318000000000001</v>
      </c>
      <c r="F20" s="8">
        <f>3.37</f>
        <v>3.3700000000000001</v>
      </c>
      <c r="G20">
        <f>4.02+0.05+0.27</f>
        <v>4.3399999999999999</v>
      </c>
      <c r="H20">
        <f>11.74++0.41</f>
        <v>12.15</v>
      </c>
    </row>
    <row r="21" s="1" customFormat="1" ht="14.25">
      <c r="B21" s="1" t="s">
        <v>56</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81</v>
      </c>
      <c r="C22" s="8">
        <v>0</v>
      </c>
      <c r="D22" s="8">
        <v>0</v>
      </c>
      <c r="E22" s="8">
        <v>0.0074999999999999997</v>
      </c>
      <c r="F22" s="8">
        <v>0.02</v>
      </c>
      <c r="G22">
        <f>0.017-0.0043</f>
        <v>0.012700000000000001</v>
      </c>
      <c r="H22">
        <v>9.6500000000000004</v>
      </c>
    </row>
    <row r="23" ht="14.25">
      <c r="B23" t="s">
        <v>82</v>
      </c>
      <c r="C23" s="8">
        <f>C19</f>
        <v>1.1585000000000161</v>
      </c>
      <c r="D23" s="8">
        <f>D19</f>
        <v>1.2251000000000136</v>
      </c>
      <c r="E23" s="8">
        <v>4.04</v>
      </c>
      <c r="F23" s="8">
        <v>11.039999999999999</v>
      </c>
      <c r="G23">
        <v>11.76</v>
      </c>
      <c r="H23">
        <v>32.729999999999997</v>
      </c>
    </row>
    <row r="24" ht="14.25">
      <c r="B24" s="14"/>
      <c r="C24" s="14"/>
      <c r="D24" s="14"/>
      <c r="E24" s="14"/>
      <c r="F24" s="14"/>
      <c r="G24" s="14"/>
    </row>
    <row r="25" ht="14.25">
      <c r="B25" s="14" t="s">
        <v>83</v>
      </c>
      <c r="C25" s="14"/>
      <c r="D25" s="14"/>
      <c r="E25" s="14"/>
      <c r="F25" s="14"/>
      <c r="G25" s="14"/>
    </row>
    <row r="26" ht="14.25">
      <c r="B26" t="s">
        <v>8</v>
      </c>
      <c r="C26" s="8">
        <v>0.44</v>
      </c>
      <c r="D26" s="8">
        <v>0.5</v>
      </c>
      <c r="E26" s="8"/>
      <c r="F26" s="8">
        <v>0.56000000000000005</v>
      </c>
      <c r="G26">
        <v>0.54000000000000004</v>
      </c>
    </row>
    <row r="27" ht="14.25">
      <c r="C27" s="8"/>
      <c r="D27" s="8"/>
      <c r="E27" s="8"/>
      <c r="F27" s="8"/>
    </row>
    <row r="28" ht="14.25">
      <c r="C28" s="8"/>
      <c r="D28" s="8"/>
      <c r="E28" s="8"/>
      <c r="F28" s="8"/>
    </row>
    <row r="29" ht="14.25">
      <c r="B29" t="s">
        <v>84</v>
      </c>
      <c r="C29" s="8">
        <f>C4-C8</f>
        <v>17</v>
      </c>
      <c r="D29" s="8">
        <f>D4-D8</f>
        <v>10.319999999999993</v>
      </c>
      <c r="E29" s="8">
        <f>E4-E8</f>
        <v>20.259999999999991</v>
      </c>
      <c r="F29" s="8">
        <f>F4-F8</f>
        <v>33.360000000000014</v>
      </c>
      <c r="G29">
        <f>G4-G8</f>
        <v>51.860000000000014</v>
      </c>
      <c r="H29" s="8">
        <f>H4-H8</f>
        <v>98.659999999999968</v>
      </c>
    </row>
    <row r="30" s="1" customFormat="1" ht="14.25">
      <c r="A30" s="1" t="s">
        <v>85</v>
      </c>
      <c r="B30" s="1" t="s">
        <v>7</v>
      </c>
      <c r="C30" s="15">
        <f>C29/C4</f>
        <v>0.19441903019213175</v>
      </c>
      <c r="D30" s="15">
        <f>D29/D4</f>
        <v>0.11728605523354919</v>
      </c>
      <c r="E30" s="15">
        <f>E29/E4</f>
        <v>0.14101760980023662</v>
      </c>
      <c r="F30" s="15">
        <f>F29/F4</f>
        <v>0.1237572340109809</v>
      </c>
      <c r="G30" s="15">
        <f>G29/G4</f>
        <v>0.14662972178240222</v>
      </c>
      <c r="H30" s="15">
        <f>H29/H4</f>
        <v>0.14628649377993264</v>
      </c>
    </row>
    <row r="31" ht="14.25">
      <c r="C31" s="8"/>
      <c r="D31" s="8"/>
    </row>
    <row r="32" ht="14.25">
      <c r="C32" s="8"/>
      <c r="D32" s="8"/>
    </row>
    <row r="33" ht="14.25">
      <c r="B33" t="s">
        <v>86</v>
      </c>
      <c r="C33" s="13">
        <f>D21/C21</f>
        <v>1.0707094086332558</v>
      </c>
      <c r="D33" s="13">
        <f>E21/D21</f>
        <v>4.4079118028533388</v>
      </c>
      <c r="E33" s="13">
        <f>F21/E21</f>
        <v>2.7193369623853956</v>
      </c>
      <c r="F33" s="13">
        <f>G21/F21</f>
        <v>1.0685302073940501</v>
      </c>
      <c r="G33" s="13">
        <f>H21/G21</f>
        <v>2.7569620253164473</v>
      </c>
      <c r="H33" s="13">
        <f>I21/H21</f>
        <v>0</v>
      </c>
    </row>
    <row r="34" ht="14.25">
      <c r="B34" t="s">
        <v>87</v>
      </c>
      <c r="C34" s="8"/>
      <c r="D34" s="13">
        <f>D6/C6</f>
        <v>1.0104581107195636</v>
      </c>
      <c r="E34" s="13">
        <f>E6/D6</f>
        <v>1.6226797165035434</v>
      </c>
      <c r="F34" s="13">
        <f>F6/E6</f>
        <v>1.9317110371602886</v>
      </c>
      <c r="G34" s="13">
        <f>G6/F6</f>
        <v>1.2750242256756272</v>
      </c>
      <c r="H34" s="13">
        <f>H6/G6</f>
        <v>1.9050554523447616</v>
      </c>
    </row>
    <row r="35" ht="14.25">
      <c r="B35" t="s">
        <v>88</v>
      </c>
      <c r="C35" s="13"/>
      <c r="D35" s="13">
        <f>D8/C8</f>
        <v>1.1026405451448043</v>
      </c>
      <c r="E35" s="13">
        <f>E8/D8</f>
        <v>1.5889017638727951</v>
      </c>
      <c r="F35" s="13">
        <f>F8/E8</f>
        <v>1.9139453853010291</v>
      </c>
      <c r="G35" s="13">
        <f>G8/F8</f>
        <v>1.2778154106689246</v>
      </c>
      <c r="H35" s="13">
        <f>H8/G8</f>
        <v>1.9076601948181036</v>
      </c>
    </row>
    <row r="36" ht="14.25">
      <c r="C36" s="8"/>
      <c r="D36" s="8"/>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16" width="9.140625"/>
    <col customWidth="1" min="13" max="13" style="16" width="13.7109375"/>
    <col customWidth="1" min="14" max="14" style="16" width="22.00390625"/>
    <col min="15" max="16384" style="16" width="9.140625"/>
  </cols>
  <sheetData>
    <row r="1" ht="16.5">
      <c r="A1" s="17" t="s">
        <v>89</v>
      </c>
      <c r="C1" s="16" t="s">
        <v>90</v>
      </c>
    </row>
    <row r="2" ht="16.5">
      <c r="M2" s="16" t="s">
        <v>91</v>
      </c>
      <c r="N2" s="16">
        <v>123.7</v>
      </c>
      <c r="O2" s="16"/>
      <c r="P2" s="16"/>
    </row>
    <row r="3" ht="16.5">
      <c r="B3" s="16" t="s">
        <v>92</v>
      </c>
      <c r="M3" s="16" t="s">
        <v>93</v>
      </c>
      <c r="N3" s="16">
        <v>216904290</v>
      </c>
      <c r="O3" s="16"/>
      <c r="P3" s="16"/>
    </row>
    <row r="4" ht="16.5">
      <c r="M4" s="16" t="s">
        <v>94</v>
      </c>
      <c r="N4" s="18">
        <f>N3*N2</f>
        <v>26831060673</v>
      </c>
      <c r="O4" s="16">
        <f>N4/10000000</f>
        <v>2683.1060673000002</v>
      </c>
      <c r="P4" s="16"/>
      <c r="Q4" s="16"/>
    </row>
    <row r="5" ht="16.5">
      <c r="B5" s="16" t="s">
        <v>95</v>
      </c>
      <c r="D5" s="16">
        <v>2024</v>
      </c>
      <c r="M5" s="16" t="s">
        <v>96</v>
      </c>
      <c r="N5" s="16">
        <f>32.59</f>
        <v>32.590000000000003</v>
      </c>
      <c r="O5" s="16"/>
      <c r="P5" s="16"/>
    </row>
    <row r="6" ht="16.5">
      <c r="B6" s="16" t="s">
        <v>97</v>
      </c>
      <c r="D6" s="16"/>
      <c r="M6" s="16" t="s">
        <v>76</v>
      </c>
      <c r="N6" s="16">
        <f>59.6471</f>
        <v>59.647100000000002</v>
      </c>
      <c r="O6" s="16"/>
      <c r="P6" s="16"/>
    </row>
    <row r="7" ht="16.5">
      <c r="B7" s="16" t="s">
        <v>98</v>
      </c>
      <c r="D7" s="16" t="s">
        <v>99</v>
      </c>
      <c r="M7" s="16" t="s">
        <v>100</v>
      </c>
      <c r="N7" s="16">
        <f>O4+N6-N5</f>
        <v>2710.1631673000002</v>
      </c>
      <c r="O7" s="16"/>
      <c r="P7" s="16"/>
    </row>
    <row r="8" ht="16.5">
      <c r="B8" s="16" t="s">
        <v>101</v>
      </c>
    </row>
    <row r="9" ht="16.5">
      <c r="D9" s="16">
        <v>2021</v>
      </c>
    </row>
    <row r="10" ht="14.25">
      <c r="D10" s="16"/>
      <c r="H10" s="19"/>
    </row>
    <row r="18" ht="16.5">
      <c r="B18" s="17" t="s">
        <v>102</v>
      </c>
    </row>
    <row r="20" ht="16.5">
      <c r="A20" s="16">
        <v>2024</v>
      </c>
      <c r="B20" s="16" t="s">
        <v>103</v>
      </c>
    </row>
    <row r="21" ht="16.5">
      <c r="A21" s="16">
        <v>2021</v>
      </c>
      <c r="B21" s="16" t="s">
        <v>104</v>
      </c>
    </row>
    <row r="22" ht="16.5">
      <c r="B22" s="16" t="s">
        <v>105</v>
      </c>
      <c r="C22" s="16" t="s">
        <v>106</v>
      </c>
    </row>
    <row r="23" ht="16.5">
      <c r="B23" s="16" t="s">
        <v>107</v>
      </c>
    </row>
    <row r="24" ht="16.5">
      <c r="B24" s="16" t="s">
        <v>108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7" width="14.7109375"/>
    <col customWidth="1" min="8" max="16384" width="14.7109375"/>
  </cols>
  <sheetData>
    <row r="1" ht="14.25">
      <c r="A1" s="1" t="s">
        <v>32</v>
      </c>
      <c r="B1" t="s">
        <v>33</v>
      </c>
      <c r="C1" s="5"/>
      <c r="D1" s="5"/>
      <c r="E1" s="5"/>
      <c r="F1" s="5"/>
      <c r="G1" s="5"/>
    </row>
    <row r="2" s="1" customFormat="1" ht="14.25">
      <c r="C2" s="1">
        <v>2018</v>
      </c>
      <c r="D2" s="1">
        <v>2019</v>
      </c>
      <c r="E2" s="1">
        <v>2020</v>
      </c>
      <c r="F2" s="1">
        <v>2021</v>
      </c>
      <c r="G2" s="1">
        <v>2022</v>
      </c>
      <c r="H2" s="1">
        <v>2023</v>
      </c>
      <c r="I2" s="1">
        <f>H2+1</f>
        <v>2024</v>
      </c>
      <c r="J2" s="1">
        <v>2025</v>
      </c>
    </row>
    <row r="3" ht="14.25">
      <c r="B3" t="s">
        <v>38</v>
      </c>
      <c r="C3" s="20">
        <v>1480.2822000000001</v>
      </c>
      <c r="D3" s="20">
        <v>2057.9830999999999</v>
      </c>
      <c r="E3" s="20">
        <v>2549</v>
      </c>
      <c r="F3" s="20">
        <v>3124</v>
      </c>
      <c r="G3" s="20">
        <v>5133</v>
      </c>
      <c r="H3" s="21">
        <v>7776</v>
      </c>
      <c r="I3" s="21">
        <v>9220</v>
      </c>
    </row>
    <row r="4" ht="14.25">
      <c r="B4" t="s">
        <v>109</v>
      </c>
      <c r="C4" s="20">
        <v>51.127400000000002</v>
      </c>
      <c r="D4" s="20">
        <v>73.014899999999997</v>
      </c>
      <c r="E4" s="20">
        <v>80</v>
      </c>
      <c r="F4" s="20">
        <v>475</v>
      </c>
      <c r="G4" s="20">
        <v>444</v>
      </c>
      <c r="H4" s="21">
        <v>841</v>
      </c>
      <c r="I4" s="21">
        <v>1240</v>
      </c>
    </row>
    <row r="5" s="1" customFormat="1" ht="14.25">
      <c r="B5" s="1" t="s">
        <v>110</v>
      </c>
      <c r="C5" s="22">
        <f>SUM(C3:C4)</f>
        <v>1531.4096000000002</v>
      </c>
      <c r="D5" s="22">
        <f>SUM(D3:D4)</f>
        <v>2130.998</v>
      </c>
      <c r="E5" s="22">
        <f>SUM(E3:E4)</f>
        <v>2629</v>
      </c>
      <c r="F5" s="22">
        <f>SUM(F3:F4)</f>
        <v>3599</v>
      </c>
      <c r="G5" s="22">
        <f>SUM(G3:G4)</f>
        <v>5577</v>
      </c>
      <c r="H5" s="22">
        <f>SUM(H3:H4)</f>
        <v>8617</v>
      </c>
      <c r="I5" s="22">
        <f>SUM(I3:I4)</f>
        <v>10460</v>
      </c>
    </row>
    <row r="6" s="0" customFormat="1" ht="14.25">
      <c r="B6" s="23" t="s">
        <v>111</v>
      </c>
      <c r="C6" s="20">
        <f>C43</f>
        <v>1351.3099999999999</v>
      </c>
      <c r="D6" s="20">
        <f>D43</f>
        <v>742.22000000000003</v>
      </c>
      <c r="E6" s="20">
        <f>E43</f>
        <v>1115</v>
      </c>
      <c r="F6" s="20">
        <f>F43</f>
        <v>3693</v>
      </c>
      <c r="G6" s="20">
        <f>G43</f>
        <v>9471</v>
      </c>
      <c r="H6" s="21">
        <f>H43</f>
        <v>4215</v>
      </c>
      <c r="I6" s="20">
        <f>I43</f>
        <v>22557</v>
      </c>
      <c r="J6"/>
    </row>
    <row r="7" s="0" customFormat="1" ht="14.25">
      <c r="B7" s="23" t="s">
        <v>112</v>
      </c>
      <c r="C7" s="20">
        <f>C42+C41</f>
        <v>8373.0499999999993</v>
      </c>
      <c r="D7" s="20">
        <f>D42+D41</f>
        <v>9948.1100000000006</v>
      </c>
      <c r="E7" s="20">
        <f>E42+E41</f>
        <v>12610</v>
      </c>
      <c r="F7" s="20">
        <f>F42+F41</f>
        <v>19746</v>
      </c>
      <c r="G7" s="20">
        <f>G42+G41</f>
        <v>42717</v>
      </c>
      <c r="H7" s="21">
        <f>H42+H41</f>
        <v>48632</v>
      </c>
      <c r="I7" s="20">
        <f>I42+I41</f>
        <v>40503</v>
      </c>
      <c r="J7" s="5"/>
    </row>
    <row r="8" s="0" customFormat="1" ht="14.25">
      <c r="B8" s="5" t="s">
        <v>113</v>
      </c>
      <c r="C8" s="20">
        <f>C38</f>
        <v>1341.4100000000001</v>
      </c>
      <c r="D8" s="20">
        <f>D38</f>
        <v>1933.346</v>
      </c>
      <c r="E8" s="20">
        <f>E38</f>
        <v>2356</v>
      </c>
      <c r="F8" s="20">
        <f>F38</f>
        <v>2200</v>
      </c>
      <c r="G8" s="20">
        <f>G38</f>
        <v>2614</v>
      </c>
      <c r="H8" s="21">
        <f>H38</f>
        <v>7304</v>
      </c>
      <c r="I8" s="20">
        <f>I38</f>
        <v>9834</v>
      </c>
    </row>
    <row r="9" s="0" customFormat="1" ht="14.25">
      <c r="B9" s="5"/>
      <c r="C9" s="20"/>
      <c r="D9" s="20"/>
      <c r="E9" s="20"/>
      <c r="F9" s="20"/>
      <c r="G9" s="20"/>
      <c r="H9" s="21"/>
      <c r="I9" s="20"/>
    </row>
    <row r="10" ht="14.25">
      <c r="B10" t="s">
        <v>73</v>
      </c>
      <c r="C10" s="24">
        <v>90.540999999999997</v>
      </c>
      <c r="D10" s="24">
        <v>130.13589999999999</v>
      </c>
      <c r="E10" s="24">
        <v>462</v>
      </c>
      <c r="F10" s="24">
        <v>528</v>
      </c>
      <c r="G10" s="24">
        <v>1286</v>
      </c>
      <c r="H10" s="25">
        <v>1748</v>
      </c>
      <c r="I10" s="21">
        <v>1187</v>
      </c>
    </row>
    <row r="11" ht="14.25">
      <c r="B11" s="23" t="s">
        <v>114</v>
      </c>
      <c r="C11" s="26">
        <v>423.86680000000001</v>
      </c>
      <c r="D11" s="26">
        <v>0</v>
      </c>
      <c r="E11" s="26">
        <v>19</v>
      </c>
      <c r="F11" s="24">
        <v>96</v>
      </c>
      <c r="G11" s="24"/>
      <c r="H11" s="25"/>
      <c r="I11" s="20"/>
    </row>
    <row r="12" ht="14.25">
      <c r="B12" t="s">
        <v>46</v>
      </c>
      <c r="C12" s="24">
        <v>43.653799999999997</v>
      </c>
      <c r="D12" s="24">
        <v>59.649500000000003</v>
      </c>
      <c r="E12" s="24">
        <v>107</v>
      </c>
      <c r="F12" s="24">
        <v>38</v>
      </c>
      <c r="G12" s="24">
        <v>34</v>
      </c>
      <c r="H12" s="25">
        <v>40</v>
      </c>
      <c r="I12" s="21">
        <v>77</v>
      </c>
    </row>
    <row r="13" ht="14.25">
      <c r="A13" t="s">
        <v>115</v>
      </c>
      <c r="B13" t="s">
        <v>47</v>
      </c>
      <c r="C13" s="24">
        <v>551.82259999999997</v>
      </c>
      <c r="D13" s="24">
        <v>1121.1756</v>
      </c>
      <c r="E13" s="24">
        <v>995</v>
      </c>
      <c r="F13" s="24">
        <v>1953</v>
      </c>
      <c r="G13" s="24">
        <v>2617</v>
      </c>
      <c r="H13" s="25">
        <v>2911</v>
      </c>
      <c r="I13" s="21">
        <v>5006</v>
      </c>
    </row>
    <row r="14" ht="14.25">
      <c r="B14" t="s">
        <v>48</v>
      </c>
      <c r="C14" s="24">
        <v>542.98710000000005</v>
      </c>
      <c r="D14" s="24">
        <v>1061.9597000000001</v>
      </c>
      <c r="E14" s="24">
        <v>394</v>
      </c>
      <c r="F14" s="24">
        <v>486</v>
      </c>
      <c r="G14" s="24">
        <v>849</v>
      </c>
      <c r="H14" s="25">
        <v>1300</v>
      </c>
      <c r="I14" s="21">
        <v>1903</v>
      </c>
    </row>
    <row r="15" ht="14.25">
      <c r="B15" t="s">
        <v>116</v>
      </c>
      <c r="C15" s="24">
        <v>88.717200000000005</v>
      </c>
      <c r="D15" s="24">
        <v>342.73259999999999</v>
      </c>
      <c r="E15" s="24">
        <v>511</v>
      </c>
      <c r="F15" s="21">
        <v>227</v>
      </c>
      <c r="G15" s="24">
        <v>303</v>
      </c>
      <c r="H15" s="25">
        <v>1057</v>
      </c>
      <c r="I15" s="21">
        <v>659</v>
      </c>
    </row>
    <row r="16" s="1" customFormat="1" ht="14.25">
      <c r="B16" s="1" t="s">
        <v>50</v>
      </c>
      <c r="C16" s="22">
        <f>SUM(C10:C15)</f>
        <v>1741.5885000000001</v>
      </c>
      <c r="D16" s="22">
        <f>SUM(D10:D15)</f>
        <v>2715.6532999999999</v>
      </c>
      <c r="E16" s="22">
        <f>SUM(E10:E15)</f>
        <v>2488</v>
      </c>
      <c r="F16" s="22">
        <f>SUM(F10:F15)</f>
        <v>3328</v>
      </c>
      <c r="G16" s="22">
        <f>SUM(G10:G15)</f>
        <v>5089</v>
      </c>
      <c r="H16" s="22">
        <f>SUM(H10:H15)</f>
        <v>7056</v>
      </c>
      <c r="I16" s="22">
        <f>SUM(I10:I15)</f>
        <v>8832</v>
      </c>
    </row>
    <row r="17" ht="14.25">
      <c r="B17" t="s">
        <v>117</v>
      </c>
      <c r="C17" s="24">
        <v>0</v>
      </c>
      <c r="D17" s="24">
        <v>0</v>
      </c>
      <c r="E17" s="24">
        <v>-7</v>
      </c>
      <c r="F17" s="24">
        <v>6</v>
      </c>
      <c r="G17" s="24">
        <v>1</v>
      </c>
      <c r="H17" s="25">
        <v>59</v>
      </c>
      <c r="I17" s="21">
        <v>289</v>
      </c>
    </row>
    <row r="18" ht="14.25">
      <c r="B18" t="s">
        <v>118</v>
      </c>
      <c r="C18" s="24">
        <v>0</v>
      </c>
      <c r="D18" s="24">
        <v>0</v>
      </c>
      <c r="E18" s="24">
        <v>-191</v>
      </c>
      <c r="F18" s="24">
        <v>-84</v>
      </c>
      <c r="G18" s="24">
        <v>64</v>
      </c>
      <c r="H18" s="25">
        <v>-194</v>
      </c>
      <c r="I18" s="21">
        <v>-246</v>
      </c>
    </row>
    <row r="19" ht="14.25">
      <c r="A19" t="s">
        <v>119</v>
      </c>
      <c r="B19" s="1" t="s">
        <v>54</v>
      </c>
      <c r="C19" s="22">
        <f>C5-C16+C17+C18</f>
        <v>-210.17889999999989</v>
      </c>
      <c r="D19" s="22">
        <f>D5-D16+D17+D18</f>
        <v>-584.6552999999999</v>
      </c>
      <c r="E19" s="22">
        <f>E5-E16+E17+E18</f>
        <v>-57</v>
      </c>
      <c r="F19" s="22">
        <f>F5-F16+F17+F18</f>
        <v>193</v>
      </c>
      <c r="G19" s="22">
        <f>G5-G16+G17+G18</f>
        <v>553</v>
      </c>
      <c r="H19" s="22">
        <f>H5-H16+H17+H18</f>
        <v>1426</v>
      </c>
      <c r="I19" s="22">
        <f>I5-I16+I17+I18</f>
        <v>1671</v>
      </c>
    </row>
    <row r="20" s="0" customFormat="1" ht="14.25">
      <c r="B20" s="23" t="s">
        <v>55</v>
      </c>
      <c r="C20" s="26">
        <v>72.696899999999999</v>
      </c>
      <c r="D20" s="26">
        <v>113.1631</v>
      </c>
      <c r="E20" s="26">
        <v>-11</v>
      </c>
      <c r="F20" s="26">
        <v>-11</v>
      </c>
      <c r="G20" s="26">
        <v>-64</v>
      </c>
      <c r="H20" s="21">
        <v>-453</v>
      </c>
      <c r="I20" s="20">
        <v>-411</v>
      </c>
    </row>
    <row r="21" s="1" customFormat="1" ht="14.25">
      <c r="B21" s="1" t="s">
        <v>56</v>
      </c>
      <c r="C21" s="22">
        <f>C19+C20</f>
        <v>-137.48199999999989</v>
      </c>
      <c r="D21" s="22">
        <f>D19+D20</f>
        <v>-471.49219999999991</v>
      </c>
      <c r="E21" s="22">
        <f>E19+E20</f>
        <v>-68</v>
      </c>
      <c r="F21" s="22">
        <f>F19+F20</f>
        <v>182</v>
      </c>
      <c r="G21" s="22">
        <f>G19+G20</f>
        <v>489</v>
      </c>
      <c r="H21" s="22">
        <f>H19+H20</f>
        <v>973</v>
      </c>
      <c r="I21" s="22">
        <f>I19+I20</f>
        <v>1260</v>
      </c>
    </row>
    <row r="22" ht="14.25">
      <c r="C22" s="24"/>
      <c r="D22" s="24"/>
      <c r="E22" s="24"/>
      <c r="F22" s="24"/>
      <c r="G22" s="24"/>
      <c r="H22" s="25"/>
      <c r="I22" s="21"/>
    </row>
    <row r="23" ht="14.25">
      <c r="B23" t="s">
        <v>120</v>
      </c>
      <c r="C23" s="24">
        <v>-0.88</v>
      </c>
      <c r="D23" s="24">
        <v>-3.5699999999999998</v>
      </c>
      <c r="E23" s="24">
        <v>0.68000000000000005</v>
      </c>
      <c r="F23" s="24">
        <v>0.68000000000000005</v>
      </c>
      <c r="G23" s="24">
        <v>2.4100000000000001</v>
      </c>
      <c r="H23" s="25">
        <v>5.4100000000000001</v>
      </c>
      <c r="I23" s="21">
        <v>6.21</v>
      </c>
    </row>
    <row r="24" ht="14.25"/>
    <row r="25" ht="14.25">
      <c r="B25" t="s">
        <v>84</v>
      </c>
      <c r="C25" s="27">
        <f>C3-C10</f>
        <v>1389.7412000000002</v>
      </c>
      <c r="D25" s="27">
        <f>D3-D10</f>
        <v>1927.8471999999999</v>
      </c>
      <c r="E25" s="27">
        <f>E3-E10</f>
        <v>2087</v>
      </c>
      <c r="F25" s="27">
        <f>F3-F10</f>
        <v>2596</v>
      </c>
      <c r="G25" s="27">
        <f>G3-G10</f>
        <v>3847</v>
      </c>
      <c r="H25" s="27">
        <f>H3-H10</f>
        <v>6028</v>
      </c>
      <c r="I25" s="27">
        <f>I3-I10</f>
        <v>8033</v>
      </c>
    </row>
    <row r="26" ht="14.25">
      <c r="B26" t="s">
        <v>121</v>
      </c>
      <c r="C26" s="13">
        <f>C25/C3</f>
        <v>0.93883531126700037</v>
      </c>
      <c r="D26" s="13">
        <f>D25/D3</f>
        <v>0.93676532134787693</v>
      </c>
      <c r="E26" s="13">
        <f>E25/E3</f>
        <v>0.81875245194193802</v>
      </c>
      <c r="F26" s="13">
        <f>F25/F3</f>
        <v>0.83098591549295775</v>
      </c>
      <c r="G26" s="13">
        <f>G25/G3</f>
        <v>0.74946425092538471</v>
      </c>
      <c r="H26" s="13">
        <f>H25/H3</f>
        <v>0.77520576131687247</v>
      </c>
      <c r="I26" s="13">
        <f>I25/I3</f>
        <v>0.87125813449023859</v>
      </c>
    </row>
    <row r="27" ht="14.25">
      <c r="B27" t="s">
        <v>122</v>
      </c>
      <c r="D27" s="27">
        <f>D12/C12-1</f>
        <v>0.36642170899211535</v>
      </c>
      <c r="E27" s="27">
        <f>E12/D12-1</f>
        <v>0.79381218618764615</v>
      </c>
      <c r="F27" s="27">
        <f>F12/E12-1</f>
        <v>-0.64485981308411211</v>
      </c>
      <c r="G27" s="27">
        <f>G12/F12-1</f>
        <v>-0.10526315789473684</v>
      </c>
      <c r="H27" s="27">
        <f>H12/G12-1</f>
        <v>0.17647058823529416</v>
      </c>
      <c r="I27" s="27">
        <f>I12/H12-1</f>
        <v>0.92500000000000004</v>
      </c>
    </row>
    <row r="28" ht="14.25">
      <c r="B28" t="s">
        <v>123</v>
      </c>
      <c r="C28" s="13">
        <f>C13/C6</f>
        <v>0.40836121985332752</v>
      </c>
      <c r="D28" s="13">
        <f>D13/D6</f>
        <v>1.5105704508097328</v>
      </c>
      <c r="E28" s="13">
        <f>E13/E6</f>
        <v>0.8923766816143498</v>
      </c>
      <c r="F28" s="13">
        <f>F13/F6</f>
        <v>0.52883834281072295</v>
      </c>
      <c r="G28" s="13">
        <f>G13/G6</f>
        <v>0.27631717875620315</v>
      </c>
      <c r="H28" s="13">
        <f>H13/H6</f>
        <v>0.69062870699881374</v>
      </c>
      <c r="I28" s="13">
        <f>I13/I6</f>
        <v>0.22192667464645122</v>
      </c>
    </row>
    <row r="29" ht="14.25">
      <c r="B29" t="s">
        <v>124</v>
      </c>
      <c r="D29" s="13">
        <f>D14/C14-1</f>
        <v>0.95577335078494507</v>
      </c>
    </row>
    <row r="30" ht="14.25">
      <c r="B30" t="s">
        <v>125</v>
      </c>
      <c r="C30" s="27">
        <f>MAX(0,C19/C20)</f>
        <v>0</v>
      </c>
      <c r="D30" s="27">
        <f>MAX(0,D19/D20)</f>
        <v>0</v>
      </c>
      <c r="E30" s="27">
        <v>0</v>
      </c>
      <c r="F30" s="13">
        <f>F20/F19*-1</f>
        <v>0.056994818652849742</v>
      </c>
      <c r="G30" s="13">
        <f>G20/G19*-1</f>
        <v>0.11573236889692586</v>
      </c>
      <c r="H30" s="13">
        <f>H20/H19*-1</f>
        <v>0.317671809256662</v>
      </c>
      <c r="I30" s="13">
        <f>I20/I19*-1</f>
        <v>0.24596050269299821</v>
      </c>
      <c r="J30" s="27"/>
    </row>
    <row r="31" ht="14.25">
      <c r="B31" t="s">
        <v>126</v>
      </c>
      <c r="C31">
        <f>C45/C38</f>
        <v>7.2493570198522432</v>
      </c>
      <c r="D31" s="8">
        <f>D45/D38</f>
        <v>5.5294448070857465</v>
      </c>
      <c r="E31" s="8">
        <f>E45/E38</f>
        <v>5.8255517826825125</v>
      </c>
      <c r="F31" s="8">
        <f>F45/F38</f>
        <v>10.654090909090909</v>
      </c>
      <c r="G31" s="8">
        <f>G45/G38</f>
        <v>19.964804896710024</v>
      </c>
      <c r="H31" s="8">
        <f>H45/H38</f>
        <v>7.2353504928806132</v>
      </c>
      <c r="I31" s="8">
        <f>I45/I38</f>
        <v>6.4124466137888954</v>
      </c>
    </row>
    <row r="34" ht="14.25">
      <c r="A34" s="1" t="s">
        <v>127</v>
      </c>
    </row>
    <row r="35" ht="14.25">
      <c r="B35" t="s">
        <v>128</v>
      </c>
      <c r="C35" s="8">
        <v>1564.01</v>
      </c>
      <c r="D35">
        <v>1564.01</v>
      </c>
      <c r="E35" s="8">
        <v>1564</v>
      </c>
      <c r="F35">
        <v>1564</v>
      </c>
      <c r="G35" s="28">
        <v>1564</v>
      </c>
      <c r="H35" s="28">
        <v>1584</v>
      </c>
      <c r="I35">
        <v>1584</v>
      </c>
    </row>
    <row r="36" ht="14.25">
      <c r="B36" t="s">
        <v>129</v>
      </c>
      <c r="C36" s="8">
        <v>0</v>
      </c>
      <c r="D36">
        <v>1093.336</v>
      </c>
      <c r="E36" s="8">
        <v>1593</v>
      </c>
      <c r="F36">
        <v>1339</v>
      </c>
      <c r="G36" s="28">
        <v>1424</v>
      </c>
      <c r="H36" s="28">
        <v>1424</v>
      </c>
      <c r="I36">
        <v>1424</v>
      </c>
    </row>
    <row r="37" ht="14.25">
      <c r="B37" t="s">
        <v>130</v>
      </c>
      <c r="C37" s="8">
        <v>-222.59999999999999</v>
      </c>
      <c r="D37">
        <v>-724</v>
      </c>
      <c r="E37" s="8">
        <v>-801</v>
      </c>
      <c r="F37">
        <v>-703</v>
      </c>
      <c r="G37" s="28">
        <v>-374</v>
      </c>
      <c r="H37" s="28">
        <v>4296</v>
      </c>
      <c r="I37">
        <v>6826</v>
      </c>
    </row>
    <row r="38" s="1" customFormat="1" ht="14.25">
      <c r="B38" s="1" t="s">
        <v>131</v>
      </c>
      <c r="C38" s="29">
        <f>SUM(C35:C37)</f>
        <v>1341.4100000000001</v>
      </c>
      <c r="D38" s="29">
        <f>SUM(D35:D37)</f>
        <v>1933.346</v>
      </c>
      <c r="E38" s="29">
        <f>SUM(E35:E37)</f>
        <v>2356</v>
      </c>
      <c r="F38" s="29">
        <f>SUM(F35:F37)</f>
        <v>2200</v>
      </c>
      <c r="G38" s="29">
        <f>SUM(G35:G37)</f>
        <v>2614</v>
      </c>
      <c r="H38" s="29">
        <f>SUM(H35:H37)</f>
        <v>7304</v>
      </c>
      <c r="I38" s="1">
        <v>9834</v>
      </c>
    </row>
    <row r="39" ht="14.25">
      <c r="C39" s="28"/>
      <c r="D39" s="28"/>
      <c r="E39" s="28"/>
      <c r="F39" s="28"/>
      <c r="G39" s="28"/>
      <c r="H39" s="28"/>
    </row>
    <row r="40" ht="14.25">
      <c r="B40" s="1" t="s">
        <v>132</v>
      </c>
      <c r="C40" s="28"/>
      <c r="D40" s="28"/>
      <c r="E40" s="28"/>
      <c r="F40" s="28"/>
      <c r="G40" s="28"/>
      <c r="H40" s="28"/>
    </row>
    <row r="41" ht="14.25">
      <c r="A41" t="s">
        <v>133</v>
      </c>
      <c r="B41" t="s">
        <v>134</v>
      </c>
      <c r="C41" s="28">
        <v>0</v>
      </c>
      <c r="D41" s="28">
        <v>0</v>
      </c>
      <c r="E41" s="28">
        <v>0</v>
      </c>
      <c r="F41" s="28">
        <v>4013</v>
      </c>
      <c r="G41" s="28">
        <v>4013</v>
      </c>
      <c r="H41" s="28">
        <v>4013</v>
      </c>
      <c r="I41">
        <v>0</v>
      </c>
    </row>
    <row r="42" ht="14.25">
      <c r="B42" t="s">
        <v>135</v>
      </c>
      <c r="C42" s="28">
        <v>8373.0499999999993</v>
      </c>
      <c r="D42" s="28">
        <v>9948.1100000000006</v>
      </c>
      <c r="E42" s="28">
        <v>12610</v>
      </c>
      <c r="F42" s="28">
        <v>15733</v>
      </c>
      <c r="G42" s="28">
        <v>38704</v>
      </c>
      <c r="H42" s="28">
        <v>44619</v>
      </c>
      <c r="I42">
        <v>40503</v>
      </c>
    </row>
    <row r="43" ht="14.25">
      <c r="B43" s="1" t="s">
        <v>136</v>
      </c>
      <c r="C43" s="28">
        <v>1351.3099999999999</v>
      </c>
      <c r="D43" s="28">
        <v>742.22000000000003</v>
      </c>
      <c r="E43" s="28">
        <v>1115</v>
      </c>
      <c r="F43" s="28">
        <v>3693</v>
      </c>
      <c r="G43" s="28">
        <v>9471</v>
      </c>
      <c r="H43" s="28">
        <v>4215</v>
      </c>
      <c r="I43">
        <v>22557</v>
      </c>
    </row>
    <row r="44" ht="14.25">
      <c r="B44"/>
      <c r="C44" s="28"/>
      <c r="D44" s="28"/>
      <c r="E44" s="28"/>
      <c r="F44" s="28"/>
      <c r="G44" s="28"/>
      <c r="H44" s="28"/>
    </row>
    <row r="45" ht="14.25">
      <c r="B45" s="1" t="s">
        <v>137</v>
      </c>
      <c r="C45" s="29">
        <f>SUM(C41:C43)</f>
        <v>9724.3599999999988</v>
      </c>
      <c r="D45" s="29">
        <f>SUM(D41:D43)</f>
        <v>10690.33</v>
      </c>
      <c r="E45" s="29">
        <f>SUM(E41:E43)</f>
        <v>13725</v>
      </c>
      <c r="F45" s="29">
        <f>SUM(F41:F43)</f>
        <v>23439</v>
      </c>
      <c r="G45" s="29">
        <f>SUM(G41:G43)</f>
        <v>52188</v>
      </c>
      <c r="H45" s="29">
        <f>SUM(H41:H43)</f>
        <v>52847</v>
      </c>
      <c r="I45" s="29">
        <f>SUM(I41:I43)</f>
        <v>63060</v>
      </c>
    </row>
    <row r="46"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138</v>
      </c>
    </row>
    <row r="5" ht="14.25">
      <c r="B5" t="s">
        <v>139</v>
      </c>
      <c r="C5" s="30" t="s">
        <v>140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2025-06-18T21:31:17Z</dcterms:modified>
</cp:coreProperties>
</file>