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Business" sheetId="1" state="visible" r:id="rId1"/>
    <sheet name="MOTILALOFS-main" sheetId="2" state="visible" r:id="rId2"/>
    <sheet name="MOTILALOFS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<sst xmlns="http://schemas.openxmlformats.org/spreadsheetml/2006/main" count="116" uniqueCount="116">
  <si>
    <t xml:space="preserve">Banking, Financial Services, and Insurance.</t>
  </si>
  <si>
    <t>MOTILALOFS</t>
  </si>
  <si>
    <t>IIFLSECURITIES</t>
  </si>
  <si>
    <t xml:space="preserve">ADITYA BIRLA MONEY</t>
  </si>
  <si>
    <t xml:space="preserve">DHANI SERVICES</t>
  </si>
  <si>
    <t xml:space="preserve">motilal oswal financial services</t>
  </si>
  <si>
    <t xml:space="preserve">Equity and commodities trading , brokerage</t>
  </si>
  <si>
    <t xml:space="preserve">Investment advices </t>
  </si>
  <si>
    <t xml:space="preserve">Portfolio management services</t>
  </si>
  <si>
    <t xml:space="preserve">wealth management </t>
  </si>
  <si>
    <t xml:space="preserve">institutional broking</t>
  </si>
  <si>
    <t xml:space="preserve">Asset management </t>
  </si>
  <si>
    <t xml:space="preserve">Investment banking </t>
  </si>
  <si>
    <t xml:space="preserve">private equity invesment management</t>
  </si>
  <si>
    <t xml:space="preserve">Home finance and loan against securities</t>
  </si>
  <si>
    <t xml:space="preserve">Retail broking</t>
  </si>
  <si>
    <t xml:space="preserve">Mutual funds  (fees from commissions) + FII + corporates </t>
  </si>
  <si>
    <t xml:space="preserve">Brokerage assets</t>
  </si>
  <si>
    <t xml:space="preserve">Commission / fee income</t>
  </si>
  <si>
    <t xml:space="preserve">Margin funding</t>
  </si>
  <si>
    <t xml:space="preserve">Depository participant funding</t>
  </si>
  <si>
    <t xml:space="preserve">Maintaining client demat account</t>
  </si>
  <si>
    <t xml:space="preserve">Interest income </t>
  </si>
  <si>
    <t xml:space="preserve">delayed client paymentor unused margin </t>
  </si>
  <si>
    <t xml:space="preserve">Stock inventory</t>
  </si>
  <si>
    <t xml:space="preserve">Short selling stocks for trade settlements</t>
  </si>
  <si>
    <t xml:space="preserve">Brokerage liability</t>
  </si>
  <si>
    <t xml:space="preserve">Demat account </t>
  </si>
  <si>
    <t xml:space="preserve">Holds shares, not cash </t>
  </si>
  <si>
    <t xml:space="preserve">Trading account</t>
  </si>
  <si>
    <t xml:space="preserve">Holds cash balances</t>
  </si>
  <si>
    <t xml:space="preserve">Broking &amp; Related activities</t>
  </si>
  <si>
    <t xml:space="preserve">clients funds in trading account , margin borrowing, exchange dues, unsettled transaction </t>
  </si>
  <si>
    <t xml:space="preserve">Fund-based activities</t>
  </si>
  <si>
    <t xml:space="preserve">Home finance</t>
  </si>
  <si>
    <t xml:space="preserve">Asset management</t>
  </si>
  <si>
    <t xml:space="preserve">Investment Banking</t>
  </si>
  <si>
    <t xml:space="preserve">Income Statement</t>
  </si>
  <si>
    <t xml:space="preserve">(in Crore)</t>
  </si>
  <si>
    <t>https://www.motilaloswalgroup.com/Downirvirdir/1506451662MOFSL_Annual-Report_2022.pdf</t>
  </si>
  <si>
    <t xml:space="preserve">-ve FV changes and less divident income</t>
  </si>
  <si>
    <t>https://www.motilaloswalgroup.com/Downirvirdir/257189515MOFSL-Annual-Report-FY-2023-24.pdf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</si>
  <si>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</si>
  <si>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</si>
  <si>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</si>
  <si>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</si>
  <si>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</si>
  <si>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</si>
  <si>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</si>
  <si>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</si>
  <si>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</si>
  <si>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</si>
  <si>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</si>
  <si>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</si>
  <si>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 xml:space="preserve">Interest income</t>
  </si>
  <si>
    <t xml:space="preserve">Dividend income</t>
  </si>
  <si>
    <t xml:space="preserve">rental income</t>
  </si>
  <si>
    <t xml:space="preserve">Brokerage income. R&amp;Adv. fees, distribution income , depository income</t>
  </si>
  <si>
    <t xml:space="preserve">fees and commission income</t>
  </si>
  <si>
    <t xml:space="preserve">net gain on fv changes</t>
  </si>
  <si>
    <t xml:space="preserve">Other operating income</t>
  </si>
  <si>
    <t xml:space="preserve">Real op. incoe</t>
  </si>
  <si>
    <t xml:space="preserve">Operational Rev</t>
  </si>
  <si>
    <t xml:space="preserve">Other income</t>
  </si>
  <si>
    <t xml:space="preserve">Total income</t>
  </si>
  <si>
    <t xml:space="preserve">Total debt raised</t>
  </si>
  <si>
    <t xml:space="preserve">Total Equity raised</t>
  </si>
  <si>
    <t xml:space="preserve">Finance cost</t>
  </si>
  <si>
    <t xml:space="preserve">fees and commision expense </t>
  </si>
  <si>
    <t>NFV-changes</t>
  </si>
  <si>
    <t xml:space="preserve">impairmnet of financial instruments</t>
  </si>
  <si>
    <t xml:space="preserve">IFI </t>
  </si>
  <si>
    <t>EBE</t>
  </si>
  <si>
    <t>D&amp;A</t>
  </si>
  <si>
    <t xml:space="preserve">Other exp</t>
  </si>
  <si>
    <t xml:space="preserve">Total operating expense</t>
  </si>
  <si>
    <t xml:space="preserve">Exceptional income</t>
  </si>
  <si>
    <t>PBT</t>
  </si>
  <si>
    <t>Tax</t>
  </si>
  <si>
    <t>PAT</t>
  </si>
  <si>
    <t xml:space="preserve">Share of profit from JVA</t>
  </si>
  <si>
    <t>NCI</t>
  </si>
  <si>
    <t xml:space="preserve">Operation income attr. to Owners of parent </t>
  </si>
  <si>
    <t xml:space="preserve">weighted no. of shares</t>
  </si>
  <si>
    <t xml:space="preserve">Reported EPS</t>
  </si>
  <si>
    <t xml:space="preserve">Calculated EPS</t>
  </si>
  <si>
    <t xml:space="preserve">Current market price</t>
  </si>
  <si>
    <t>RATIOS</t>
  </si>
  <si>
    <t xml:space="preserve">only current value matters , what is used to be earlier that doesnt matter right ? </t>
  </si>
  <si>
    <t>PE</t>
  </si>
  <si>
    <t>PEG</t>
  </si>
  <si>
    <t>PBV</t>
  </si>
  <si>
    <t>ESTIMATIONS</t>
  </si>
  <si>
    <t xml:space="preserve">Gross margin </t>
  </si>
  <si>
    <t xml:space="preserve">Op. rev</t>
  </si>
  <si>
    <t xml:space="preserve">Op. expense </t>
  </si>
  <si>
    <t>rev/exp</t>
  </si>
  <si>
    <t xml:space="preserve">Finance cost YOY</t>
  </si>
  <si>
    <t xml:space="preserve">F&amp;C YoY</t>
  </si>
  <si>
    <t xml:space="preserve">EBE YoY</t>
  </si>
  <si>
    <t xml:space="preserve">D&amp;A YoY</t>
  </si>
  <si>
    <t xml:space="preserve">Tax YoY</t>
  </si>
  <si>
    <t xml:space="preserve">PAT YoY</t>
  </si>
  <si>
    <t xml:space="preserve">Tax Rate</t>
  </si>
  <si>
    <t>SEGMENT-WISE</t>
  </si>
  <si>
    <t>Revenue</t>
  </si>
  <si>
    <t xml:space="preserve">Broking and other related activities</t>
  </si>
  <si>
    <t xml:space="preserve">Fund based act.</t>
  </si>
  <si>
    <t xml:space="preserve">Asset management and advisory</t>
  </si>
  <si>
    <t xml:space="preserve">Investment banking</t>
  </si>
  <si>
    <t>Unallocated</t>
  </si>
  <si>
    <t xml:space="preserve">Total Revenue</t>
  </si>
  <si>
    <t xml:space="preserve">Segment Result</t>
  </si>
  <si>
    <t xml:space="preserve">Broking exceptional item </t>
  </si>
  <si>
    <t xml:space="preserve">Fund based activities</t>
  </si>
  <si>
    <t xml:space="preserve">Total result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</si>
</sst>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>
    <font>
      <sz val="11.000000"/>
      <color theme="1"/>
      <name val="Calibri"/>
      <scheme val="minor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  <font>
      <strike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25">
    <xf fontId="0" fillId="0" borderId="0" numFmtId="0" xfId="0"/>
    <xf fontId="1" fillId="0" borderId="0" numFmtId="0" xfId="0" applyFont="1"/>
    <xf fontId="2" fillId="0" borderId="0" numFmtId="0" xfId="0" applyFont="1"/>
    <xf fontId="0" fillId="0" borderId="1" numFmtId="0" xfId="0" applyBorder="1"/>
    <xf fontId="0" fillId="0" borderId="0" numFmtId="0" xfId="0"/>
    <xf fontId="3" fillId="0" borderId="0" numFmtId="0" xfId="0" applyFont="1"/>
    <xf fontId="0" fillId="0" borderId="0" numFmtId="0" xfId="0"/>
    <xf fontId="4" fillId="0" borderId="0" numFmtId="0" xfId="0" applyFont="1"/>
    <xf fontId="3" fillId="0" borderId="1" numFmtId="0" xfId="0" applyFont="1" applyBorder="1"/>
    <xf fontId="3" fillId="0" borderId="0" numFmtId="0" xfId="0" applyFont="1"/>
    <xf fontId="3" fillId="0" borderId="0" numFmtId="0" xfId="0" applyFont="1">
      <protection hidden="0" locked="1"/>
    </xf>
    <xf fontId="0" fillId="0" borderId="0" numFmtId="0" xfId="0">
      <protection hidden="0" locked="1"/>
    </xf>
    <xf fontId="0" fillId="0" borderId="0" numFmtId="0" xfId="0">
      <protection hidden="0" locked="1"/>
    </xf>
    <xf fontId="0" fillId="0" borderId="1" numFmtId="0" xfId="0" applyBorder="1">
      <protection hidden="0" locked="1"/>
    </xf>
    <xf fontId="3" fillId="0" borderId="1" numFmtId="0" xfId="0" applyFont="1" applyBorder="1">
      <protection hidden="0" locked="1"/>
    </xf>
    <xf fontId="3" fillId="0" borderId="0" numFmtId="0" xfId="0" applyFont="1">
      <protection hidden="0" locked="1"/>
    </xf>
    <xf fontId="5" fillId="0" borderId="0" numFmtId="0" xfId="0" applyFont="1"/>
    <xf fontId="5" fillId="0" borderId="0" numFmtId="0" xfId="0" applyFont="1">
      <protection hidden="0" locked="1"/>
    </xf>
    <xf fontId="5" fillId="0" borderId="1" numFmtId="0" xfId="0" applyFont="1" applyBorder="1">
      <protection hidden="0" locked="1"/>
    </xf>
    <xf fontId="5" fillId="0" borderId="0" numFmtId="0" xfId="0" applyFont="1"/>
    <xf fontId="5" fillId="0" borderId="1" numFmtId="0" xfId="0" applyFont="1" applyBorder="1"/>
    <xf fontId="0" fillId="0" borderId="0" numFmtId="2" xfId="0" applyNumberFormat="1">
      <protection hidden="0" locked="1"/>
    </xf>
    <xf fontId="0" fillId="0" borderId="0" numFmtId="2" xfId="0" applyNumberFormat="1">
      <protection hidden="0" locked="1"/>
    </xf>
    <xf fontId="0" fillId="0" borderId="0" numFmtId="164" xfId="1" applyNumberFormat="1"/>
    <xf fontId="0" fillId="0" borderId="0" numFmtId="164" xfId="1" applyNumberFormat="1">
      <protection hidden="0" locked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otilaloswalgroup.com/Downirvirdir/1506451662MOFSL_Annual-Report_2022.pdf" TargetMode="External"/><Relationship  Id="rId2" Type="http://schemas.openxmlformats.org/officeDocument/2006/relationships/hyperlink" Target="https://www.motilaloswalgroup.com/Downirvirdir/257189515MOFSL-Annual-Report-FY-2023-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</row>
    <row r="2" ht="14.25"/>
    <row r="3" ht="14.25"/>
    <row r="4" ht="14.25">
      <c r="B4" t="s">
        <v>1</v>
      </c>
    </row>
    <row r="5" ht="14.25">
      <c r="B5" t="s">
        <v>2</v>
      </c>
    </row>
    <row r="6" ht="14.25">
      <c r="B6" t="s">
        <v>3</v>
      </c>
    </row>
    <row r="7" ht="14.25">
      <c r="B7" t="s">
        <v>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20" zoomScale="100" workbookViewId="0">
      <selection activeCell="A1" activeCellId="0" sqref="A1"/>
    </sheetView>
  </sheetViews>
  <sheetFormatPr defaultRowHeight="14.25"/>
  <cols>
    <col min="1" max="16384" style="1" width="9.140625"/>
  </cols>
  <sheetData>
    <row r="1" ht="16.5">
      <c r="A1" s="1" t="s">
        <v>5</v>
      </c>
    </row>
    <row r="2" ht="14.25">
      <c r="A2" s="1"/>
    </row>
    <row r="3" ht="16.5">
      <c r="B3" s="1" t="s">
        <v>6</v>
      </c>
    </row>
    <row r="4" ht="16.5">
      <c r="B4" s="1" t="s">
        <v>7</v>
      </c>
    </row>
    <row r="5" ht="16.5">
      <c r="B5" s="1" t="s">
        <v>8</v>
      </c>
    </row>
    <row r="6" ht="16.5">
      <c r="B6" s="1" t="s">
        <v>9</v>
      </c>
    </row>
    <row r="7" ht="16.5">
      <c r="B7" s="1" t="s">
        <v>10</v>
      </c>
    </row>
    <row r="8" ht="16.5">
      <c r="B8" s="1" t="s">
        <v>11</v>
      </c>
    </row>
    <row r="9" ht="16.5">
      <c r="B9" s="1" t="s">
        <v>12</v>
      </c>
    </row>
    <row r="10" ht="16.5">
      <c r="B10" s="1" t="s">
        <v>13</v>
      </c>
    </row>
    <row r="11" ht="16.5">
      <c r="B11" s="1" t="s">
        <v>14</v>
      </c>
    </row>
    <row r="12" ht="16.5">
      <c r="B12" s="1" t="s">
        <v>15</v>
      </c>
    </row>
    <row r="13" ht="16.5">
      <c r="B13" s="1" t="s">
        <v>16</v>
      </c>
    </row>
    <row r="17" ht="16.5">
      <c r="B17" s="2" t="s">
        <v>17</v>
      </c>
    </row>
    <row r="18" ht="16.5">
      <c r="B18" s="1"/>
      <c r="D18" s="1" t="s">
        <v>18</v>
      </c>
    </row>
    <row r="19" ht="14.25">
      <c r="D19" s="1" t="s">
        <v>19</v>
      </c>
    </row>
    <row r="20" ht="14.25">
      <c r="D20" s="1" t="s">
        <v>20</v>
      </c>
      <c r="F20" s="1" t="s">
        <v>21</v>
      </c>
    </row>
    <row r="21" ht="14.25">
      <c r="D21" s="1" t="s">
        <v>22</v>
      </c>
      <c r="F21" s="1" t="s">
        <v>23</v>
      </c>
    </row>
    <row r="22" ht="14.25">
      <c r="D22" s="1" t="s">
        <v>24</v>
      </c>
      <c r="F22" s="1" t="s">
        <v>25</v>
      </c>
    </row>
    <row r="24" ht="14.25">
      <c r="B24" s="2" t="s">
        <v>26</v>
      </c>
    </row>
    <row r="25" ht="14.25">
      <c r="D25" s="1" t="s">
        <v>27</v>
      </c>
      <c r="F25" s="1" t="s">
        <v>28</v>
      </c>
    </row>
    <row r="26" ht="14.25">
      <c r="D26" s="1" t="s">
        <v>29</v>
      </c>
      <c r="F26" s="1" t="s">
        <v>30</v>
      </c>
    </row>
    <row r="28" ht="14.25">
      <c r="D28" s="1" t="s">
        <v>31</v>
      </c>
      <c r="E28" s="1"/>
      <c r="G28" s="1" t="s">
        <v>32</v>
      </c>
    </row>
    <row r="29" ht="14.25">
      <c r="D29" s="1" t="s">
        <v>33</v>
      </c>
    </row>
    <row r="30" ht="14.25">
      <c r="D30" s="1" t="s">
        <v>34</v>
      </c>
    </row>
    <row r="31" ht="14.25">
      <c r="D31" s="1" t="s">
        <v>35</v>
      </c>
    </row>
    <row r="32" ht="14.25">
      <c r="D32" s="1" t="s">
        <v>36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1.421875"/>
    <col customWidth="1" min="2" max="2" width="20.57421875"/>
    <col customWidth="1" min="3" max="5" width="17.7109375"/>
    <col customWidth="1" min="6" max="6" style="3" width="17.7109375"/>
    <col customWidth="1" min="7" max="7" style="4" width="17.7109375"/>
    <col customWidth="1" min="8" max="16" width="17.7109375"/>
    <col customWidth="1" min="17" max="16384" width="17.7109375"/>
  </cols>
  <sheetData>
    <row r="1">
      <c r="A1" s="5" t="s">
        <v>37</v>
      </c>
      <c r="B1" t="s">
        <v>38</v>
      </c>
      <c r="C1" s="4"/>
      <c r="D1" s="4"/>
      <c r="E1" s="4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6"/>
      <c r="R1" s="6"/>
      <c r="S1" s="6"/>
      <c r="V1" s="7" t="s">
        <v>39</v>
      </c>
      <c r="W1" t="s">
        <v>40</v>
      </c>
      <c r="X1" s="7" t="s">
        <v>41</v>
      </c>
    </row>
    <row r="2" s="5" customFormat="1">
      <c r="C2" s="5" t="s">
        <v>42</v>
      </c>
      <c r="D2" s="5" t="s">
        <v>43</v>
      </c>
      <c r="E2" s="5" t="s">
        <v>44</v>
      </c>
      <c r="F2" s="8" t="s">
        <v>45</v>
      </c>
      <c r="G2" s="9" t="s">
        <v>46</v>
      </c>
      <c r="H2" s="9" t="s">
        <v>47</v>
      </c>
      <c r="I2" s="9" t="s">
        <v>48</v>
      </c>
      <c r="J2" s="8" t="s">
        <v>49</v>
      </c>
      <c r="K2" s="5" t="s">
        <v>50</v>
      </c>
      <c r="L2" s="5" t="s">
        <v>51</v>
      </c>
      <c r="M2" s="5" t="s">
        <v>52</v>
      </c>
      <c r="N2" s="8" t="s">
        <v>53</v>
      </c>
      <c r="O2" s="5"/>
      <c r="P2" s="5"/>
      <c r="Q2" s="5">
        <v>2017</v>
      </c>
      <c r="R2" s="5">
        <v>2018</v>
      </c>
      <c r="S2" s="5">
        <v>2019</v>
      </c>
      <c r="T2" s="5">
        <v>2020</v>
      </c>
      <c r="U2" s="5">
        <v>2021</v>
      </c>
      <c r="V2" s="5">
        <f>U2+1</f>
        <v>2022</v>
      </c>
      <c r="W2" s="10">
        <f>V2+1</f>
        <v>2023</v>
      </c>
      <c r="X2" s="10">
        <f>W2+1</f>
        <v>2024</v>
      </c>
      <c r="Y2" s="10">
        <f>X2+1</f>
        <v>2025</v>
      </c>
      <c r="Z2" s="5"/>
      <c r="AA2" s="5"/>
      <c r="AB2" s="5"/>
      <c r="AC2" s="5"/>
      <c r="AD2" s="5"/>
    </row>
    <row r="3">
      <c r="B3" t="s">
        <v>54</v>
      </c>
      <c r="C3" s="4">
        <v>211.97999999999999</v>
      </c>
      <c r="D3" s="4">
        <v>248.62</v>
      </c>
      <c r="E3" s="4">
        <v>313.97000000000003</v>
      </c>
      <c r="F3" s="3">
        <v>259.49000000000001</v>
      </c>
      <c r="G3" s="4">
        <v>255.34999999999999</v>
      </c>
      <c r="H3" s="4">
        <v>281.86000000000001</v>
      </c>
      <c r="I3" s="4">
        <v>337.82999999999998</v>
      </c>
      <c r="J3" s="3">
        <v>353.24000000000001</v>
      </c>
      <c r="K3" s="4"/>
      <c r="L3" s="4"/>
      <c r="M3" s="4"/>
      <c r="N3" s="3"/>
      <c r="O3" s="4"/>
      <c r="P3" s="4"/>
      <c r="Q3" s="6"/>
      <c r="R3" s="6"/>
      <c r="S3">
        <v>817.83000000000004</v>
      </c>
      <c r="T3" s="11">
        <v>767.53999999999996</v>
      </c>
      <c r="U3">
        <v>753.12</v>
      </c>
      <c r="V3">
        <v>1034.25</v>
      </c>
      <c r="W3" s="11">
        <v>1228.29</v>
      </c>
      <c r="X3">
        <v>1894.72</v>
      </c>
      <c r="Y3">
        <v>2443.3200000000002</v>
      </c>
    </row>
    <row r="4">
      <c r="B4" t="s">
        <v>55</v>
      </c>
      <c r="C4" s="4">
        <v>0.13</v>
      </c>
      <c r="D4" s="4">
        <v>97.010000000000005</v>
      </c>
      <c r="E4" s="4">
        <v>1.4399999999999999</v>
      </c>
      <c r="F4" s="3">
        <v>3.5299999999999998</v>
      </c>
      <c r="G4" s="4">
        <v>0.17999999999999999</v>
      </c>
      <c r="H4" s="4">
        <v>3.54</v>
      </c>
      <c r="I4" s="4">
        <v>0.54000000000000004</v>
      </c>
      <c r="J4" s="3">
        <v>4.5599999999999996</v>
      </c>
      <c r="K4" s="4"/>
      <c r="L4" s="4"/>
      <c r="M4" s="4"/>
      <c r="N4" s="3"/>
      <c r="O4" s="4"/>
      <c r="P4" s="4"/>
      <c r="Q4" s="6"/>
      <c r="R4" s="6"/>
      <c r="S4">
        <v>0.37</v>
      </c>
      <c r="T4" s="11">
        <v>1.9399999999999999</v>
      </c>
      <c r="U4">
        <v>1.53</v>
      </c>
      <c r="V4">
        <v>102.11</v>
      </c>
      <c r="W4" s="11">
        <v>8.8200000000000003</v>
      </c>
      <c r="X4">
        <v>8.5800000000000001</v>
      </c>
      <c r="Y4">
        <v>10.01</v>
      </c>
    </row>
    <row r="5">
      <c r="B5" t="s">
        <v>56</v>
      </c>
      <c r="C5" s="4">
        <v>0.01</v>
      </c>
      <c r="D5" s="4">
        <v>0.089999999999999997</v>
      </c>
      <c r="E5" s="4">
        <v>0.070000000000000007</v>
      </c>
      <c r="F5" s="3">
        <v>0.01</v>
      </c>
      <c r="G5" s="4">
        <v>0.23000000000000001</v>
      </c>
      <c r="H5" s="4">
        <v>0.01</v>
      </c>
      <c r="I5" s="4">
        <v>0.02</v>
      </c>
      <c r="J5" s="3">
        <v>0.01</v>
      </c>
      <c r="K5" s="4"/>
      <c r="L5" s="4"/>
      <c r="M5" s="4"/>
      <c r="N5" s="3"/>
      <c r="O5" s="4"/>
      <c r="P5" s="4"/>
      <c r="Q5" s="6"/>
      <c r="R5" s="6"/>
      <c r="S5">
        <v>3.6299999999999999</v>
      </c>
      <c r="T5" s="11">
        <v>0.39000000000000001</v>
      </c>
      <c r="U5">
        <v>0.17000000000000001</v>
      </c>
      <c r="V5">
        <v>0.17000000000000001</v>
      </c>
      <c r="W5" s="11">
        <v>0.26000000000000001</v>
      </c>
      <c r="X5">
        <v>0.53000000000000003</v>
      </c>
      <c r="Y5">
        <v>0.38</v>
      </c>
    </row>
    <row r="6">
      <c r="A6" t="s">
        <v>57</v>
      </c>
      <c r="B6" t="s">
        <v>58</v>
      </c>
      <c r="C6" s="4">
        <v>568.94000000000005</v>
      </c>
      <c r="D6" s="4">
        <v>627.21000000000004</v>
      </c>
      <c r="E6" s="4">
        <v>691.66999999999996</v>
      </c>
      <c r="F6" s="3">
        <v>722.57000000000005</v>
      </c>
      <c r="G6" s="4">
        <v>643.13</v>
      </c>
      <c r="H6" s="4">
        <v>705.05999999999995</v>
      </c>
      <c r="I6" s="4">
        <v>697.69000000000005</v>
      </c>
      <c r="J6" s="3">
        <v>687.53999999999996</v>
      </c>
      <c r="K6" s="4"/>
      <c r="L6" s="4"/>
      <c r="M6" s="4"/>
      <c r="N6" s="3"/>
      <c r="O6" s="4"/>
      <c r="P6" s="4"/>
      <c r="Q6" s="6"/>
      <c r="R6" s="6"/>
      <c r="S6">
        <v>1515.4000000000001</v>
      </c>
      <c r="T6" s="11">
        <v>1549.22</v>
      </c>
      <c r="U6">
        <v>1949.48</v>
      </c>
      <c r="V6">
        <v>2607.3000000000002</v>
      </c>
      <c r="W6" s="11">
        <v>2733.4200000000001</v>
      </c>
      <c r="X6">
        <v>3625.3099999999999</v>
      </c>
      <c r="Y6">
        <v>4546.3299999999999</v>
      </c>
    </row>
    <row r="7">
      <c r="B7" t="s">
        <v>59</v>
      </c>
      <c r="C7" s="4">
        <v>106.06999999999999</v>
      </c>
      <c r="D7" s="4">
        <v>334.99000000000001</v>
      </c>
      <c r="E7" s="4">
        <v>8.7400000000000002</v>
      </c>
      <c r="F7" s="3">
        <v>46.100000000000001</v>
      </c>
      <c r="G7" s="4">
        <v>-158.03999999999999</v>
      </c>
      <c r="H7" s="4">
        <v>317.00999999999999</v>
      </c>
      <c r="I7" s="4">
        <v>19.699999999999999</v>
      </c>
      <c r="J7" s="3">
        <v>-39.920000000000002</v>
      </c>
      <c r="K7" s="4"/>
      <c r="L7" s="4"/>
      <c r="M7" s="4"/>
      <c r="N7" s="3"/>
      <c r="O7" s="4"/>
      <c r="P7" s="4"/>
      <c r="Q7" s="6"/>
      <c r="R7" s="6"/>
      <c r="S7">
        <v>73.760000000000005</v>
      </c>
      <c r="T7" s="11">
        <v>0</v>
      </c>
      <c r="U7">
        <v>859.88</v>
      </c>
      <c r="V7">
        <v>495.93000000000001</v>
      </c>
      <c r="W7" s="11">
        <v>138.75999999999999</v>
      </c>
      <c r="X7">
        <v>1465.1099999999999</v>
      </c>
      <c r="Y7">
        <v>1290.3699999999999</v>
      </c>
    </row>
    <row r="8">
      <c r="B8" t="s">
        <v>60</v>
      </c>
      <c r="C8" s="4">
        <v>11.619999999999999</v>
      </c>
      <c r="D8" s="4">
        <v>16.760000000000002</v>
      </c>
      <c r="E8" s="4">
        <v>9.0700000000000003</v>
      </c>
      <c r="F8" s="3">
        <v>19.609999999999999</v>
      </c>
      <c r="G8" s="4">
        <v>12.130000000000001</v>
      </c>
      <c r="H8" s="4">
        <v>12.33</v>
      </c>
      <c r="I8" s="4">
        <v>16.300000000000001</v>
      </c>
      <c r="J8" s="3">
        <v>21.940000000000001</v>
      </c>
      <c r="K8" s="4"/>
      <c r="L8" s="4"/>
      <c r="M8" s="4"/>
      <c r="N8" s="3"/>
      <c r="O8" s="4"/>
      <c r="P8" s="4"/>
      <c r="Q8" s="6"/>
      <c r="R8" s="6"/>
      <c r="S8">
        <v>38.259999999999998</v>
      </c>
      <c r="T8" s="11">
        <v>38.460000000000001</v>
      </c>
      <c r="U8">
        <v>60.939999999999998</v>
      </c>
      <c r="V8">
        <v>57.07</v>
      </c>
      <c r="W8" s="11">
        <v>67.569999999999993</v>
      </c>
      <c r="X8">
        <v>73.519999999999996</v>
      </c>
      <c r="Y8">
        <v>48.640000000000001</v>
      </c>
    </row>
    <row r="9" s="5" customFormat="1">
      <c r="B9" s="5" t="s">
        <v>61</v>
      </c>
      <c r="C9" s="5">
        <f>C3+C5+C6</f>
        <v>780.93000000000006</v>
      </c>
      <c r="D9" s="5">
        <f>D3+D5+D6</f>
        <v>875.92000000000007</v>
      </c>
      <c r="E9" s="5">
        <f>E3+E5+E6</f>
        <v>1005.71</v>
      </c>
      <c r="F9" s="8">
        <f>F3+F5+F6</f>
        <v>982.07000000000005</v>
      </c>
      <c r="G9" s="9">
        <f>G3+G5+G6</f>
        <v>898.71000000000004</v>
      </c>
      <c r="H9" s="9">
        <f>H3+H5+H6</f>
        <v>986.92999999999995</v>
      </c>
      <c r="I9" s="9">
        <f>I3+I5+I6</f>
        <v>1035.54</v>
      </c>
      <c r="J9" s="8">
        <f>J3+J5+J6</f>
        <v>1040.79</v>
      </c>
      <c r="K9" s="5"/>
      <c r="L9" s="5"/>
      <c r="M9" s="5"/>
      <c r="N9" s="8"/>
      <c r="O9" s="5"/>
      <c r="P9" s="5"/>
      <c r="Q9" s="5"/>
      <c r="R9" s="5"/>
      <c r="S9" s="5">
        <f>S3+S5+S6</f>
        <v>2336.8600000000001</v>
      </c>
      <c r="T9" s="5">
        <f>T3+T5+T6</f>
        <v>2317.1500000000001</v>
      </c>
      <c r="U9" s="5">
        <f>U3+U5+U6</f>
        <v>2702.77</v>
      </c>
      <c r="V9" s="5">
        <f>V3+V5+V6</f>
        <v>3641.7200000000003</v>
      </c>
      <c r="W9" s="5">
        <f>W3+W5+W6</f>
        <v>3961.9700000000003</v>
      </c>
      <c r="X9" s="5">
        <f>X3+X5+X6</f>
        <v>5520.5599999999995</v>
      </c>
      <c r="Y9" s="5">
        <f>Y3+Y5+Y6</f>
        <v>6990.0300000000007</v>
      </c>
      <c r="Z9" s="5"/>
      <c r="AA9" s="5"/>
      <c r="AB9" s="5"/>
      <c r="AC9" s="5"/>
      <c r="AD9" s="5"/>
    </row>
    <row r="10" s="5" customFormat="1">
      <c r="B10" s="5" t="s">
        <v>62</v>
      </c>
      <c r="C10" s="5">
        <f>SUM(C3:C8)</f>
        <v>898.75000000000011</v>
      </c>
      <c r="D10" s="5">
        <f>SUM(D3:D8)</f>
        <v>1324.6800000000001</v>
      </c>
      <c r="E10" s="5">
        <f>SUM(E3:E8)</f>
        <v>1024.96</v>
      </c>
      <c r="F10" s="8">
        <f>SUM(F3:F8)</f>
        <v>1051.3099999999999</v>
      </c>
      <c r="G10" s="9">
        <f>SUM(G3:G8)</f>
        <v>752.98000000000002</v>
      </c>
      <c r="H10" s="9">
        <f>SUM(H3:H8)</f>
        <v>1319.8099999999999</v>
      </c>
      <c r="I10" s="9">
        <f>SUM(I3:I8)</f>
        <v>1072.0799999999999</v>
      </c>
      <c r="J10" s="8">
        <f>SUM(J3:J8)</f>
        <v>1027.3699999999999</v>
      </c>
      <c r="K10" s="5"/>
      <c r="L10" s="5"/>
      <c r="M10" s="5"/>
      <c r="N10" s="8"/>
      <c r="O10" s="5"/>
      <c r="P10" s="5"/>
      <c r="Q10" s="5">
        <v>1840.8699999999999</v>
      </c>
      <c r="R10" s="5">
        <v>2747.9499999999998</v>
      </c>
      <c r="S10" s="5">
        <f>SUM(S3:S8)</f>
        <v>2449.2500000000005</v>
      </c>
      <c r="T10" s="5">
        <f>SUM(T3:T8)</f>
        <v>2357.5500000000002</v>
      </c>
      <c r="U10" s="5">
        <f>SUM(U3:U8)</f>
        <v>3625.1200000000003</v>
      </c>
      <c r="V10" s="5">
        <f>SUM(V3:V8)</f>
        <v>4296.8299999999999</v>
      </c>
      <c r="W10" s="5">
        <f>SUM(W3:W8)</f>
        <v>4177.1199999999999</v>
      </c>
      <c r="X10" s="5">
        <f>SUM(X3:X8)</f>
        <v>7067.7699999999995</v>
      </c>
      <c r="Y10" s="5">
        <f>SUM(Y3:Y8)</f>
        <v>8339.0499999999993</v>
      </c>
      <c r="Z10" s="5"/>
      <c r="AA10" s="5"/>
      <c r="AB10" s="5"/>
      <c r="AC10" s="5"/>
      <c r="AD10" s="5"/>
    </row>
    <row r="11">
      <c r="B11" t="s">
        <v>63</v>
      </c>
      <c r="C11" s="12">
        <v>2.5099999999999998</v>
      </c>
      <c r="D11" s="12">
        <v>4.0800000000000001</v>
      </c>
      <c r="E11" s="12">
        <v>9.3800000000000008</v>
      </c>
      <c r="F11" s="13">
        <v>3.9199999999999999</v>
      </c>
      <c r="G11" s="12">
        <v>7.6799999999999997</v>
      </c>
      <c r="H11" s="12">
        <v>7.46</v>
      </c>
      <c r="I11" s="12">
        <v>6.2400000000000002</v>
      </c>
      <c r="J11" s="13">
        <v>6.1699999999999999</v>
      </c>
      <c r="K11" s="4"/>
      <c r="L11" s="4"/>
      <c r="M11" s="4"/>
      <c r="N11" s="3"/>
      <c r="O11" s="4"/>
      <c r="P11" s="4"/>
      <c r="Q11" s="6">
        <v>82.75</v>
      </c>
      <c r="R11" s="6">
        <v>21.73</v>
      </c>
      <c r="S11" s="11">
        <v>12.49</v>
      </c>
      <c r="T11" s="11">
        <v>7.8600000000000003</v>
      </c>
      <c r="U11" s="11">
        <v>9</v>
      </c>
      <c r="V11" s="11">
        <v>23</v>
      </c>
      <c r="W11" s="11">
        <v>20</v>
      </c>
      <c r="X11">
        <v>62.75</v>
      </c>
      <c r="Y11" s="11">
        <v>78.170000000000002</v>
      </c>
    </row>
    <row r="12" s="5" customFormat="1">
      <c r="B12" s="5" t="s">
        <v>64</v>
      </c>
      <c r="C12" s="5">
        <f>C10+C11</f>
        <v>901.2600000000001</v>
      </c>
      <c r="D12" s="5">
        <f>D10+D11</f>
        <v>1328.76</v>
      </c>
      <c r="E12" s="5">
        <f>E10+E11</f>
        <v>1034.3400000000001</v>
      </c>
      <c r="F12" s="8">
        <f>F10+F11</f>
        <v>1055.23</v>
      </c>
      <c r="G12" s="9">
        <f>G10+G11</f>
        <v>760.65999999999997</v>
      </c>
      <c r="H12" s="9">
        <f>H10+H11</f>
        <v>1327.27</v>
      </c>
      <c r="I12" s="9">
        <f>I10+I11</f>
        <v>1078.3199999999999</v>
      </c>
      <c r="J12" s="8">
        <f>J10+J11</f>
        <v>1033.54</v>
      </c>
      <c r="K12" s="5"/>
      <c r="L12" s="5"/>
      <c r="M12" s="5"/>
      <c r="N12" s="8"/>
      <c r="O12" s="5"/>
      <c r="P12" s="5"/>
      <c r="Q12" s="5">
        <f>Q10+Q11</f>
        <v>1923.6199999999999</v>
      </c>
      <c r="R12" s="5">
        <f>R10+R11</f>
        <v>2769.6799999999998</v>
      </c>
      <c r="S12" s="5">
        <f>S10+S11</f>
        <v>2461.7400000000002</v>
      </c>
      <c r="T12" s="5">
        <f>T10+T11</f>
        <v>2365.4100000000003</v>
      </c>
      <c r="U12" s="5">
        <f>U10+U11</f>
        <v>3634.1200000000003</v>
      </c>
      <c r="V12" s="5">
        <f>V10+V11</f>
        <v>4319.8299999999999</v>
      </c>
      <c r="W12" s="5">
        <f>W10+W11</f>
        <v>4197.1199999999999</v>
      </c>
      <c r="X12" s="5">
        <f>X10+X11</f>
        <v>7130.5199999999995</v>
      </c>
      <c r="Y12" s="5">
        <f>Y10+Y11</f>
        <v>8417.2199999999993</v>
      </c>
      <c r="Z12" s="5"/>
      <c r="AA12" s="5"/>
      <c r="AB12" s="5"/>
      <c r="AC12" s="5"/>
      <c r="AD12" s="5"/>
    </row>
    <row r="13" s="0" customFormat="1">
      <c r="B13" s="6" t="s">
        <v>65</v>
      </c>
      <c r="C13" s="11"/>
      <c r="D13" s="11"/>
      <c r="E13" s="11"/>
      <c r="F13" s="13"/>
      <c r="G13" s="12"/>
      <c r="H13" s="12"/>
      <c r="I13" s="12"/>
      <c r="J13" s="13"/>
      <c r="K13"/>
      <c r="L13"/>
      <c r="M13"/>
      <c r="N13" s="3"/>
      <c r="O13"/>
      <c r="P13"/>
      <c r="Q13" s="6"/>
      <c r="R13" s="6"/>
      <c r="S13" s="11"/>
      <c r="T13" s="11"/>
      <c r="U13" s="11"/>
      <c r="V13" s="11"/>
      <c r="X13" s="6"/>
    </row>
    <row r="14" s="5" customFormat="1">
      <c r="B14" s="6" t="s">
        <v>66</v>
      </c>
      <c r="C14" s="5"/>
      <c r="D14" s="5"/>
      <c r="E14" s="5"/>
      <c r="F14" s="8"/>
      <c r="G14" s="9"/>
      <c r="H14" s="9"/>
      <c r="I14" s="9"/>
      <c r="J14" s="8"/>
      <c r="K14"/>
      <c r="L14"/>
      <c r="M14"/>
      <c r="N14" s="3"/>
      <c r="O14"/>
      <c r="P14"/>
      <c r="Q14" s="6"/>
      <c r="R14" s="6"/>
      <c r="S14" s="5"/>
      <c r="T14" s="5"/>
      <c r="U14" s="5"/>
      <c r="V14" s="5"/>
      <c r="W14" s="5"/>
      <c r="X14" s="5"/>
      <c r="Y14" s="5"/>
    </row>
    <row r="15">
      <c r="C15" s="11"/>
      <c r="D15" s="11"/>
      <c r="E15" s="11"/>
      <c r="F15" s="13"/>
      <c r="G15" s="12"/>
      <c r="H15" s="12"/>
      <c r="I15" s="12"/>
      <c r="J15" s="13"/>
      <c r="N15" s="3"/>
      <c r="Q15" s="11"/>
      <c r="S15" s="11"/>
      <c r="T15" s="11"/>
      <c r="U15" s="11"/>
      <c r="V15" s="11"/>
      <c r="W15" s="11"/>
      <c r="Y15" s="11"/>
    </row>
    <row r="16">
      <c r="B16" t="s">
        <v>67</v>
      </c>
      <c r="C16" s="12">
        <v>106.19</v>
      </c>
      <c r="D16" s="12">
        <v>112.59</v>
      </c>
      <c r="E16" s="12">
        <v>144.34</v>
      </c>
      <c r="F16" s="13">
        <v>115.06999999999999</v>
      </c>
      <c r="G16" s="12">
        <v>114.41</v>
      </c>
      <c r="H16" s="12">
        <v>129.94999999999999</v>
      </c>
      <c r="I16" s="12">
        <v>169.44</v>
      </c>
      <c r="J16" s="13">
        <v>189.56999999999999</v>
      </c>
      <c r="K16" s="4"/>
      <c r="L16" s="4"/>
      <c r="M16" s="4"/>
      <c r="N16" s="3"/>
      <c r="O16" s="4"/>
      <c r="P16" s="4"/>
      <c r="Q16" s="6">
        <v>442.25999999999999</v>
      </c>
      <c r="R16" s="6">
        <v>495.58999999999997</v>
      </c>
      <c r="S16" s="11">
        <v>516.85000000000002</v>
      </c>
      <c r="T16" s="11">
        <v>494.47000000000003</v>
      </c>
      <c r="U16" s="11">
        <v>430.27999999999997</v>
      </c>
      <c r="V16" s="11">
        <v>478.19</v>
      </c>
      <c r="W16" s="11">
        <v>595.83000000000004</v>
      </c>
      <c r="X16">
        <v>1014.14</v>
      </c>
      <c r="Y16" s="11">
        <v>1298.46</v>
      </c>
    </row>
    <row r="17">
      <c r="B17" t="s">
        <v>68</v>
      </c>
      <c r="C17" s="12">
        <v>196.75999999999999</v>
      </c>
      <c r="D17" s="12">
        <v>228.69999999999999</v>
      </c>
      <c r="E17" s="12">
        <v>238.40000000000001</v>
      </c>
      <c r="F17" s="13">
        <v>229</v>
      </c>
      <c r="G17" s="12">
        <v>221.34</v>
      </c>
      <c r="H17" s="12">
        <v>212.44999999999999</v>
      </c>
      <c r="I17" s="12">
        <v>219.28</v>
      </c>
      <c r="J17" s="13">
        <v>203.36000000000001</v>
      </c>
      <c r="K17" s="4"/>
      <c r="L17" s="4"/>
      <c r="M17" s="4"/>
      <c r="N17" s="3"/>
      <c r="O17" s="4"/>
      <c r="P17" s="4"/>
      <c r="Q17" s="6">
        <v>367.91000000000003</v>
      </c>
      <c r="R17" s="6">
        <v>599.85000000000002</v>
      </c>
      <c r="S17" s="11">
        <v>461.63999999999999</v>
      </c>
      <c r="T17" s="11">
        <v>469.11000000000001</v>
      </c>
      <c r="U17" s="11">
        <v>635.85000000000002</v>
      </c>
      <c r="V17" s="11">
        <v>892.85000000000002</v>
      </c>
      <c r="W17" s="11">
        <v>861.30999999999995</v>
      </c>
      <c r="X17">
        <v>1137.8399999999999</v>
      </c>
      <c r="Y17" s="11">
        <v>1329.0599999999999</v>
      </c>
    </row>
    <row r="18">
      <c r="B18" s="6" t="s">
        <v>69</v>
      </c>
      <c r="C18" s="11">
        <v>0</v>
      </c>
      <c r="D18" s="11">
        <v>0</v>
      </c>
      <c r="E18" s="11">
        <v>0</v>
      </c>
      <c r="F18" s="13">
        <v>0</v>
      </c>
      <c r="G18" s="12">
        <v>0</v>
      </c>
      <c r="H18" s="12">
        <v>3.4399999999999999</v>
      </c>
      <c r="I18" s="12">
        <v>0</v>
      </c>
      <c r="J18" s="13">
        <v>0</v>
      </c>
      <c r="K18"/>
      <c r="L18"/>
      <c r="M18"/>
      <c r="N18" s="3"/>
      <c r="O18"/>
      <c r="P18"/>
      <c r="Q18" s="6">
        <v>0</v>
      </c>
      <c r="R18" s="6">
        <v>0</v>
      </c>
      <c r="S18" s="11">
        <v>0</v>
      </c>
      <c r="T18" s="11">
        <v>219.02000000000001</v>
      </c>
      <c r="U18" s="11"/>
      <c r="V18" s="11"/>
      <c r="W18" s="11"/>
      <c r="X18" s="6"/>
      <c r="Y18" s="11"/>
    </row>
    <row r="19">
      <c r="A19" t="s">
        <v>70</v>
      </c>
      <c r="B19" t="s">
        <v>71</v>
      </c>
      <c r="C19" s="12">
        <v>42.479999999999997</v>
      </c>
      <c r="D19" s="12">
        <v>27.02</v>
      </c>
      <c r="E19" s="12">
        <v>29.48</v>
      </c>
      <c r="F19" s="13">
        <v>-4.3300000000000001</v>
      </c>
      <c r="G19" s="12">
        <v>8.5500000000000007</v>
      </c>
      <c r="H19" s="12">
        <v>15.449999999999999</v>
      </c>
      <c r="I19" s="12">
        <v>10.01</v>
      </c>
      <c r="J19" s="13">
        <v>5.3399999999999999</v>
      </c>
      <c r="K19" s="4"/>
      <c r="L19" s="4"/>
      <c r="M19" s="4"/>
      <c r="N19" s="3"/>
      <c r="O19" s="4"/>
      <c r="P19" s="4"/>
      <c r="Q19" s="6">
        <v>0</v>
      </c>
      <c r="R19" s="6">
        <v>0</v>
      </c>
      <c r="S19" s="11">
        <v>360.41000000000003</v>
      </c>
      <c r="T19" s="11">
        <v>91.299999999999997</v>
      </c>
      <c r="U19" s="11">
        <v>97.609999999999999</v>
      </c>
      <c r="V19" s="11">
        <v>94.659999999999997</v>
      </c>
      <c r="W19" s="11">
        <v>42.789999999999999</v>
      </c>
      <c r="X19">
        <v>53.979999999999997</v>
      </c>
      <c r="Y19" s="11">
        <v>8.6899999999999995</v>
      </c>
    </row>
    <row r="20">
      <c r="B20" t="s">
        <v>72</v>
      </c>
      <c r="C20" s="12">
        <v>180.37</v>
      </c>
      <c r="D20" s="12">
        <v>210.00999999999999</v>
      </c>
      <c r="E20" s="12">
        <v>226.84999999999999</v>
      </c>
      <c r="F20" s="13">
        <v>250.36000000000001</v>
      </c>
      <c r="G20" s="12">
        <v>232.18000000000001</v>
      </c>
      <c r="H20" s="12">
        <v>243.55000000000001</v>
      </c>
      <c r="I20" s="12">
        <v>260.67000000000002</v>
      </c>
      <c r="J20" s="13">
        <v>271.98000000000002</v>
      </c>
      <c r="K20" s="4"/>
      <c r="L20" s="4"/>
      <c r="M20" s="4"/>
      <c r="N20" s="3"/>
      <c r="O20" s="4"/>
      <c r="P20" s="4"/>
      <c r="Q20" s="6">
        <v>353.39999999999998</v>
      </c>
      <c r="R20" s="6">
        <v>500.13</v>
      </c>
      <c r="S20" s="11">
        <v>501.76999999999998</v>
      </c>
      <c r="T20" s="11">
        <v>539.79999999999995</v>
      </c>
      <c r="U20" s="11">
        <v>643.58000000000004</v>
      </c>
      <c r="V20" s="11">
        <v>867.58000000000004</v>
      </c>
      <c r="W20" s="11">
        <v>1008.38</v>
      </c>
      <c r="X20">
        <v>1329.8099999999999</v>
      </c>
      <c r="Y20" s="11">
        <v>1741.3900000000001</v>
      </c>
    </row>
    <row r="21">
      <c r="B21" t="s">
        <v>73</v>
      </c>
      <c r="C21" s="12">
        <v>11.26</v>
      </c>
      <c r="D21" s="12">
        <v>13.140000000000001</v>
      </c>
      <c r="E21" s="12">
        <v>12.720000000000001</v>
      </c>
      <c r="F21" s="13">
        <v>11.15</v>
      </c>
      <c r="G21" s="12">
        <v>13.359999999999999</v>
      </c>
      <c r="H21" s="12">
        <v>15.57</v>
      </c>
      <c r="I21" s="12">
        <v>16.699999999999999</v>
      </c>
      <c r="J21" s="13">
        <v>12.75</v>
      </c>
      <c r="K21" s="4"/>
      <c r="L21" s="4"/>
      <c r="M21" s="4"/>
      <c r="N21" s="3"/>
      <c r="O21" s="4"/>
      <c r="P21" s="4"/>
      <c r="Q21" s="6">
        <v>32.840000000000003</v>
      </c>
      <c r="R21" s="6">
        <v>37.490000000000002</v>
      </c>
      <c r="S21" s="11">
        <v>23.949999999999999</v>
      </c>
      <c r="T21" s="11">
        <v>39.710000000000001</v>
      </c>
      <c r="U21" s="11">
        <v>47.520000000000003</v>
      </c>
      <c r="V21" s="11">
        <v>48.259999999999998</v>
      </c>
      <c r="W21" s="11">
        <v>58.380000000000003</v>
      </c>
      <c r="X21">
        <v>82.579999999999998</v>
      </c>
      <c r="Y21" s="11">
        <v>98.760000000000005</v>
      </c>
    </row>
    <row r="22">
      <c r="B22" t="s">
        <v>74</v>
      </c>
      <c r="C22" s="12">
        <v>78.469999999999999</v>
      </c>
      <c r="D22" s="12">
        <v>78.25</v>
      </c>
      <c r="E22" s="12">
        <v>81.930000000000007</v>
      </c>
      <c r="F22" s="13">
        <v>83.760000000000005</v>
      </c>
      <c r="G22" s="12">
        <v>89.900000000000006</v>
      </c>
      <c r="H22" s="12">
        <v>99.75</v>
      </c>
      <c r="I22" s="12">
        <v>95.469999999999999</v>
      </c>
      <c r="J22" s="13">
        <v>103.06</v>
      </c>
      <c r="K22" s="4"/>
      <c r="L22" s="4"/>
      <c r="M22" s="4"/>
      <c r="N22" s="3"/>
      <c r="O22" s="4"/>
      <c r="P22" s="4"/>
      <c r="Q22" s="6">
        <v>193.71000000000001</v>
      </c>
      <c r="R22" s="6">
        <v>370.02999999999997</v>
      </c>
      <c r="S22" s="11">
        <v>219.22</v>
      </c>
      <c r="T22" s="11">
        <v>226.81</v>
      </c>
      <c r="U22" s="11">
        <v>232.75999999999999</v>
      </c>
      <c r="V22" s="11">
        <v>322.48000000000002</v>
      </c>
      <c r="W22" s="11">
        <v>388.18000000000001</v>
      </c>
      <c r="X22">
        <v>480.29000000000002</v>
      </c>
      <c r="Y22" s="11">
        <v>714.60000000000002</v>
      </c>
    </row>
    <row r="23" s="5" customFormat="1">
      <c r="B23" s="5" t="s">
        <v>75</v>
      </c>
      <c r="C23" s="5">
        <f>SUM(C16:C22)</f>
        <v>615.52999999999997</v>
      </c>
      <c r="D23" s="5">
        <f>SUM(D16:D22)</f>
        <v>669.70999999999992</v>
      </c>
      <c r="E23" s="5">
        <f>SUM(E16:E22)</f>
        <v>733.72000000000003</v>
      </c>
      <c r="F23" s="8">
        <f>SUM(F16:F22)</f>
        <v>685.00999999999999</v>
      </c>
      <c r="G23" s="9">
        <f>SUM(G16:G22)</f>
        <v>679.74000000000001</v>
      </c>
      <c r="H23" s="9">
        <f>SUM(H16:H22)</f>
        <v>720.15999999999997</v>
      </c>
      <c r="I23" s="9">
        <f>SUM(I16:I22)</f>
        <v>771.57000000000016</v>
      </c>
      <c r="J23" s="8">
        <f>SUM(J16:J22)</f>
        <v>786.05999999999995</v>
      </c>
      <c r="K23" s="5"/>
      <c r="L23" s="5"/>
      <c r="M23" s="5"/>
      <c r="N23" s="8"/>
      <c r="O23" s="5"/>
      <c r="P23" s="5"/>
      <c r="Q23" s="5">
        <f>SUM(Q16:Q22)</f>
        <v>1390.1200000000001</v>
      </c>
      <c r="R23" s="5">
        <f>SUM(R16:R22)</f>
        <v>2003.0900000000001</v>
      </c>
      <c r="S23" s="5">
        <f>SUM(S16:S22)</f>
        <v>2083.8400000000001</v>
      </c>
      <c r="T23" s="5">
        <f>SUM(T16:T22)</f>
        <v>2080.2200000000003</v>
      </c>
      <c r="U23" s="5">
        <f>SUM(U16:U22)</f>
        <v>2087.6000000000004</v>
      </c>
      <c r="V23" s="5">
        <f>SUM(V16:V22)</f>
        <v>2704.0200000000004</v>
      </c>
      <c r="W23" s="5">
        <f>SUM(W16:W22)</f>
        <v>2954.8699999999999</v>
      </c>
      <c r="X23" s="5">
        <f>SUM(X16:X22)</f>
        <v>4098.6400000000003</v>
      </c>
      <c r="Y23" s="5">
        <f>SUM(Y16:Y22)</f>
        <v>5190.9600000000009</v>
      </c>
      <c r="Z23" s="5"/>
      <c r="AA23" s="5"/>
      <c r="AB23" s="5"/>
      <c r="AC23" s="5"/>
      <c r="AD23" s="5"/>
    </row>
    <row r="24" s="0" customFormat="1">
      <c r="B24" s="6" t="s">
        <v>76</v>
      </c>
      <c r="C24" s="11">
        <v>0</v>
      </c>
      <c r="D24" s="11">
        <v>0</v>
      </c>
      <c r="E24" s="11">
        <v>0</v>
      </c>
      <c r="F24" s="13">
        <v>0</v>
      </c>
      <c r="G24" s="12">
        <v>0</v>
      </c>
      <c r="H24" s="12">
        <v>0</v>
      </c>
      <c r="I24" s="12">
        <v>0</v>
      </c>
      <c r="J24" s="13">
        <v>0</v>
      </c>
      <c r="K24"/>
      <c r="L24"/>
      <c r="M24"/>
      <c r="N24" s="3"/>
      <c r="O24"/>
      <c r="P24"/>
      <c r="Q24" s="11">
        <v>-27.879999999999999</v>
      </c>
      <c r="R24" s="11">
        <v>0</v>
      </c>
      <c r="S24" s="11">
        <v>0</v>
      </c>
      <c r="T24" s="11">
        <v>0</v>
      </c>
      <c r="U24">
        <v>-88.099999999999994</v>
      </c>
      <c r="V24">
        <v>0</v>
      </c>
      <c r="W24">
        <v>0</v>
      </c>
      <c r="X24" s="6">
        <v>0</v>
      </c>
      <c r="Y24">
        <v>0</v>
      </c>
    </row>
    <row r="25" s="5" customFormat="1">
      <c r="B25" s="5" t="s">
        <v>77</v>
      </c>
      <c r="C25" s="10">
        <f>C12-C23+C24</f>
        <v>285.73000000000013</v>
      </c>
      <c r="D25" s="10">
        <f>D12-D23+D24</f>
        <v>659.05000000000007</v>
      </c>
      <c r="E25" s="10">
        <f>E12-E23+E24</f>
        <v>300.62000000000012</v>
      </c>
      <c r="F25" s="14">
        <f>F12-F23+F24</f>
        <v>370.22000000000003</v>
      </c>
      <c r="G25" s="15">
        <f>G12-G23+G24</f>
        <v>80.919999999999959</v>
      </c>
      <c r="H25" s="15">
        <f>H12-H23+H24</f>
        <v>607.11000000000001</v>
      </c>
      <c r="I25" s="15">
        <f>I12-I23+I24</f>
        <v>306.74999999999977</v>
      </c>
      <c r="J25" s="14">
        <f>J12-J23+J24</f>
        <v>247.48000000000002</v>
      </c>
      <c r="K25" s="5"/>
      <c r="L25" s="5"/>
      <c r="M25" s="5"/>
      <c r="N25" s="8"/>
      <c r="O25" s="5"/>
      <c r="P25" s="5"/>
      <c r="Q25" s="10">
        <f>Q12-Q23+Q24</f>
        <v>505.61999999999978</v>
      </c>
      <c r="R25" s="10">
        <f>R12-R23+R24</f>
        <v>766.58999999999969</v>
      </c>
      <c r="S25" s="10">
        <f>S12-S23+S24</f>
        <v>377.90000000000009</v>
      </c>
      <c r="T25" s="10">
        <f>T12-T23+T24</f>
        <v>285.19000000000005</v>
      </c>
      <c r="U25" s="10">
        <f>U12-U23+U24</f>
        <v>1458.4200000000001</v>
      </c>
      <c r="V25" s="10">
        <f>V12-V23+V24</f>
        <v>1615.8099999999995</v>
      </c>
      <c r="W25" s="10">
        <f>W12-W23+W24</f>
        <v>1242.25</v>
      </c>
      <c r="X25" s="10">
        <f>X12-X23+X24</f>
        <v>3031.8799999999992</v>
      </c>
      <c r="Y25" s="10">
        <f>Y12-Y23+Y24</f>
        <v>3226.2599999999984</v>
      </c>
      <c r="Z25" s="5"/>
      <c r="AA25" s="5"/>
      <c r="AB25" s="5"/>
      <c r="AC25" s="5"/>
      <c r="AD25" s="5"/>
    </row>
    <row r="26">
      <c r="B26" t="s">
        <v>78</v>
      </c>
      <c r="C26" s="12">
        <f>-65.63</f>
        <v>-65.629999999999995</v>
      </c>
      <c r="D26" s="12">
        <f>-109.58</f>
        <v>-109.58</v>
      </c>
      <c r="E26" s="12">
        <f>-61.48</f>
        <v>-61.479999999999997</v>
      </c>
      <c r="F26" s="13">
        <v>-68.349999999999994</v>
      </c>
      <c r="G26" s="12">
        <f>-49.65</f>
        <v>-49.649999999999999</v>
      </c>
      <c r="H26" s="12">
        <f>-98.09</f>
        <v>-98.090000000000003</v>
      </c>
      <c r="I26" s="12">
        <v>-81.170000000000002</v>
      </c>
      <c r="J26" s="13">
        <v>-80.519999999999996</v>
      </c>
      <c r="K26" s="4"/>
      <c r="L26" s="4"/>
      <c r="M26" s="4"/>
      <c r="N26" s="3"/>
      <c r="O26" s="4"/>
      <c r="P26" s="4"/>
      <c r="Q26" s="11">
        <v>-141.09</v>
      </c>
      <c r="R26" s="11">
        <f>-204.33</f>
        <v>-204.33000000000001</v>
      </c>
      <c r="S26" s="11">
        <f>-92.65</f>
        <v>-92.650000000000006</v>
      </c>
      <c r="T26" s="11">
        <f>-69.79</f>
        <v>-69.790000000000006</v>
      </c>
      <c r="U26" s="11">
        <f>-255.46</f>
        <v>-255.46000000000001</v>
      </c>
      <c r="V26" s="11">
        <f>-305.08</f>
        <v>-305.07999999999998</v>
      </c>
      <c r="W26" s="11">
        <f>-309.43</f>
        <v>-309.43000000000001</v>
      </c>
      <c r="X26">
        <f>-586.26</f>
        <v>-586.25999999999999</v>
      </c>
      <c r="Y26" s="11">
        <f>-718.08</f>
        <v>-718.08000000000004</v>
      </c>
    </row>
    <row r="27" s="5" customFormat="1">
      <c r="B27" s="5" t="s">
        <v>79</v>
      </c>
      <c r="C27" s="5">
        <f>C25+C26</f>
        <v>220.10000000000014</v>
      </c>
      <c r="D27" s="5">
        <f>D25+D26</f>
        <v>549.47000000000003</v>
      </c>
      <c r="E27" s="5">
        <f>E25+E26</f>
        <v>239.14000000000013</v>
      </c>
      <c r="F27" s="8">
        <f>F25+F26</f>
        <v>301.87</v>
      </c>
      <c r="G27" s="9">
        <f>G25+G26</f>
        <v>31.26999999999996</v>
      </c>
      <c r="H27" s="9">
        <f>H25+H26</f>
        <v>509.01999999999998</v>
      </c>
      <c r="I27" s="9">
        <f>I25+I26</f>
        <v>225.57999999999976</v>
      </c>
      <c r="J27" s="8">
        <f>J25+J26</f>
        <v>166.96000000000004</v>
      </c>
      <c r="K27" s="5"/>
      <c r="L27" s="5"/>
      <c r="M27" s="5"/>
      <c r="N27" s="8"/>
      <c r="O27" s="5"/>
      <c r="P27" s="5"/>
      <c r="Q27" s="5">
        <f>Q25+Q26</f>
        <v>364.52999999999975</v>
      </c>
      <c r="R27" s="5">
        <f>R25+R26</f>
        <v>562.25999999999965</v>
      </c>
      <c r="S27" s="5">
        <f>S25+S26</f>
        <v>285.25000000000011</v>
      </c>
      <c r="T27" s="5">
        <f>T25+T26</f>
        <v>215.40000000000003</v>
      </c>
      <c r="U27" s="5">
        <f>U25+U26</f>
        <v>1202.96</v>
      </c>
      <c r="V27" s="5">
        <f>V25+V26</f>
        <v>1310.7299999999996</v>
      </c>
      <c r="W27" s="5">
        <f>W25+W26</f>
        <v>932.81999999999994</v>
      </c>
      <c r="X27" s="5">
        <f>X25+X26</f>
        <v>2445.619999999999</v>
      </c>
      <c r="Y27" s="5">
        <f>Y25+Y26</f>
        <v>2508.1799999999985</v>
      </c>
      <c r="Z27" s="5"/>
      <c r="AA27" s="5"/>
      <c r="AB27" s="5"/>
      <c r="AC27" s="5"/>
      <c r="AD27" s="5"/>
    </row>
    <row r="28">
      <c r="B28" t="s">
        <v>80</v>
      </c>
      <c r="C28" s="12">
        <v>1.1200000000000001</v>
      </c>
      <c r="D28" s="12">
        <f>-0.7</f>
        <v>-0.69999999999999996</v>
      </c>
      <c r="E28" s="12">
        <v>0.67000000000000004</v>
      </c>
      <c r="F28" s="13">
        <v>0.64000000000000001</v>
      </c>
      <c r="G28" s="12">
        <v>0.68999999999999995</v>
      </c>
      <c r="H28" s="12">
        <v>0.68999999999999995</v>
      </c>
      <c r="I28" s="12">
        <v>1.72</v>
      </c>
      <c r="J28" s="13">
        <v>-1.47</v>
      </c>
      <c r="K28" s="4"/>
      <c r="L28" s="4"/>
      <c r="M28" s="4"/>
      <c r="N28" s="3"/>
      <c r="O28" s="4"/>
      <c r="P28" s="4"/>
      <c r="Q28" s="11">
        <v>13.06</v>
      </c>
      <c r="R28" s="11">
        <v>13.06</v>
      </c>
      <c r="S28" s="11">
        <v>13.06</v>
      </c>
      <c r="T28" s="11">
        <f>-25.82</f>
        <v>-25.82</v>
      </c>
      <c r="U28" s="11">
        <v>61.770000000000003</v>
      </c>
      <c r="V28" s="11">
        <v>1.72</v>
      </c>
      <c r="W28" s="11">
        <v>1.96</v>
      </c>
      <c r="X28">
        <v>-0.01</v>
      </c>
      <c r="Y28" s="11">
        <v>-0.01</v>
      </c>
    </row>
    <row r="29" s="16" customFormat="1">
      <c r="B29" s="16" t="s">
        <v>81</v>
      </c>
      <c r="C29" s="17"/>
      <c r="D29" s="17"/>
      <c r="E29" s="17"/>
      <c r="F29" s="18"/>
      <c r="G29" s="19"/>
      <c r="H29" s="19"/>
      <c r="I29" s="19"/>
      <c r="J29" s="20"/>
      <c r="K29" s="16"/>
      <c r="L29" s="16"/>
      <c r="M29" s="16"/>
      <c r="N29" s="20"/>
      <c r="O29" s="16"/>
      <c r="P29" s="16"/>
      <c r="Q29" s="17">
        <v>-2.8999999999999999</v>
      </c>
      <c r="R29" s="17">
        <v>-2.8999999999999999</v>
      </c>
      <c r="S29" s="17">
        <v>-2.8999999999999999</v>
      </c>
      <c r="T29" s="17">
        <v>-2.8999999999999999</v>
      </c>
      <c r="U29" s="17">
        <f>41.06</f>
        <v>41.060000000000002</v>
      </c>
      <c r="V29" s="17">
        <f>41.06</f>
        <v>41.060000000000002</v>
      </c>
      <c r="W29" s="17">
        <v>-46.479999999999997</v>
      </c>
      <c r="X29" s="16">
        <v>184.96000000000001</v>
      </c>
      <c r="Y29" s="16">
        <v>184.96000000000001</v>
      </c>
      <c r="Z29" s="16"/>
      <c r="AA29" s="16"/>
    </row>
    <row r="30">
      <c r="B30" t="s">
        <v>82</v>
      </c>
      <c r="C30" s="12"/>
      <c r="D30" s="12"/>
      <c r="E30" s="12"/>
      <c r="F30" s="13"/>
      <c r="G30" s="4"/>
      <c r="H30" s="4"/>
      <c r="I30" s="4"/>
      <c r="J30" s="3"/>
      <c r="K30" s="4"/>
      <c r="L30" s="4"/>
      <c r="M30" s="4"/>
      <c r="N30" s="3"/>
      <c r="O30" s="4"/>
      <c r="P30" s="4"/>
      <c r="Q30" s="11">
        <v>293.97000000000003</v>
      </c>
      <c r="R30" s="11">
        <v>293.97000000000003</v>
      </c>
      <c r="S30" s="11">
        <v>293.97000000000003</v>
      </c>
      <c r="T30" s="11">
        <v>183.37</v>
      </c>
      <c r="U30" s="11">
        <v>1260.4400000000001</v>
      </c>
      <c r="V30" s="11">
        <v>1309.78</v>
      </c>
      <c r="W30" s="11">
        <v>931.69000000000005</v>
      </c>
      <c r="X30">
        <v>2441.0599999999999</v>
      </c>
      <c r="Y30" s="11">
        <v>2501.6399999999999</v>
      </c>
    </row>
    <row r="31">
      <c r="C31" s="11"/>
      <c r="F31" s="3"/>
      <c r="J31" s="3"/>
      <c r="N31" s="3"/>
      <c r="Q31" s="11"/>
      <c r="R31" s="11"/>
      <c r="S31" s="11"/>
      <c r="T31" s="11"/>
      <c r="U31" s="11"/>
      <c r="V31" s="11"/>
      <c r="W31" s="11"/>
      <c r="Y31" s="11"/>
    </row>
    <row r="32">
      <c r="B32" t="s">
        <v>83</v>
      </c>
      <c r="C32" s="12"/>
      <c r="E32" s="4"/>
      <c r="F32" s="3"/>
      <c r="G32" s="4"/>
      <c r="H32" s="4"/>
      <c r="I32" s="4"/>
      <c r="J32" s="3"/>
      <c r="K32" s="4"/>
      <c r="L32" s="4"/>
      <c r="M32" s="4"/>
      <c r="N32" s="3"/>
      <c r="O32" s="4"/>
      <c r="P32" s="4"/>
      <c r="Q32" s="11">
        <v>148135120</v>
      </c>
      <c r="R32" s="11">
        <v>148135120</v>
      </c>
      <c r="S32" s="11">
        <v>148135120</v>
      </c>
      <c r="T32" s="11">
        <v>148135120</v>
      </c>
      <c r="U32" s="11">
        <v>148135120</v>
      </c>
      <c r="V32" s="11">
        <v>148135120</v>
      </c>
      <c r="W32" s="11">
        <v>148135120</v>
      </c>
      <c r="X32">
        <v>148272290</v>
      </c>
      <c r="Y32" s="11">
        <v>148272290</v>
      </c>
    </row>
    <row r="33">
      <c r="B33" t="s">
        <v>84</v>
      </c>
      <c r="C33" s="12">
        <v>15.07</v>
      </c>
      <c r="D33" s="4">
        <v>36.560000000000002</v>
      </c>
      <c r="E33" s="4"/>
      <c r="F33" s="3"/>
      <c r="G33" s="4"/>
      <c r="H33" s="4">
        <v>34.450000000000003</v>
      </c>
      <c r="I33" s="4">
        <v>15.449999999999999</v>
      </c>
      <c r="J33" s="3">
        <v>11.35</v>
      </c>
      <c r="K33" s="4"/>
      <c r="L33" s="4"/>
      <c r="M33" s="4"/>
      <c r="N33" s="3"/>
      <c r="O33" s="4"/>
      <c r="P33" s="4"/>
      <c r="Q33" s="11">
        <v>25.140000000000001</v>
      </c>
      <c r="R33" s="11">
        <v>38.799999999999997</v>
      </c>
      <c r="S33" s="11">
        <v>20.210000000000001</v>
      </c>
      <c r="T33" s="11">
        <v>12.470000000000001</v>
      </c>
      <c r="U33" s="11">
        <v>85.670000000000002</v>
      </c>
      <c r="V33" s="11">
        <v>89.140000000000001</v>
      </c>
      <c r="W33" s="11">
        <v>62.890000000000001</v>
      </c>
      <c r="X33">
        <v>164.63</v>
      </c>
      <c r="Y33" s="11">
        <v>41.829999999999998</v>
      </c>
    </row>
    <row r="34">
      <c r="B34" t="s">
        <v>85</v>
      </c>
      <c r="C34" s="21"/>
      <c r="D34" s="4"/>
      <c r="E34" s="4"/>
      <c r="F34" s="3"/>
      <c r="G34" s="4"/>
      <c r="H34" s="4"/>
      <c r="I34" s="4"/>
      <c r="J34" s="3"/>
      <c r="K34" s="4"/>
      <c r="L34" s="4"/>
      <c r="M34" s="4"/>
      <c r="N34" s="3"/>
      <c r="O34" s="4"/>
      <c r="P34" s="4"/>
      <c r="Q34" s="22">
        <f>Q30*10000000/Q32</f>
        <v>19.844720144689528</v>
      </c>
      <c r="R34" s="22">
        <f>R30*10000000/R32</f>
        <v>19.844720144689528</v>
      </c>
      <c r="S34" s="22">
        <f>S30*10000000/S32</f>
        <v>19.844720144689528</v>
      </c>
      <c r="T34" s="22">
        <f>T30*10000000/T32</f>
        <v>12.378563570880424</v>
      </c>
      <c r="U34" s="22">
        <f>U30*10000000/U32</f>
        <v>85.087182566834926</v>
      </c>
      <c r="V34" s="22">
        <f>V30*10000000/V32</f>
        <v>88.417925472366036</v>
      </c>
      <c r="W34" s="22">
        <f>W30*10000000/W32</f>
        <v>62.894605951647385</v>
      </c>
      <c r="X34" s="22">
        <f>X30*10000000/X32</f>
        <v>164.63359404511795</v>
      </c>
      <c r="Y34" s="22">
        <f>Y30*10000000/Y32</f>
        <v>168.7193203800926</v>
      </c>
    </row>
    <row r="35">
      <c r="B35" s="6" t="s">
        <v>86</v>
      </c>
      <c r="C35" s="22"/>
      <c r="D35"/>
      <c r="E35"/>
      <c r="F35" s="3"/>
      <c r="G35" s="4"/>
      <c r="H35" s="4"/>
      <c r="I35" s="4"/>
      <c r="J35" s="3"/>
      <c r="K35"/>
      <c r="L35"/>
      <c r="M35"/>
      <c r="N35" s="3"/>
      <c r="O35"/>
      <c r="P35"/>
      <c r="Q35" s="6">
        <v>350</v>
      </c>
      <c r="R35" s="6">
        <v>1275</v>
      </c>
      <c r="S35" s="22">
        <v>715</v>
      </c>
      <c r="T35" s="22">
        <v>455</v>
      </c>
      <c r="U35" s="22">
        <v>623</v>
      </c>
      <c r="V35" s="22">
        <v>1000</v>
      </c>
      <c r="W35" s="22">
        <v>710</v>
      </c>
      <c r="X35" s="22">
        <v>1030</v>
      </c>
      <c r="Y35" s="22">
        <v>602.35000000000002</v>
      </c>
      <c r="Z35">
        <v>847</v>
      </c>
    </row>
    <row r="36">
      <c r="B36" s="6"/>
      <c r="C36"/>
      <c r="D36"/>
      <c r="E36"/>
      <c r="F36" s="3"/>
      <c r="G36" s="4"/>
      <c r="H36" s="4"/>
      <c r="I36" s="4"/>
      <c r="J36"/>
      <c r="K36"/>
      <c r="L36"/>
      <c r="M36"/>
      <c r="N36"/>
      <c r="O36"/>
      <c r="P36"/>
      <c r="Q36" s="6"/>
      <c r="R36" s="6"/>
      <c r="S36" s="22"/>
      <c r="T36" s="22"/>
      <c r="U36" s="22"/>
      <c r="V36" s="22"/>
      <c r="W36" s="22"/>
      <c r="X36" s="22"/>
      <c r="Y36" s="22"/>
      <c r="Z36" s="6"/>
    </row>
    <row r="37">
      <c r="B37" s="6"/>
      <c r="C37"/>
      <c r="D37"/>
      <c r="E37"/>
      <c r="F37" s="3"/>
      <c r="G37" s="4"/>
      <c r="H37" s="4"/>
      <c r="I37" s="4"/>
      <c r="J37"/>
      <c r="K37"/>
      <c r="L37"/>
      <c r="M37"/>
      <c r="N37"/>
      <c r="O37"/>
      <c r="P37"/>
      <c r="Q37" s="6"/>
      <c r="R37" s="6"/>
      <c r="S37" s="22"/>
      <c r="T37" s="22"/>
      <c r="U37" s="22"/>
      <c r="V37" s="22"/>
      <c r="W37" s="22"/>
      <c r="X37" s="22"/>
      <c r="Y37" s="22"/>
      <c r="Z37" s="6"/>
    </row>
    <row r="38">
      <c r="B38" s="6"/>
      <c r="C38"/>
      <c r="D38"/>
      <c r="E38"/>
      <c r="F38" s="3"/>
      <c r="G38" s="4"/>
      <c r="H38" s="4"/>
      <c r="I38" s="4"/>
      <c r="J38"/>
      <c r="K38"/>
      <c r="L38"/>
      <c r="M38"/>
      <c r="N38"/>
      <c r="O38"/>
      <c r="P38"/>
      <c r="Q38" s="6"/>
      <c r="R38" s="6"/>
      <c r="S38" s="22"/>
      <c r="T38" s="22"/>
      <c r="U38" s="22"/>
      <c r="V38" s="22"/>
      <c r="W38" s="22"/>
      <c r="X38" s="22"/>
      <c r="Y38" s="22"/>
      <c r="Z38" s="6"/>
    </row>
    <row r="39">
      <c r="A39" s="5" t="s">
        <v>87</v>
      </c>
      <c r="B39" s="6"/>
      <c r="C39"/>
      <c r="D39"/>
      <c r="E39"/>
      <c r="F39" s="3"/>
      <c r="G39" s="4"/>
      <c r="H39" s="4"/>
      <c r="I39" s="4"/>
      <c r="J39"/>
      <c r="K39"/>
      <c r="L39"/>
      <c r="M39"/>
      <c r="N39"/>
      <c r="O39"/>
      <c r="P39"/>
      <c r="Q39" s="6"/>
      <c r="R39" s="6"/>
      <c r="S39" s="22"/>
      <c r="T39" s="22"/>
      <c r="U39" s="22"/>
      <c r="V39" s="22"/>
      <c r="W39" s="22"/>
      <c r="X39" s="22"/>
      <c r="Y39" s="22"/>
      <c r="Z39" s="6"/>
    </row>
    <row r="40">
      <c r="A40" t="s">
        <v>88</v>
      </c>
      <c r="B40" t="s">
        <v>89</v>
      </c>
      <c r="C40" s="4"/>
      <c r="D40" s="4"/>
      <c r="E40" s="4"/>
      <c r="F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11">
        <f>Q35/Q33</f>
        <v>13.92203659506762</v>
      </c>
      <c r="R40" s="11">
        <f>R35/R33</f>
        <v>32.860824742268044</v>
      </c>
      <c r="S40" s="11">
        <f>S35/S33</f>
        <v>35.378525482434434</v>
      </c>
      <c r="T40" s="11">
        <f>T35/T33</f>
        <v>36.487570168404169</v>
      </c>
      <c r="U40" s="11">
        <f>U35/U33</f>
        <v>7.2720905801330682</v>
      </c>
      <c r="V40" s="11">
        <f>V35/V33</f>
        <v>11.218308279111509</v>
      </c>
      <c r="W40" s="11">
        <f>W35/W33</f>
        <v>11.289553188106217</v>
      </c>
      <c r="X40" s="11">
        <f>X35/X33</f>
        <v>6.2564538662455202</v>
      </c>
      <c r="Y40" s="11">
        <f>Y35/Y33</f>
        <v>14.399952187425294</v>
      </c>
      <c r="Z40">
        <f>Z35/Y33</f>
        <v>20.248625388477169</v>
      </c>
    </row>
    <row r="41">
      <c r="B41" t="s">
        <v>90</v>
      </c>
      <c r="C41" s="4"/>
      <c r="D41" s="4"/>
      <c r="E41" s="4"/>
      <c r="F41" s="3"/>
      <c r="G41" s="4"/>
      <c r="H41" s="4"/>
      <c r="I41" s="4"/>
      <c r="J41" s="4"/>
      <c r="K41" s="4"/>
      <c r="L41" s="4"/>
      <c r="M41" s="4"/>
      <c r="N41" s="4"/>
      <c r="O41" s="4"/>
      <c r="P41" s="4"/>
      <c r="S41" s="11"/>
      <c r="T41" s="11"/>
      <c r="U41" s="11"/>
      <c r="V41" s="11"/>
      <c r="W41" s="11"/>
      <c r="Y41" s="11"/>
    </row>
    <row r="42">
      <c r="B42" s="6" t="s">
        <v>91</v>
      </c>
      <c r="C42" s="4"/>
      <c r="D42" s="4"/>
      <c r="E42" s="4"/>
      <c r="F42" s="3"/>
      <c r="G42" s="4"/>
      <c r="H42" s="4"/>
      <c r="I42" s="4"/>
      <c r="J42" s="4"/>
      <c r="K42" s="4"/>
      <c r="L42" s="4"/>
      <c r="M42" s="4"/>
      <c r="N42" s="4"/>
      <c r="O42" s="4"/>
      <c r="P42" s="4"/>
      <c r="S42" s="11"/>
      <c r="T42" s="11"/>
      <c r="U42" s="11"/>
      <c r="V42" s="11"/>
      <c r="W42" s="11"/>
      <c r="Y42" s="11"/>
    </row>
    <row r="43">
      <c r="B43" s="6"/>
      <c r="C43" s="4"/>
      <c r="D43" s="4"/>
      <c r="E43" s="4"/>
      <c r="F43" s="3"/>
      <c r="G43" s="4"/>
      <c r="H43" s="4"/>
      <c r="I43" s="4"/>
      <c r="J43" s="4"/>
      <c r="K43" s="4"/>
      <c r="L43" s="4"/>
      <c r="M43" s="4"/>
      <c r="N43" s="4"/>
      <c r="O43" s="4"/>
      <c r="P43" s="4"/>
      <c r="S43" s="11"/>
      <c r="T43" s="11"/>
      <c r="U43" s="11"/>
      <c r="V43" s="11"/>
      <c r="W43" s="11"/>
      <c r="Y43" s="11"/>
    </row>
    <row r="44">
      <c r="A44" s="5" t="s">
        <v>92</v>
      </c>
      <c r="S44" s="11"/>
      <c r="T44" s="11"/>
      <c r="U44" s="11"/>
      <c r="V44" s="11"/>
      <c r="W44" s="11"/>
      <c r="Y44" s="11"/>
    </row>
    <row r="45">
      <c r="B45" t="s">
        <v>93</v>
      </c>
      <c r="C45" s="4"/>
      <c r="D45" s="4"/>
      <c r="E45" s="4"/>
      <c r="F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23"/>
      <c r="R45" s="23"/>
      <c r="S45" s="23">
        <f>S16/S3</f>
        <v>0.63197730579704825</v>
      </c>
      <c r="T45" s="23">
        <f>T16/T3</f>
        <v>0.64422701097011237</v>
      </c>
      <c r="U45" s="23">
        <f>U16/U3</f>
        <v>0.57132993414064159</v>
      </c>
      <c r="V45" s="23">
        <f>V16/V3</f>
        <v>0.46235436306502298</v>
      </c>
      <c r="W45" s="23">
        <f>W16/W3</f>
        <v>0.4850890262071661</v>
      </c>
      <c r="X45" s="23">
        <f>X16/X3</f>
        <v>0.53524531329167369</v>
      </c>
      <c r="Y45" s="23">
        <f>Y16/Y3</f>
        <v>0.53143264083296493</v>
      </c>
    </row>
    <row r="46" ht="14.25">
      <c r="B46" t="s">
        <v>94</v>
      </c>
      <c r="C46" s="4"/>
      <c r="D46" s="4"/>
      <c r="E46" s="4"/>
      <c r="F46" s="3"/>
      <c r="G46" s="4"/>
      <c r="H46" s="4"/>
      <c r="I46" s="4"/>
      <c r="J46" s="4"/>
      <c r="K46" s="4"/>
      <c r="L46" s="4"/>
      <c r="M46" s="4"/>
      <c r="N46" s="4"/>
      <c r="O46" s="4"/>
      <c r="P46" s="4"/>
      <c r="R46" s="23">
        <f>R10/Q10-1</f>
        <v>0.4927452780478796</v>
      </c>
      <c r="S46" s="23">
        <f>S10/R10-1</f>
        <v>-0.1086992121399587</v>
      </c>
      <c r="T46" s="23">
        <f>T10/S10-1</f>
        <v>-0.037440032663060174</v>
      </c>
      <c r="U46" s="23">
        <f>U10/T10-1</f>
        <v>0.53766410044325674</v>
      </c>
      <c r="V46" s="23">
        <f>V10/U10-1</f>
        <v>0.18529317650174315</v>
      </c>
      <c r="W46" s="23">
        <f>W10/V10-1</f>
        <v>-0.027860073589134338</v>
      </c>
      <c r="X46" s="23">
        <f>X10/W10-1</f>
        <v>0.69201986057379239</v>
      </c>
      <c r="Y46" s="23">
        <f>Y10/X10-1</f>
        <v>0.1798700297264908</v>
      </c>
    </row>
    <row r="47" ht="14.25">
      <c r="B47" t="s">
        <v>95</v>
      </c>
      <c r="C47" s="4"/>
      <c r="D47" s="4"/>
      <c r="E47" s="4"/>
      <c r="F47" s="3"/>
      <c r="G47" s="4"/>
      <c r="H47" s="4"/>
      <c r="I47" s="4"/>
      <c r="J47" s="4"/>
      <c r="K47" s="4"/>
      <c r="L47" s="4"/>
      <c r="M47" s="4"/>
      <c r="N47" s="4"/>
      <c r="O47" s="4"/>
      <c r="P47" s="4"/>
      <c r="R47" s="23">
        <f>R23/Q23-1</f>
        <v>0.44094754409691239</v>
      </c>
      <c r="S47" s="23">
        <f>S23/R23-1</f>
        <v>0.040312716852462849</v>
      </c>
      <c r="T47" s="23">
        <f>T23/S23-1</f>
        <v>-0.0017371775184275018</v>
      </c>
      <c r="U47" s="23">
        <f>U23/T23-1</f>
        <v>0.0035477016853986409</v>
      </c>
      <c r="V47" s="23">
        <f>V23/U23-1</f>
        <v>0.29527687296416927</v>
      </c>
      <c r="W47" s="23">
        <f>W23/V23-1</f>
        <v>0.092769284250855844</v>
      </c>
      <c r="X47" s="23">
        <f>X23/W23-1</f>
        <v>0.38707963463705686</v>
      </c>
      <c r="Y47" s="23">
        <f>Y23/X23-1</f>
        <v>0.26650791482052605</v>
      </c>
    </row>
    <row r="48" ht="14.25">
      <c r="B48" t="s">
        <v>96</v>
      </c>
      <c r="C48" s="4"/>
      <c r="D48" s="4"/>
      <c r="E48" s="4"/>
      <c r="F48" s="3"/>
      <c r="G48" s="4"/>
      <c r="H48" s="4"/>
      <c r="I48" s="4"/>
      <c r="J48" s="4"/>
      <c r="K48" s="4"/>
      <c r="L48" s="4"/>
      <c r="M48" s="4"/>
      <c r="N48" s="4"/>
      <c r="O48" s="4"/>
      <c r="P48" s="4"/>
      <c r="Q48">
        <f>Q10/Q23</f>
        <v>1.3242525825108622</v>
      </c>
      <c r="R48" s="11">
        <f>R10/R23</f>
        <v>1.3718554832783347</v>
      </c>
      <c r="S48" s="11">
        <f>S10/S23</f>
        <v>1.1753541538697789</v>
      </c>
      <c r="T48" s="11">
        <f>T10/T23</f>
        <v>1.1333176298660719</v>
      </c>
      <c r="U48" s="11">
        <f>U10/U23</f>
        <v>1.7365012454493196</v>
      </c>
      <c r="V48" s="11">
        <f>V10/V23</f>
        <v>1.589052595764824</v>
      </c>
      <c r="W48" s="11">
        <f>W10/W23</f>
        <v>1.4136391787117539</v>
      </c>
      <c r="X48" s="11">
        <f>X10/X23</f>
        <v>1.7244183436456968</v>
      </c>
      <c r="Y48" s="11">
        <f>Y10/Y23</f>
        <v>1.606456223896928</v>
      </c>
    </row>
    <row r="49" ht="14.25">
      <c r="B49" s="16" t="s">
        <v>97</v>
      </c>
      <c r="C49" s="19"/>
      <c r="D49" s="19"/>
      <c r="E49" s="19"/>
      <c r="F49" s="20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ht="14.25">
      <c r="B50" s="4" t="s">
        <v>98</v>
      </c>
      <c r="C50" s="4"/>
      <c r="D50" s="4"/>
      <c r="E50" s="4"/>
      <c r="F50" s="3"/>
      <c r="G50" s="4"/>
      <c r="H50" s="4"/>
      <c r="I50" s="4"/>
      <c r="J50" s="4"/>
      <c r="K50" s="4"/>
      <c r="L50" s="4"/>
      <c r="M50" s="4"/>
      <c r="N50" s="4"/>
      <c r="O50" s="4"/>
      <c r="P50" s="4"/>
      <c r="R50" s="23">
        <f>R17/Q17-1</f>
        <v>0.63042591938245751</v>
      </c>
      <c r="S50" s="23">
        <f>S17/R17-1</f>
        <v>-0.23040760190047516</v>
      </c>
      <c r="T50" s="23">
        <f>T17/S17-1</f>
        <v>0.016181440083181675</v>
      </c>
      <c r="U50" s="23">
        <f>U17/T17-1</f>
        <v>0.35543902283046624</v>
      </c>
      <c r="V50" s="23">
        <f>V17/U17-1</f>
        <v>0.40418337658252734</v>
      </c>
      <c r="W50" s="23">
        <f>W17/V17-1</f>
        <v>-0.035325082600660918</v>
      </c>
      <c r="X50" s="23">
        <f>X17/W17-1</f>
        <v>0.32105745898689197</v>
      </c>
      <c r="Y50" s="23">
        <f>Y17/X17-1</f>
        <v>0.16805526260282644</v>
      </c>
    </row>
    <row r="51" ht="14.25">
      <c r="B51" t="s">
        <v>99</v>
      </c>
      <c r="C51" s="4"/>
      <c r="D51" s="4"/>
      <c r="E51" s="4"/>
      <c r="F51" s="3"/>
      <c r="G51" s="4"/>
      <c r="H51" s="4"/>
      <c r="I51" s="4"/>
      <c r="J51" s="4"/>
      <c r="K51" s="4"/>
      <c r="L51" s="4"/>
      <c r="M51" s="4"/>
      <c r="N51" s="4"/>
      <c r="O51" s="4"/>
      <c r="P51" s="4"/>
      <c r="R51" s="23">
        <f>R20/Q20-1</f>
        <v>0.41519524617996617</v>
      </c>
      <c r="S51" s="24">
        <f>S20/R20-1</f>
        <v>0.0032791474216702365</v>
      </c>
      <c r="T51" s="24">
        <f>T20/S20-1</f>
        <v>0.075791697391234925</v>
      </c>
      <c r="U51" s="24">
        <f>U20/T20-1</f>
        <v>0.1922563912560209</v>
      </c>
      <c r="V51" s="24">
        <f>V20/U20-1</f>
        <v>0.34805307809440933</v>
      </c>
      <c r="W51" s="24">
        <f>W20/V20-1</f>
        <v>0.16229050923257793</v>
      </c>
      <c r="X51" s="24">
        <f>X20/W20-1</f>
        <v>0.31875880124556222</v>
      </c>
      <c r="Y51" s="24">
        <f>Y20/X20-1</f>
        <v>0.30950286131101445</v>
      </c>
    </row>
    <row r="52" ht="14.25">
      <c r="B52" t="s">
        <v>100</v>
      </c>
      <c r="C52" s="4"/>
      <c r="D52" s="4"/>
      <c r="E52" s="4"/>
      <c r="F52" s="3"/>
      <c r="G52" s="4"/>
      <c r="H52" s="4"/>
      <c r="I52" s="4"/>
      <c r="J52" s="4"/>
      <c r="K52" s="4"/>
      <c r="L52" s="4"/>
      <c r="M52" s="4"/>
      <c r="N52" s="4"/>
      <c r="O52" s="4"/>
      <c r="P52" s="4"/>
      <c r="R52" s="24">
        <f>R21/Q21-1</f>
        <v>0.14159561510353225</v>
      </c>
      <c r="S52" s="24">
        <f>S21/R21-1</f>
        <v>-0.36116297679381171</v>
      </c>
      <c r="T52" s="24">
        <f>T21/S21-1</f>
        <v>0.65803757828810028</v>
      </c>
      <c r="U52" s="24">
        <f>U21/T21-1</f>
        <v>0.19667590027700843</v>
      </c>
      <c r="V52" s="24">
        <f>V21/U21-1</f>
        <v>0.015572390572390571</v>
      </c>
      <c r="W52" s="24">
        <f>W21/V21-1</f>
        <v>0.209697472026523</v>
      </c>
      <c r="X52" s="24">
        <f>X21/W21-1</f>
        <v>0.4145255224391915</v>
      </c>
      <c r="Y52" s="24">
        <f>Y21/X21-1</f>
        <v>0.19593121821264248</v>
      </c>
    </row>
    <row r="53" ht="14.25">
      <c r="B53" t="s">
        <v>74</v>
      </c>
      <c r="C53" s="4"/>
      <c r="D53" s="4"/>
      <c r="E53" s="4"/>
      <c r="F53" s="3"/>
      <c r="G53" s="4"/>
      <c r="H53" s="4"/>
      <c r="I53" s="4"/>
      <c r="J53" s="4"/>
      <c r="K53" s="4"/>
      <c r="L53" s="4"/>
      <c r="M53" s="4"/>
      <c r="N53" s="4"/>
      <c r="O53" s="4"/>
      <c r="P53" s="4"/>
      <c r="R53" s="24">
        <f>R22/Q22-1</f>
        <v>0.91022662743276017</v>
      </c>
      <c r="S53" s="24">
        <f>S22/R22-1</f>
        <v>-0.40756154906358943</v>
      </c>
      <c r="T53" s="24">
        <f>T22/S22-1</f>
        <v>0.034622753398412476</v>
      </c>
      <c r="U53" s="24">
        <f>U22/T22-1</f>
        <v>0.026233411225254466</v>
      </c>
      <c r="V53" s="24">
        <f>V22/U22-1</f>
        <v>0.3854614194878847</v>
      </c>
      <c r="W53" s="24">
        <f>W22/V22-1</f>
        <v>0.20373356487224004</v>
      </c>
      <c r="X53" s="24">
        <f>X22/W22-1</f>
        <v>0.23728682569941784</v>
      </c>
      <c r="Y53" s="24">
        <f>Y22/X22-1</f>
        <v>0.48785108996647852</v>
      </c>
    </row>
    <row r="54" ht="14.25">
      <c r="B54" t="s">
        <v>101</v>
      </c>
      <c r="C54" s="4"/>
      <c r="D54" s="4"/>
      <c r="E54" s="4"/>
      <c r="F54" s="3"/>
      <c r="G54" s="4"/>
      <c r="H54" s="4"/>
      <c r="I54" s="4"/>
      <c r="J54" s="4"/>
      <c r="K54" s="4"/>
      <c r="L54" s="4"/>
      <c r="M54" s="4"/>
      <c r="N54" s="4"/>
      <c r="O54" s="4"/>
      <c r="P54" s="4"/>
      <c r="R54" s="23">
        <f>R26/Q26-1</f>
        <v>0.44822453752923663</v>
      </c>
      <c r="S54" s="24">
        <f>S26/R26-1</f>
        <v>-0.54656682817011704</v>
      </c>
      <c r="T54" s="24">
        <f>T26/S26-1</f>
        <v>-0.24673502428494332</v>
      </c>
      <c r="U54" s="24">
        <f>U26/T26-1</f>
        <v>2.6604098008310646</v>
      </c>
      <c r="V54" s="24">
        <f>V26/U26-1</f>
        <v>0.19423784545525713</v>
      </c>
      <c r="W54" s="24">
        <f>W26/V26-1</f>
        <v>0.014258555133079831</v>
      </c>
      <c r="X54" s="24">
        <f>X26/W26-1</f>
        <v>0.89464499240539053</v>
      </c>
      <c r="Y54" s="24">
        <f>Y26/X26-1</f>
        <v>0.22484904308668519</v>
      </c>
    </row>
    <row r="55" ht="14.25">
      <c r="B55" t="s">
        <v>102</v>
      </c>
      <c r="C55" s="4"/>
      <c r="D55" s="4"/>
      <c r="E55" s="4"/>
      <c r="F55" s="3"/>
      <c r="G55" s="4"/>
      <c r="H55" s="4"/>
      <c r="I55" s="4"/>
      <c r="J55" s="4"/>
      <c r="K55" s="4"/>
      <c r="L55" s="4"/>
      <c r="M55" s="4"/>
      <c r="N55" s="4"/>
      <c r="O55" s="4"/>
      <c r="P55" s="4"/>
      <c r="R55" s="23">
        <f>R27/Q27-1</f>
        <v>0.54242449181137364</v>
      </c>
      <c r="S55" s="23">
        <f>S27/R27-1</f>
        <v>-0.49267242912531517</v>
      </c>
      <c r="T55" s="23">
        <f>T27/S27-1</f>
        <v>-0.24487291849255055</v>
      </c>
      <c r="U55" s="23">
        <f>U27/T27-1</f>
        <v>4.5847725162488384</v>
      </c>
      <c r="V55" s="23">
        <f>V27/U27-1</f>
        <v>0.089587351200371979</v>
      </c>
      <c r="W55" s="23">
        <f>W27/V27-1</f>
        <v>-0.28832024902153741</v>
      </c>
      <c r="X55" s="23">
        <f>X27/W27-1</f>
        <v>1.6217491048648176</v>
      </c>
      <c r="Y55" s="23">
        <f>Y27/X27-1</f>
        <v>0.025580425413596286</v>
      </c>
    </row>
    <row r="56" ht="14.25">
      <c r="B56" t="s">
        <v>103</v>
      </c>
      <c r="C56" s="4"/>
      <c r="D56" s="4"/>
      <c r="E56" s="4"/>
      <c r="F56" s="3"/>
      <c r="G56" s="4"/>
      <c r="H56" s="4"/>
      <c r="I56" s="4"/>
      <c r="J56" s="4"/>
      <c r="K56" s="4"/>
      <c r="L56" s="4"/>
      <c r="M56" s="4"/>
      <c r="N56" s="4"/>
      <c r="O56" s="4"/>
      <c r="P56" s="4"/>
      <c r="R56" s="23">
        <f>R26/R25*-1</f>
        <v>0.26654404570891882</v>
      </c>
      <c r="S56" s="23">
        <f>S26/S25*-1</f>
        <v>0.24517068007409362</v>
      </c>
      <c r="T56" s="23">
        <f>T26/T25*-1</f>
        <v>0.24471405028226795</v>
      </c>
      <c r="U56" s="23">
        <f>U26/U25*-1</f>
        <v>0.17516216179152783</v>
      </c>
      <c r="V56" s="23">
        <f>V26/V25*-1</f>
        <v>0.18880932782938592</v>
      </c>
      <c r="W56" s="23">
        <f>W26/W25*-1</f>
        <v>0.24908834775608774</v>
      </c>
      <c r="X56" s="23">
        <f>X26/X25*-1</f>
        <v>0.19336517276409362</v>
      </c>
      <c r="Y56" s="23">
        <f>Y26/Y25*-1</f>
        <v>0.22257350616503332</v>
      </c>
    </row>
    <row r="58" ht="14.25">
      <c r="A58" s="5" t="s">
        <v>104</v>
      </c>
    </row>
    <row r="59" ht="14.25">
      <c r="A59" s="9"/>
      <c r="B59" s="5" t="s">
        <v>105</v>
      </c>
    </row>
    <row r="60" ht="14.25">
      <c r="B60" t="s">
        <v>106</v>
      </c>
      <c r="C60">
        <v>512.04999999999995</v>
      </c>
    </row>
    <row r="61" ht="14.25">
      <c r="B61" t="s">
        <v>107</v>
      </c>
      <c r="C61">
        <v>110.84</v>
      </c>
    </row>
    <row r="62" ht="14.25">
      <c r="B62" t="s">
        <v>108</v>
      </c>
      <c r="C62">
        <v>205.33000000000001</v>
      </c>
    </row>
    <row r="63" ht="14.25">
      <c r="B63" t="s">
        <v>109</v>
      </c>
      <c r="C63">
        <v>1.2</v>
      </c>
    </row>
    <row r="64" ht="14.25">
      <c r="B64" t="s">
        <v>34</v>
      </c>
      <c r="C64">
        <v>136.84999999999999</v>
      </c>
    </row>
    <row r="65" ht="14.25">
      <c r="B65" t="s">
        <v>110</v>
      </c>
      <c r="C65">
        <v>0.16</v>
      </c>
    </row>
    <row r="66" s="5" customFormat="1" ht="14.25">
      <c r="B66" s="9" t="s">
        <v>111</v>
      </c>
      <c r="C66" s="9">
        <f>SUM(C60:C65)</f>
        <v>966.43000000000006</v>
      </c>
      <c r="D66" s="5">
        <f>SUM(D60:D65)</f>
        <v>0</v>
      </c>
      <c r="E66" s="5">
        <f>SUM(E60:E65)</f>
        <v>0</v>
      </c>
      <c r="F66" s="8">
        <f>SUM(F60:F65)</f>
        <v>0</v>
      </c>
      <c r="G66" s="9"/>
      <c r="H66" s="9"/>
      <c r="I66" s="9"/>
    </row>
    <row r="67" ht="14.25"/>
    <row r="68" ht="14.25">
      <c r="B68" s="5" t="s">
        <v>112</v>
      </c>
    </row>
    <row r="69" ht="14.25">
      <c r="B69" t="s">
        <v>106</v>
      </c>
      <c r="C69">
        <v>114.7</v>
      </c>
    </row>
    <row r="70" ht="14.25">
      <c r="B70" t="s">
        <v>113</v>
      </c>
      <c r="C70">
        <v>0</v>
      </c>
    </row>
    <row r="71" ht="14.25">
      <c r="B71" t="s">
        <v>114</v>
      </c>
      <c r="C71">
        <v>103.88</v>
      </c>
    </row>
    <row r="72" ht="14.25">
      <c r="B72" t="s">
        <v>108</v>
      </c>
      <c r="C72">
        <v>77.540000000000006</v>
      </c>
    </row>
    <row r="73" ht="14.25">
      <c r="B73" t="s">
        <v>109</v>
      </c>
      <c r="C73">
        <v>-2.4900000000000002</v>
      </c>
    </row>
    <row r="74" ht="14.25">
      <c r="B74" t="s">
        <v>34</v>
      </c>
      <c r="C74">
        <v>11.35</v>
      </c>
    </row>
    <row r="75" ht="14.25">
      <c r="B75" t="s">
        <v>110</v>
      </c>
      <c r="C75">
        <v>-17.510000000000002</v>
      </c>
    </row>
    <row r="76" s="5" customFormat="1" ht="14.25">
      <c r="B76" s="5" t="s">
        <v>115</v>
      </c>
      <c r="C76" s="5">
        <f>SUM(C70:C75)</f>
        <v>172.77000000000001</v>
      </c>
      <c r="D76" s="5">
        <f>SUM(D70:D75)</f>
        <v>0</v>
      </c>
      <c r="E76" s="5">
        <f>SUM(E70:E75)</f>
        <v>0</v>
      </c>
      <c r="F76" s="8">
        <f>SUM(F70:F75)</f>
        <v>0</v>
      </c>
      <c r="G76" s="9"/>
      <c r="H76" s="9"/>
      <c r="I76" s="9"/>
    </row>
  </sheetData>
  <hyperlinks>
    <hyperlink r:id="rId1" ref="V1"/>
    <hyperlink r:id="rId2" ref="X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2025-06-12T20:26:48Z</dcterms:modified>
</cp:coreProperties>
</file>