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MOTILALOFS-main" sheetId="1" state="visible" r:id="rId1"/>
    <sheet name="MOTILALOFS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<sst xmlns="http://schemas.openxmlformats.org/spreadsheetml/2006/main" count="56" uniqueCount="56">
  <si>
    <t xml:space="preserve">motilal oswal financial services</t>
  </si>
  <si>
    <t xml:space="preserve">Equity and commodities trading , brokerage</t>
  </si>
  <si>
    <t xml:space="preserve">Investment advices </t>
  </si>
  <si>
    <t xml:space="preserve">Portfolio management services</t>
  </si>
  <si>
    <t xml:space="preserve">wealth management </t>
  </si>
  <si>
    <t xml:space="preserve">institutional broking</t>
  </si>
  <si>
    <t xml:space="preserve">Asset management </t>
  </si>
  <si>
    <t xml:space="preserve">Investment banking </t>
  </si>
  <si>
    <t xml:space="preserve">private equity invesment management</t>
  </si>
  <si>
    <t xml:space="preserve">Home finance and loan against securities</t>
  </si>
  <si>
    <t xml:space="preserve">Retail broking</t>
  </si>
  <si>
    <t xml:space="preserve">Mutual funds  (fees from commissions) + FII + corporates </t>
  </si>
  <si>
    <t xml:space="preserve">Income Statement</t>
  </si>
  <si>
    <t xml:space="preserve">in Crore</t>
  </si>
  <si>
    <t>https://www.motilaloswalgroup.com/Downirvirdir/1506451662MOFSL_Annual-Report_2022.pdf</t>
  </si>
  <si>
    <t xml:space="preserve">-ve FV changes and less divident income</t>
  </si>
  <si>
    <t>https://www.motilaloswalgroup.com/Downirvirdir/257189515MOFSL-Annual-Report-FY-2023-24.pdf</t>
  </si>
  <si>
    <t xml:space="preserve">Interest income</t>
  </si>
  <si>
    <t xml:space="preserve">Dividend income</t>
  </si>
  <si>
    <t xml:space="preserve">rental income</t>
  </si>
  <si>
    <t xml:space="preserve">Brokerage income. R&amp;Adv. fees, distribution income , depository income</t>
  </si>
  <si>
    <t xml:space="preserve">fees and commission income</t>
  </si>
  <si>
    <t xml:space="preserve">net gain on fv changes</t>
  </si>
  <si>
    <t xml:space="preserve">Other operating income</t>
  </si>
  <si>
    <t xml:space="preserve">Real op. incoe</t>
  </si>
  <si>
    <t xml:space="preserve">Operational Rev</t>
  </si>
  <si>
    <t xml:space="preserve">Other income</t>
  </si>
  <si>
    <t xml:space="preserve">Total income</t>
  </si>
  <si>
    <t xml:space="preserve">Total debt raised</t>
  </si>
  <si>
    <t xml:space="preserve">Total Equity raised</t>
  </si>
  <si>
    <t xml:space="preserve">Finance cost</t>
  </si>
  <si>
    <t xml:space="preserve">fees and commision expense </t>
  </si>
  <si>
    <t>NFV-changes</t>
  </si>
  <si>
    <t xml:space="preserve">impairmnet of financial instruments</t>
  </si>
  <si>
    <t xml:space="preserve">IFI </t>
  </si>
  <si>
    <t>EBE</t>
  </si>
  <si>
    <t>D&amp;A</t>
  </si>
  <si>
    <t xml:space="preserve">Other exp</t>
  </si>
  <si>
    <t xml:space="preserve">Total operating expense</t>
  </si>
  <si>
    <t xml:space="preserve">Exceptional income</t>
  </si>
  <si>
    <t>PBT</t>
  </si>
  <si>
    <t>Tax</t>
  </si>
  <si>
    <t>PAT</t>
  </si>
  <si>
    <t xml:space="preserve">Share of profit from JVA</t>
  </si>
  <si>
    <t>NCI</t>
  </si>
  <si>
    <t xml:space="preserve">Operation income attr. to Owners of parent </t>
  </si>
  <si>
    <t xml:space="preserve">weighted no. of shares</t>
  </si>
  <si>
    <t xml:space="preserve">Reported EPS</t>
  </si>
  <si>
    <t xml:space="preserve">Calculated EPS</t>
  </si>
  <si>
    <t xml:space="preserve">Current market price</t>
  </si>
  <si>
    <t>RATIOS</t>
  </si>
  <si>
    <t>PE</t>
  </si>
  <si>
    <t>PEG</t>
  </si>
  <si>
    <t>PBV</t>
  </si>
  <si>
    <t>ESTIMATIONS</t>
  </si>
  <si>
    <t xml:space="preserve">Gross margin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</si>
</sst>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>
    <font>
      <sz val="11.000000"/>
      <color theme="1"/>
      <name val="Calibri"/>
      <scheme val="minor"/>
    </font>
    <font>
      <sz val="12.000000"/>
      <color theme="1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  <font>
      <strike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6">
    <xf fontId="0" fillId="0" borderId="0" numFmtId="0" xfId="0"/>
    <xf fontId="1" fillId="0" borderId="0" numFmtId="0" xfId="0" applyFont="1"/>
    <xf fontId="2" fillId="0" borderId="0" numFmtId="0" xfId="0" applyFont="1"/>
    <xf fontId="0" fillId="0" borderId="0" numFmtId="0" xfId="0"/>
    <xf fontId="3" fillId="0" borderId="0" numFmtId="0" xfId="0" applyFont="1"/>
    <xf fontId="2" fillId="0" borderId="0" numFmtId="0" xfId="0" applyFont="1">
      <protection hidden="0" locked="1"/>
    </xf>
    <xf fontId="0" fillId="0" borderId="0" numFmtId="0" xfId="0">
      <protection hidden="0" locked="1"/>
    </xf>
    <xf fontId="2" fillId="0" borderId="0" numFmtId="0" xfId="0" applyFont="1"/>
    <xf fontId="0" fillId="0" borderId="0" numFmtId="0" xfId="0"/>
    <xf fontId="0" fillId="0" borderId="0" numFmtId="0" xfId="0"/>
    <xf fontId="4" fillId="0" borderId="0" numFmtId="0" xfId="0" applyFont="1"/>
    <xf fontId="4" fillId="0" borderId="0" numFmtId="0" xfId="0" applyFont="1"/>
    <xf fontId="4" fillId="0" borderId="0" numFmtId="0" xfId="0" applyFont="1">
      <protection hidden="0" locked="1"/>
    </xf>
    <xf fontId="0" fillId="0" borderId="0" numFmtId="2" xfId="0" applyNumberFormat="1">
      <protection hidden="0" locked="1"/>
    </xf>
    <xf fontId="0" fillId="0" borderId="0" numFmtId="2" xfId="0" applyNumberFormat="1">
      <protection hidden="0" locked="1"/>
    </xf>
    <xf fontId="0" fillId="0" borderId="0" numFmtId="164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otilaloswalgroup.com/Downirvirdir/1506451662MOFSL_Annual-Report_2022.pdf" TargetMode="External"/><Relationship  Id="rId2" Type="http://schemas.openxmlformats.org/officeDocument/2006/relationships/hyperlink" Target="https://www.motilaloswalgroup.com/Downirvirdir/257189515MOFSL-Annual-Report-FY-2023-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6384" style="1" width="9.140625"/>
  </cols>
  <sheetData>
    <row r="1" ht="16.5">
      <c r="A1" s="1" t="s">
        <v>0</v>
      </c>
    </row>
    <row r="2" ht="14.25">
      <c r="A2" s="1"/>
    </row>
    <row r="3" ht="16.5">
      <c r="B3" s="1" t="s">
        <v>1</v>
      </c>
    </row>
    <row r="4" ht="16.5">
      <c r="B4" s="1" t="s">
        <v>2</v>
      </c>
    </row>
    <row r="5" ht="16.5">
      <c r="B5" s="1" t="s">
        <v>3</v>
      </c>
    </row>
    <row r="6" ht="16.5">
      <c r="B6" s="1" t="s">
        <v>4</v>
      </c>
    </row>
    <row r="7" ht="16.5">
      <c r="B7" s="1" t="s">
        <v>5</v>
      </c>
    </row>
    <row r="8" ht="16.5">
      <c r="B8" s="1" t="s">
        <v>6</v>
      </c>
    </row>
    <row r="9" ht="16.5">
      <c r="B9" s="1" t="s">
        <v>7</v>
      </c>
    </row>
    <row r="10" ht="16.5">
      <c r="B10" s="1" t="s">
        <v>8</v>
      </c>
    </row>
    <row r="11" ht="16.5">
      <c r="B11" s="1" t="s">
        <v>9</v>
      </c>
    </row>
    <row r="12" ht="16.5">
      <c r="B12" s="1" t="s">
        <v>10</v>
      </c>
    </row>
    <row r="13" ht="16.5">
      <c r="B13" s="1" t="s">
        <v>11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1.421875"/>
    <col customWidth="1" min="2" max="2" width="17.7109375"/>
    <col customWidth="1" min="3" max="5" width="17.7109375"/>
    <col customWidth="1" min="6" max="16384" width="17.7109375"/>
  </cols>
  <sheetData>
    <row r="1">
      <c r="A1" s="2" t="s">
        <v>12</v>
      </c>
      <c r="B1" t="s">
        <v>13</v>
      </c>
      <c r="C1" s="3"/>
      <c r="D1" s="3"/>
      <c r="E1" s="3"/>
      <c r="H1" s="4" t="s">
        <v>14</v>
      </c>
      <c r="I1" t="s">
        <v>15</v>
      </c>
      <c r="J1" s="4" t="s">
        <v>16</v>
      </c>
    </row>
    <row r="2" s="2" customFormat="1">
      <c r="C2" s="2">
        <v>2017</v>
      </c>
      <c r="D2" s="2">
        <v>2018</v>
      </c>
      <c r="E2" s="2">
        <v>2019</v>
      </c>
      <c r="F2" s="2">
        <v>2020</v>
      </c>
      <c r="G2" s="2">
        <v>2021</v>
      </c>
      <c r="H2" s="2">
        <f>G2+1</f>
        <v>2022</v>
      </c>
      <c r="I2" s="5">
        <f>H2+1</f>
        <v>2023</v>
      </c>
      <c r="J2" s="5">
        <f>I2+1</f>
        <v>2024</v>
      </c>
      <c r="K2" s="5">
        <f>J2+1</f>
        <v>2025</v>
      </c>
    </row>
    <row r="3">
      <c r="B3" t="s">
        <v>17</v>
      </c>
      <c r="C3" s="3"/>
      <c r="D3" s="3"/>
      <c r="E3">
        <v>817.83000000000004</v>
      </c>
      <c r="F3" s="6">
        <v>767.53999999999996</v>
      </c>
      <c r="G3">
        <v>753.12</v>
      </c>
      <c r="H3">
        <v>1034.25</v>
      </c>
      <c r="I3" s="6">
        <v>1228.29</v>
      </c>
      <c r="J3">
        <v>1894.72</v>
      </c>
      <c r="K3">
        <v>2443.3200000000002</v>
      </c>
    </row>
    <row r="4">
      <c r="B4" t="s">
        <v>18</v>
      </c>
      <c r="C4" s="3"/>
      <c r="D4" s="3"/>
      <c r="E4">
        <v>0.37</v>
      </c>
      <c r="F4" s="6">
        <v>1.9399999999999999</v>
      </c>
      <c r="G4">
        <v>1.53</v>
      </c>
      <c r="H4">
        <v>102.11</v>
      </c>
      <c r="I4" s="6">
        <v>8.8200000000000003</v>
      </c>
      <c r="J4">
        <v>8.5800000000000001</v>
      </c>
      <c r="K4">
        <v>10.01</v>
      </c>
    </row>
    <row r="5">
      <c r="B5" t="s">
        <v>19</v>
      </c>
      <c r="C5" s="3"/>
      <c r="D5" s="3"/>
      <c r="E5">
        <v>3.6299999999999999</v>
      </c>
      <c r="F5" s="6">
        <v>0.39000000000000001</v>
      </c>
      <c r="G5">
        <v>0.17000000000000001</v>
      </c>
      <c r="H5">
        <v>0.17000000000000001</v>
      </c>
      <c r="I5" s="6">
        <v>0.26000000000000001</v>
      </c>
      <c r="J5">
        <v>0.53000000000000003</v>
      </c>
      <c r="K5">
        <v>0.38</v>
      </c>
    </row>
    <row r="6">
      <c r="A6" t="s">
        <v>20</v>
      </c>
      <c r="B6" t="s">
        <v>21</v>
      </c>
      <c r="C6" s="3"/>
      <c r="D6" s="3"/>
      <c r="E6">
        <v>1515.4000000000001</v>
      </c>
      <c r="F6" s="6">
        <v>1549.22</v>
      </c>
      <c r="G6">
        <v>1949.48</v>
      </c>
      <c r="H6">
        <v>2607.3000000000002</v>
      </c>
      <c r="I6" s="6">
        <v>2733.4200000000001</v>
      </c>
      <c r="J6">
        <v>3625.3099999999999</v>
      </c>
      <c r="K6">
        <v>4546.3299999999999</v>
      </c>
    </row>
    <row r="7">
      <c r="B7" t="s">
        <v>22</v>
      </c>
      <c r="C7" s="3"/>
      <c r="D7" s="3"/>
      <c r="E7">
        <v>73.760000000000005</v>
      </c>
      <c r="F7" s="6">
        <v>0</v>
      </c>
      <c r="G7">
        <v>859.88</v>
      </c>
      <c r="H7">
        <v>495.93000000000001</v>
      </c>
      <c r="I7" s="6">
        <v>138.75999999999999</v>
      </c>
      <c r="J7">
        <v>1465.1099999999999</v>
      </c>
      <c r="K7">
        <v>1290.3699999999999</v>
      </c>
    </row>
    <row r="8">
      <c r="B8" t="s">
        <v>23</v>
      </c>
      <c r="C8" s="3"/>
      <c r="D8" s="3"/>
      <c r="E8">
        <v>38.259999999999998</v>
      </c>
      <c r="F8" s="6">
        <v>38.460000000000001</v>
      </c>
      <c r="G8">
        <v>60.939999999999998</v>
      </c>
      <c r="H8">
        <v>57.07</v>
      </c>
      <c r="I8" s="6">
        <v>67.569999999999993</v>
      </c>
      <c r="J8">
        <v>73.519999999999996</v>
      </c>
      <c r="K8">
        <v>48.640000000000001</v>
      </c>
    </row>
    <row r="9" s="2" customFormat="1">
      <c r="B9" s="2" t="s">
        <v>24</v>
      </c>
      <c r="C9" s="7"/>
      <c r="D9" s="7"/>
      <c r="E9" s="2">
        <f>E3+E5+E6</f>
        <v>2336.8600000000001</v>
      </c>
      <c r="F9" s="2">
        <f>F3+F5+F6</f>
        <v>2317.1500000000001</v>
      </c>
      <c r="G9" s="2">
        <f>G3+G5+G6</f>
        <v>2702.77</v>
      </c>
      <c r="H9" s="2">
        <f>H3+H5+H6</f>
        <v>3641.7200000000003</v>
      </c>
      <c r="I9" s="2">
        <f>I3+I5+I6</f>
        <v>3961.9700000000003</v>
      </c>
      <c r="J9" s="2">
        <f>J3+J5+J6</f>
        <v>5520.5599999999995</v>
      </c>
      <c r="K9" s="2">
        <f>K3+K5+K6</f>
        <v>6990.0300000000007</v>
      </c>
    </row>
    <row r="10" s="2" customFormat="1">
      <c r="B10" s="2" t="s">
        <v>25</v>
      </c>
      <c r="C10" s="7"/>
      <c r="D10" s="7"/>
      <c r="E10" s="2">
        <f>SUM(E3:E8)</f>
        <v>2449.2500000000005</v>
      </c>
      <c r="F10" s="2">
        <f>SUM(F3:F8)</f>
        <v>2357.5500000000002</v>
      </c>
      <c r="G10" s="2">
        <f>SUM(G3:G8)</f>
        <v>3625.1200000000003</v>
      </c>
      <c r="H10" s="2">
        <f>SUM(H3:H8)</f>
        <v>4296.8299999999999</v>
      </c>
      <c r="I10" s="2">
        <f>SUM(I3:I8)</f>
        <v>4177.1199999999999</v>
      </c>
      <c r="J10" s="2">
        <f>SUM(J3:J8)</f>
        <v>7067.7699999999995</v>
      </c>
      <c r="K10" s="2">
        <f>SUM(K3:K8)</f>
        <v>8339.0499999999993</v>
      </c>
    </row>
    <row r="11">
      <c r="B11" t="s">
        <v>26</v>
      </c>
      <c r="C11" s="3"/>
      <c r="D11" s="3"/>
      <c r="E11" s="6">
        <v>12.49</v>
      </c>
      <c r="F11" s="6">
        <v>7.8600000000000003</v>
      </c>
      <c r="G11" s="6">
        <v>9</v>
      </c>
      <c r="H11" s="6">
        <v>23</v>
      </c>
      <c r="I11" s="6">
        <v>20</v>
      </c>
      <c r="J11">
        <v>62.75</v>
      </c>
      <c r="K11" s="6">
        <v>78.170000000000002</v>
      </c>
    </row>
    <row r="12" s="2" customFormat="1">
      <c r="B12" s="2" t="s">
        <v>27</v>
      </c>
      <c r="C12" s="7"/>
      <c r="D12" s="7"/>
      <c r="E12" s="2">
        <f>E10+E11</f>
        <v>2461.7400000000002</v>
      </c>
      <c r="F12" s="2">
        <f>F10+F11</f>
        <v>2365.4100000000003</v>
      </c>
      <c r="G12" s="2">
        <f>G10+G11</f>
        <v>3634.1200000000003</v>
      </c>
      <c r="H12" s="2">
        <f>H10+H11</f>
        <v>4319.8299999999999</v>
      </c>
      <c r="I12" s="2">
        <f>I10+I11</f>
        <v>4197.1199999999999</v>
      </c>
      <c r="J12" s="2">
        <f>J10+J11</f>
        <v>7130.5199999999995</v>
      </c>
      <c r="K12" s="2">
        <f>K10+K11</f>
        <v>8417.2199999999993</v>
      </c>
    </row>
    <row r="13" s="0" customFormat="1">
      <c r="B13" s="8" t="s">
        <v>28</v>
      </c>
      <c r="C13" s="3"/>
      <c r="D13" s="3"/>
      <c r="E13" s="6"/>
      <c r="F13" s="6"/>
      <c r="G13" s="6"/>
      <c r="H13" s="6"/>
      <c r="J13" s="8"/>
    </row>
    <row r="14" s="2" customFormat="1">
      <c r="B14" s="8" t="s">
        <v>29</v>
      </c>
      <c r="C14" s="3"/>
      <c r="D14" s="3"/>
      <c r="E14" s="2"/>
      <c r="F14" s="2"/>
      <c r="G14" s="2"/>
      <c r="H14" s="2"/>
      <c r="I14" s="2"/>
      <c r="J14" s="2"/>
      <c r="K14" s="2"/>
    </row>
    <row r="15">
      <c r="E15" s="6"/>
      <c r="F15" s="6"/>
      <c r="G15" s="6"/>
      <c r="H15" s="6"/>
      <c r="I15" s="6"/>
      <c r="K15" s="6"/>
    </row>
    <row r="16">
      <c r="B16" t="s">
        <v>30</v>
      </c>
      <c r="C16" s="3"/>
      <c r="D16" s="3"/>
      <c r="E16" s="6">
        <v>516.85000000000002</v>
      </c>
      <c r="F16" s="6">
        <v>494.47000000000003</v>
      </c>
      <c r="G16" s="6">
        <v>430.27999999999997</v>
      </c>
      <c r="H16" s="6">
        <v>478.19</v>
      </c>
      <c r="I16" s="6">
        <v>595.83000000000004</v>
      </c>
      <c r="J16">
        <v>1014.14</v>
      </c>
      <c r="K16" s="6">
        <v>1298.46</v>
      </c>
    </row>
    <row r="17">
      <c r="B17" t="s">
        <v>31</v>
      </c>
      <c r="C17" s="3"/>
      <c r="D17" s="3"/>
      <c r="E17" s="6">
        <v>461.63999999999999</v>
      </c>
      <c r="F17" s="6">
        <v>469.11000000000001</v>
      </c>
      <c r="G17" s="6">
        <v>635.85000000000002</v>
      </c>
      <c r="H17" s="6">
        <v>892.85000000000002</v>
      </c>
      <c r="I17" s="6">
        <v>861.30999999999995</v>
      </c>
      <c r="J17">
        <v>1137.8399999999999</v>
      </c>
      <c r="K17" s="6">
        <v>1329.0599999999999</v>
      </c>
    </row>
    <row r="18">
      <c r="B18" s="9" t="s">
        <v>32</v>
      </c>
      <c r="C18" s="3"/>
      <c r="D18" s="3"/>
      <c r="E18" s="6">
        <v>0</v>
      </c>
      <c r="F18" s="6">
        <v>219.02000000000001</v>
      </c>
      <c r="G18" s="6"/>
      <c r="H18" s="6"/>
      <c r="I18" s="6"/>
      <c r="J18" s="3"/>
      <c r="K18" s="6"/>
    </row>
    <row r="19">
      <c r="A19" t="s">
        <v>33</v>
      </c>
      <c r="B19" t="s">
        <v>34</v>
      </c>
      <c r="C19" s="3"/>
      <c r="D19" s="3"/>
      <c r="E19" s="6">
        <v>360.41000000000003</v>
      </c>
      <c r="F19" s="6">
        <v>91.299999999999997</v>
      </c>
      <c r="G19" s="6">
        <v>97.609999999999999</v>
      </c>
      <c r="H19" s="6">
        <v>94.659999999999997</v>
      </c>
      <c r="I19" s="6">
        <v>42.789999999999999</v>
      </c>
      <c r="J19">
        <v>53.979999999999997</v>
      </c>
      <c r="K19" s="6">
        <v>8.6899999999999995</v>
      </c>
    </row>
    <row r="20">
      <c r="B20" t="s">
        <v>35</v>
      </c>
      <c r="C20" s="3"/>
      <c r="D20" s="3"/>
      <c r="E20" s="6">
        <v>501.76999999999998</v>
      </c>
      <c r="F20" s="6">
        <v>539.79999999999995</v>
      </c>
      <c r="G20" s="6">
        <v>643.58000000000004</v>
      </c>
      <c r="H20" s="6">
        <v>867.58000000000004</v>
      </c>
      <c r="I20" s="6">
        <v>1008.38</v>
      </c>
      <c r="J20">
        <v>1329.8099999999999</v>
      </c>
      <c r="K20" s="6">
        <v>1741.3900000000001</v>
      </c>
    </row>
    <row r="21">
      <c r="B21" t="s">
        <v>36</v>
      </c>
      <c r="C21" s="3"/>
      <c r="D21" s="3"/>
      <c r="E21" s="6">
        <v>23.949999999999999</v>
      </c>
      <c r="F21" s="6">
        <v>39.710000000000001</v>
      </c>
      <c r="G21" s="6">
        <v>47.520000000000003</v>
      </c>
      <c r="H21" s="6">
        <v>48.259999999999998</v>
      </c>
      <c r="I21" s="6">
        <v>58.380000000000003</v>
      </c>
      <c r="J21">
        <v>82.579999999999998</v>
      </c>
      <c r="K21" s="6">
        <v>98.760000000000005</v>
      </c>
    </row>
    <row r="22">
      <c r="B22" t="s">
        <v>37</v>
      </c>
      <c r="C22" s="3"/>
      <c r="D22" s="3"/>
      <c r="E22" s="6">
        <v>219.22</v>
      </c>
      <c r="F22" s="6">
        <v>226.81</v>
      </c>
      <c r="G22" s="6">
        <v>232.75999999999999</v>
      </c>
      <c r="H22" s="6">
        <v>322.48000000000002</v>
      </c>
      <c r="I22" s="6">
        <v>388.18000000000001</v>
      </c>
      <c r="J22">
        <v>480.29000000000002</v>
      </c>
      <c r="K22" s="6">
        <v>714.60000000000002</v>
      </c>
    </row>
    <row r="23" s="2" customFormat="1">
      <c r="B23" s="2" t="s">
        <v>38</v>
      </c>
      <c r="C23" s="7"/>
      <c r="D23" s="7"/>
      <c r="E23" s="2">
        <f>SUM(E16:E22)</f>
        <v>2083.8400000000001</v>
      </c>
      <c r="F23" s="2">
        <f>SUM(F16:F22)</f>
        <v>2080.2200000000003</v>
      </c>
      <c r="G23" s="2">
        <f>SUM(G16:G22)</f>
        <v>2087.6000000000004</v>
      </c>
      <c r="H23" s="2">
        <f>SUM(H16:H22)</f>
        <v>2704.0200000000004</v>
      </c>
      <c r="I23" s="2">
        <f>SUM(I16:I22)</f>
        <v>2954.8699999999999</v>
      </c>
      <c r="J23" s="2">
        <f>SUM(J16:J22)</f>
        <v>4098.6400000000003</v>
      </c>
      <c r="K23" s="2">
        <f>SUM(K16:K22)</f>
        <v>5190.9600000000009</v>
      </c>
    </row>
    <row r="24" s="0" customFormat="1">
      <c r="B24" s="8" t="s">
        <v>39</v>
      </c>
      <c r="C24" s="3"/>
      <c r="D24" s="3"/>
      <c r="E24" s="6">
        <v>0</v>
      </c>
      <c r="F24" s="6">
        <v>0</v>
      </c>
      <c r="G24">
        <v>-88.099999999999994</v>
      </c>
      <c r="H24">
        <v>0</v>
      </c>
      <c r="I24">
        <v>0</v>
      </c>
      <c r="J24" s="8">
        <v>0</v>
      </c>
      <c r="K24">
        <v>0</v>
      </c>
    </row>
    <row r="25">
      <c r="B25" t="s">
        <v>40</v>
      </c>
      <c r="C25" s="3"/>
      <c r="D25" s="3"/>
      <c r="E25" s="6">
        <f>E12-E23+E24</f>
        <v>377.90000000000009</v>
      </c>
      <c r="F25" s="6">
        <f>F12-F23+F24</f>
        <v>285.19000000000005</v>
      </c>
      <c r="G25" s="6">
        <f>G12-G23+G24</f>
        <v>1458.4200000000001</v>
      </c>
      <c r="H25" s="6">
        <f>H12-H23+H24</f>
        <v>1615.8099999999995</v>
      </c>
      <c r="I25" s="6">
        <f>I12-I23+I24</f>
        <v>1242.25</v>
      </c>
      <c r="J25" s="6">
        <f>J12-J23+J24</f>
        <v>3031.8799999999992</v>
      </c>
      <c r="K25" s="6">
        <f>K12-K23+K24</f>
        <v>3226.2599999999984</v>
      </c>
    </row>
    <row r="26">
      <c r="B26" t="s">
        <v>41</v>
      </c>
      <c r="C26" s="3"/>
      <c r="D26" s="3"/>
      <c r="E26" s="6">
        <f>-92.65</f>
        <v>-92.650000000000006</v>
      </c>
      <c r="F26" s="6">
        <f>-69.79</f>
        <v>-69.790000000000006</v>
      </c>
      <c r="G26" s="6">
        <f>-255.46</f>
        <v>-255.46000000000001</v>
      </c>
      <c r="H26" s="6">
        <f>-305.08</f>
        <v>-305.07999999999998</v>
      </c>
      <c r="I26" s="6">
        <f>-309.43</f>
        <v>-309.43000000000001</v>
      </c>
      <c r="J26">
        <f>-586.26</f>
        <v>-586.25999999999999</v>
      </c>
      <c r="K26" s="6">
        <f>-718.08</f>
        <v>-718.08000000000004</v>
      </c>
    </row>
    <row r="27" s="2" customFormat="1">
      <c r="B27" s="2" t="s">
        <v>42</v>
      </c>
      <c r="C27" s="7"/>
      <c r="D27" s="7"/>
      <c r="E27" s="2">
        <f>E25+E26</f>
        <v>285.25000000000011</v>
      </c>
      <c r="F27" s="2">
        <f>F25+F26</f>
        <v>215.40000000000003</v>
      </c>
      <c r="G27" s="2">
        <f>G25+G26</f>
        <v>1202.96</v>
      </c>
      <c r="H27" s="2">
        <f>H25+H26</f>
        <v>1310.7299999999996</v>
      </c>
      <c r="I27" s="2">
        <f>I25+I26</f>
        <v>932.81999999999994</v>
      </c>
      <c r="J27" s="2">
        <f>J25+J26</f>
        <v>2445.619999999999</v>
      </c>
      <c r="K27" s="2">
        <f>K25+K26</f>
        <v>2508.1799999999985</v>
      </c>
    </row>
    <row r="28">
      <c r="B28" t="s">
        <v>43</v>
      </c>
      <c r="C28" s="3"/>
      <c r="D28" s="3"/>
      <c r="E28" s="6">
        <v>13.06</v>
      </c>
      <c r="F28" s="6">
        <f>-25.82</f>
        <v>-25.82</v>
      </c>
      <c r="G28" s="6">
        <v>61.770000000000003</v>
      </c>
      <c r="H28" s="6">
        <v>1.72</v>
      </c>
      <c r="I28" s="6">
        <v>1.96</v>
      </c>
      <c r="J28">
        <v>-0.01</v>
      </c>
      <c r="K28" s="6">
        <v>-0.01</v>
      </c>
    </row>
    <row r="29" s="10" customFormat="1">
      <c r="B29" s="10" t="s">
        <v>44</v>
      </c>
      <c r="C29" s="11"/>
      <c r="D29" s="11"/>
      <c r="E29" s="12">
        <v>-2.8999999999999999</v>
      </c>
      <c r="F29" s="12">
        <v>-2.8999999999999999</v>
      </c>
      <c r="G29" s="12">
        <f>41.06</f>
        <v>41.060000000000002</v>
      </c>
      <c r="H29" s="12">
        <f>41.06</f>
        <v>41.060000000000002</v>
      </c>
      <c r="I29" s="12">
        <v>-46.479999999999997</v>
      </c>
      <c r="J29" s="10">
        <v>184.96000000000001</v>
      </c>
      <c r="K29" s="10">
        <v>184.96000000000001</v>
      </c>
    </row>
    <row r="30">
      <c r="B30" t="s">
        <v>45</v>
      </c>
      <c r="C30" s="3"/>
      <c r="D30" s="3"/>
      <c r="E30" s="6">
        <v>293.97000000000003</v>
      </c>
      <c r="F30" s="6">
        <v>183.37</v>
      </c>
      <c r="G30" s="6">
        <v>1260.4400000000001</v>
      </c>
      <c r="H30" s="6">
        <v>1309.78</v>
      </c>
      <c r="I30" s="6">
        <v>931.69000000000005</v>
      </c>
      <c r="J30">
        <v>2441.0599999999999</v>
      </c>
      <c r="K30" s="6">
        <v>2501.6399999999999</v>
      </c>
    </row>
    <row r="31">
      <c r="E31" s="6"/>
      <c r="F31" s="6"/>
      <c r="G31" s="6"/>
      <c r="H31" s="6"/>
      <c r="I31" s="6"/>
      <c r="K31" s="6"/>
    </row>
    <row r="32">
      <c r="B32" t="s">
        <v>46</v>
      </c>
      <c r="C32" s="3"/>
      <c r="D32" s="3"/>
      <c r="E32" s="6">
        <v>148135120</v>
      </c>
      <c r="F32" s="6">
        <v>148135120</v>
      </c>
      <c r="G32" s="6">
        <v>148135120</v>
      </c>
      <c r="H32" s="6">
        <v>148135120</v>
      </c>
      <c r="I32" s="6">
        <v>148135120</v>
      </c>
      <c r="J32">
        <v>148272290</v>
      </c>
      <c r="K32" s="6">
        <v>148272290</v>
      </c>
    </row>
    <row r="33">
      <c r="B33" t="s">
        <v>47</v>
      </c>
      <c r="C33" s="3"/>
      <c r="D33" s="3"/>
      <c r="E33" s="6">
        <v>20.210000000000001</v>
      </c>
      <c r="F33" s="6">
        <v>12.470000000000001</v>
      </c>
      <c r="G33" s="6">
        <v>85.670000000000002</v>
      </c>
      <c r="H33" s="6">
        <v>89.140000000000001</v>
      </c>
      <c r="I33" s="6">
        <v>62.890000000000001</v>
      </c>
      <c r="J33">
        <v>164.63</v>
      </c>
      <c r="K33" s="6">
        <v>41.829999999999998</v>
      </c>
    </row>
    <row r="34">
      <c r="B34" t="s">
        <v>48</v>
      </c>
      <c r="C34" s="3"/>
      <c r="D34" s="3"/>
      <c r="E34" s="13">
        <f>E30*10000000/E32</f>
        <v>19.844720144689528</v>
      </c>
      <c r="F34" s="13">
        <f>F30*10000000/F32</f>
        <v>12.378563570880424</v>
      </c>
      <c r="G34" s="13">
        <f>G30*10000000/G32</f>
        <v>85.087182566834926</v>
      </c>
      <c r="H34" s="13">
        <f>H30*10000000/H32</f>
        <v>88.417925472366036</v>
      </c>
      <c r="I34" s="13">
        <f>I30*10000000/I32</f>
        <v>62.894605951647385</v>
      </c>
      <c r="J34" s="13">
        <f>J30*10000000/J32</f>
        <v>164.63359404511795</v>
      </c>
      <c r="K34" s="13">
        <f>K30*10000000/K32</f>
        <v>168.7193203800926</v>
      </c>
    </row>
    <row r="35">
      <c r="B35" s="9" t="s">
        <v>49</v>
      </c>
      <c r="C35" s="3"/>
      <c r="D35" s="3"/>
      <c r="E35" s="13"/>
      <c r="F35" s="13">
        <v>455</v>
      </c>
      <c r="G35" s="13">
        <v>623</v>
      </c>
      <c r="H35" s="13">
        <v>1000</v>
      </c>
      <c r="I35" s="13">
        <v>710</v>
      </c>
      <c r="J35" s="14">
        <v>1030</v>
      </c>
      <c r="K35" s="13">
        <v>602.35000000000002</v>
      </c>
      <c r="L35">
        <v>874</v>
      </c>
    </row>
    <row r="36">
      <c r="B36" s="9"/>
      <c r="C36" s="3"/>
      <c r="D36" s="3"/>
      <c r="E36" s="13"/>
      <c r="F36" s="13"/>
      <c r="G36" s="13"/>
      <c r="H36" s="13"/>
      <c r="I36" s="13"/>
      <c r="J36" s="14"/>
      <c r="K36" s="13"/>
      <c r="L36" s="3"/>
    </row>
    <row r="37">
      <c r="B37" s="9"/>
      <c r="C37" s="3"/>
      <c r="D37" s="3"/>
      <c r="E37" s="13"/>
      <c r="F37" s="13"/>
      <c r="G37" s="13"/>
      <c r="H37" s="13"/>
      <c r="I37" s="13"/>
      <c r="J37" s="14"/>
      <c r="K37" s="13"/>
      <c r="L37" s="3"/>
    </row>
    <row r="38">
      <c r="B38" s="9"/>
      <c r="C38" s="3"/>
      <c r="D38" s="3"/>
      <c r="E38" s="13"/>
      <c r="F38" s="13"/>
      <c r="G38" s="13"/>
      <c r="H38" s="13"/>
      <c r="I38" s="13"/>
      <c r="J38" s="14"/>
      <c r="K38" s="13"/>
      <c r="L38" s="3"/>
    </row>
    <row r="39">
      <c r="A39" s="2" t="s">
        <v>50</v>
      </c>
      <c r="B39" s="9"/>
      <c r="C39" s="3"/>
      <c r="D39" s="3"/>
      <c r="E39" s="13"/>
      <c r="F39" s="13"/>
      <c r="G39" s="13"/>
      <c r="H39" s="13"/>
      <c r="I39" s="13"/>
      <c r="J39" s="14"/>
      <c r="K39" s="13"/>
      <c r="L39" s="3"/>
    </row>
    <row r="40">
      <c r="B40" t="s">
        <v>51</v>
      </c>
      <c r="E40" s="6"/>
      <c r="F40" s="6">
        <f>F35/F33</f>
        <v>36.487570168404169</v>
      </c>
      <c r="G40" s="6">
        <f>G35/G33</f>
        <v>7.2720905801330682</v>
      </c>
      <c r="H40" s="6">
        <f>H35/H33</f>
        <v>11.218308279111509</v>
      </c>
      <c r="I40" s="6">
        <f>I35/I33</f>
        <v>11.289553188106217</v>
      </c>
      <c r="J40" s="6">
        <f>J35/J33</f>
        <v>6.2564538662455202</v>
      </c>
      <c r="K40" s="6">
        <f>K35/K33</f>
        <v>14.399952187425294</v>
      </c>
      <c r="L40">
        <f>L35/K33</f>
        <v>20.89409514702367</v>
      </c>
    </row>
    <row r="41">
      <c r="B41" t="s">
        <v>52</v>
      </c>
      <c r="E41" s="6"/>
      <c r="F41" s="6"/>
      <c r="G41" s="6"/>
      <c r="H41" s="6"/>
      <c r="I41" s="6"/>
      <c r="K41" s="6"/>
    </row>
    <row r="42">
      <c r="B42" s="3" t="s">
        <v>53</v>
      </c>
      <c r="E42" s="6"/>
      <c r="F42" s="6"/>
      <c r="G42" s="6"/>
      <c r="H42" s="6"/>
      <c r="I42" s="6"/>
      <c r="K42" s="6"/>
    </row>
    <row r="43">
      <c r="B43" s="3"/>
      <c r="E43" s="6"/>
      <c r="F43" s="6"/>
      <c r="G43" s="6"/>
      <c r="H43" s="6"/>
      <c r="I43" s="6"/>
      <c r="K43" s="6"/>
    </row>
    <row r="44">
      <c r="A44" s="2" t="s">
        <v>54</v>
      </c>
      <c r="E44" s="6"/>
      <c r="F44" s="6"/>
      <c r="G44" s="6"/>
      <c r="H44" s="6"/>
      <c r="I44" s="6"/>
      <c r="K44" s="6"/>
    </row>
    <row r="45">
      <c r="B45" t="s">
        <v>55</v>
      </c>
      <c r="C45" s="3"/>
      <c r="D45" s="3"/>
      <c r="E45" s="15">
        <f>E16/E3</f>
        <v>0.63197730579704825</v>
      </c>
      <c r="F45" s="15">
        <f>F16/F3</f>
        <v>0.64422701097011237</v>
      </c>
      <c r="G45" s="15">
        <f>G16/G3</f>
        <v>0.57132993414064159</v>
      </c>
      <c r="H45" s="15">
        <f>H16/H3</f>
        <v>0.46235436306502298</v>
      </c>
      <c r="I45" s="15">
        <f>I16/I3</f>
        <v>0.4850890262071661</v>
      </c>
      <c r="J45" s="15">
        <f>J16/J3</f>
        <v>0.53524531329167369</v>
      </c>
      <c r="K45" s="15">
        <f>K16/K3</f>
        <v>0.53143264083296493</v>
      </c>
    </row>
  </sheetData>
  <hyperlinks>
    <hyperlink r:id="rId1" ref="H1"/>
    <hyperlink r:id="rId2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2025-06-11T06:32:15Z</dcterms:modified>
</cp:coreProperties>
</file>