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MOTILALOFS-main" sheetId="1" state="visible" r:id="rId1"/>
    <sheet name="MOTILALOFS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<sst xmlns="http://schemas.openxmlformats.org/spreadsheetml/2006/main" count="49" uniqueCount="49">
  <si>
    <t xml:space="preserve">motilal oswal financial services</t>
  </si>
  <si>
    <t xml:space="preserve">Equity and commodities trading , brokerage</t>
  </si>
  <si>
    <t xml:space="preserve">Investment advices </t>
  </si>
  <si>
    <t xml:space="preserve">Portfolio management services</t>
  </si>
  <si>
    <t xml:space="preserve">wealth management </t>
  </si>
  <si>
    <t xml:space="preserve">institutional broking</t>
  </si>
  <si>
    <t xml:space="preserve">Asset management </t>
  </si>
  <si>
    <t xml:space="preserve">Investment banking </t>
  </si>
  <si>
    <t xml:space="preserve">private equity invesment management</t>
  </si>
  <si>
    <t xml:space="preserve">Home finance and loan against securities</t>
  </si>
  <si>
    <t xml:space="preserve">Retail broking</t>
  </si>
  <si>
    <t xml:space="preserve">Mutual funds  (fees from commissions) + FII + corporates </t>
  </si>
  <si>
    <t xml:space="preserve">Income Statement</t>
  </si>
  <si>
    <t xml:space="preserve">in Crore</t>
  </si>
  <si>
    <t>https://www.motilaloswalgroup.com/Downirvirdir/1506451662MOFSL_Annual-Report_2022.pdf</t>
  </si>
  <si>
    <t xml:space="preserve">-ve FV changes and less divident income</t>
  </si>
  <si>
    <t>https://www.motilaloswalgroup.com/Downirvirdir/257189515MOFSL-Annual-Report-FY-2023-24.pdf</t>
  </si>
  <si>
    <t xml:space="preserve">Interest income</t>
  </si>
  <si>
    <t xml:space="preserve">Dividend income</t>
  </si>
  <si>
    <t xml:space="preserve">rental income</t>
  </si>
  <si>
    <t xml:space="preserve">Brokerage income. R&amp;Adv. fees, distribution income , depository income</t>
  </si>
  <si>
    <t xml:space="preserve">fees and commission income</t>
  </si>
  <si>
    <t xml:space="preserve">net gain on fv changes</t>
  </si>
  <si>
    <t xml:space="preserve">Other operating income</t>
  </si>
  <si>
    <t xml:space="preserve">Real op. incoe</t>
  </si>
  <si>
    <t xml:space="preserve">Operational Rev</t>
  </si>
  <si>
    <t xml:space="preserve">Other income</t>
  </si>
  <si>
    <t xml:space="preserve">Total income</t>
  </si>
  <si>
    <t xml:space="preserve">Total debt raised</t>
  </si>
  <si>
    <t xml:space="preserve">Total Equity raised</t>
  </si>
  <si>
    <t xml:space="preserve">Finance cost</t>
  </si>
  <si>
    <t xml:space="preserve">fees and commision expense </t>
  </si>
  <si>
    <t xml:space="preserve">impairmnet of financial instruments</t>
  </si>
  <si>
    <t xml:space="preserve">IFI </t>
  </si>
  <si>
    <t>EBE</t>
  </si>
  <si>
    <t>D&amp;A</t>
  </si>
  <si>
    <t xml:space="preserve">Other exp</t>
  </si>
  <si>
    <t xml:space="preserve">Total operating expense</t>
  </si>
  <si>
    <t xml:space="preserve">Exceptional income</t>
  </si>
  <si>
    <t>PBT</t>
  </si>
  <si>
    <t>Tax</t>
  </si>
  <si>
    <t>PAT</t>
  </si>
  <si>
    <t xml:space="preserve">Share of profit from JVA</t>
  </si>
  <si>
    <t>NCI</t>
  </si>
  <si>
    <t xml:space="preserve">Operation income attr. to Owners of parent </t>
  </si>
  <si>
    <t xml:space="preserve">weighted no. of shares</t>
  </si>
  <si>
    <t xml:space="preserve">Reported EPS</t>
  </si>
  <si>
    <t xml:space="preserve">Calculated EPS</t>
  </si>
  <si>
    <t xml:space="preserve">Gross margin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</si>
</sst>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>
    <font>
      <sz val="11.000000"/>
      <color theme="1"/>
      <name val="Calibri"/>
      <scheme val="minor"/>
    </font>
    <font>
      <sz val="12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strike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3">
    <xf fontId="0" fillId="0" borderId="0" numFmtId="0" xfId="0"/>
    <xf fontId="1" fillId="0" borderId="0" numFmtId="0" xfId="0" applyFont="1"/>
    <xf fontId="2" fillId="0" borderId="0" numFmtId="0" xfId="0" applyFont="1"/>
    <xf fontId="3" fillId="0" borderId="0" numFmtId="0" xfId="0" applyFont="1"/>
    <xf fontId="3" fillId="0" borderId="0" numFmtId="0" xfId="0" applyFont="1">
      <protection hidden="0" locked="1"/>
    </xf>
    <xf fontId="0" fillId="0" borderId="0" numFmtId="0" xfId="0">
      <protection hidden="0" locked="1"/>
    </xf>
    <xf fontId="0" fillId="0" borderId="0" numFmtId="0" xfId="0"/>
    <xf fontId="0" fillId="0" borderId="0" numFmtId="0" xfId="0"/>
    <xf fontId="3" fillId="0" borderId="0" numFmtId="0" xfId="0" applyFont="1"/>
    <xf fontId="4" fillId="0" borderId="0" numFmtId="0" xfId="0" applyFont="1"/>
    <xf fontId="4" fillId="0" borderId="0" numFmtId="0" xfId="0" applyFont="1">
      <protection hidden="0" locked="1"/>
    </xf>
    <xf fontId="0" fillId="0" borderId="0" numFmtId="2" xfId="0" applyNumberFormat="1">
      <protection hidden="0" locked="1"/>
    </xf>
    <xf fontId="0" fillId="0" borderId="0" numFmtId="164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otilaloswalgroup.com/Downirvirdir/1506451662MOFSL_Annual-Report_2022.pdf" TargetMode="External"/><Relationship  Id="rId2" Type="http://schemas.openxmlformats.org/officeDocument/2006/relationships/hyperlink" Target="https://www.motilaloswalgroup.com/Downirvirdir/257189515MOFSL-Annual-Report-FY-2023-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6384" style="1" width="9.140625"/>
  </cols>
  <sheetData>
    <row r="1" ht="16.5">
      <c r="A1" s="1" t="s">
        <v>0</v>
      </c>
    </row>
    <row r="2" ht="14.25">
      <c r="A2" s="1"/>
    </row>
    <row r="3" ht="16.5">
      <c r="B3" s="1" t="s">
        <v>1</v>
      </c>
    </row>
    <row r="4" ht="16.5">
      <c r="B4" s="1" t="s">
        <v>2</v>
      </c>
    </row>
    <row r="5" ht="16.5">
      <c r="B5" s="1" t="s">
        <v>3</v>
      </c>
    </row>
    <row r="6" ht="16.5">
      <c r="B6" s="1" t="s">
        <v>4</v>
      </c>
    </row>
    <row r="7" ht="16.5">
      <c r="B7" s="1" t="s">
        <v>5</v>
      </c>
    </row>
    <row r="8" ht="16.5">
      <c r="B8" s="1" t="s">
        <v>6</v>
      </c>
    </row>
    <row r="9" ht="16.5">
      <c r="B9" s="1" t="s">
        <v>7</v>
      </c>
    </row>
    <row r="10" ht="16.5">
      <c r="B10" s="1" t="s">
        <v>8</v>
      </c>
    </row>
    <row r="11" ht="16.5">
      <c r="B11" s="1" t="s">
        <v>9</v>
      </c>
    </row>
    <row r="12" ht="16.5">
      <c r="B12" s="1" t="s">
        <v>10</v>
      </c>
    </row>
    <row r="13" ht="16.5">
      <c r="B13" s="1" t="s">
        <v>11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1" max="1" width="11.421875"/>
    <col customWidth="1" min="2" max="3" width="17.7109375"/>
    <col customWidth="1" min="4" max="16384" width="17.7109375"/>
  </cols>
  <sheetData>
    <row r="1">
      <c r="A1" t="s">
        <v>12</v>
      </c>
      <c r="B1" t="s">
        <v>13</v>
      </c>
      <c r="E1" s="2" t="s">
        <v>14</v>
      </c>
      <c r="F1" t="s">
        <v>15</v>
      </c>
      <c r="G1" s="2" t="s">
        <v>16</v>
      </c>
    </row>
    <row r="2" s="3" customFormat="1">
      <c r="C2" s="3">
        <v>2020</v>
      </c>
      <c r="D2" s="3">
        <v>2021</v>
      </c>
      <c r="E2" s="3">
        <f>D2+1</f>
        <v>2022</v>
      </c>
      <c r="F2" s="4">
        <f>E2+1</f>
        <v>2023</v>
      </c>
      <c r="G2" s="4">
        <f>F2+1</f>
        <v>2024</v>
      </c>
      <c r="H2" s="4">
        <f>G2+1</f>
        <v>2025</v>
      </c>
    </row>
    <row r="3">
      <c r="B3" t="s">
        <v>17</v>
      </c>
      <c r="D3">
        <v>753.12</v>
      </c>
      <c r="E3">
        <v>1034.25</v>
      </c>
      <c r="F3" s="5">
        <v>1228.29</v>
      </c>
      <c r="G3">
        <v>1894.72</v>
      </c>
      <c r="H3">
        <v>2443.3200000000002</v>
      </c>
    </row>
    <row r="4">
      <c r="B4" t="s">
        <v>18</v>
      </c>
      <c r="D4">
        <v>1.53</v>
      </c>
      <c r="E4">
        <v>102.11</v>
      </c>
      <c r="F4" s="5">
        <v>8.8200000000000003</v>
      </c>
      <c r="G4">
        <v>8.5800000000000001</v>
      </c>
      <c r="H4">
        <v>10.01</v>
      </c>
    </row>
    <row r="5">
      <c r="B5" t="s">
        <v>19</v>
      </c>
      <c r="D5">
        <v>0.17000000000000001</v>
      </c>
      <c r="E5">
        <v>0.17000000000000001</v>
      </c>
      <c r="F5" s="5">
        <v>0.26000000000000001</v>
      </c>
      <c r="G5">
        <v>0.53000000000000003</v>
      </c>
      <c r="H5">
        <v>0.38</v>
      </c>
    </row>
    <row r="6">
      <c r="A6" t="s">
        <v>20</v>
      </c>
      <c r="B6" t="s">
        <v>21</v>
      </c>
      <c r="D6">
        <v>1949.48</v>
      </c>
      <c r="E6">
        <v>2607.3000000000002</v>
      </c>
      <c r="F6" s="5">
        <v>2733.4200000000001</v>
      </c>
      <c r="G6">
        <v>3625.3099999999999</v>
      </c>
      <c r="H6">
        <v>4546.3299999999999</v>
      </c>
    </row>
    <row r="7">
      <c r="B7" t="s">
        <v>22</v>
      </c>
      <c r="D7">
        <v>859.88</v>
      </c>
      <c r="E7">
        <v>495.93000000000001</v>
      </c>
      <c r="F7" s="5">
        <v>138.75999999999999</v>
      </c>
      <c r="G7">
        <v>1465.1099999999999</v>
      </c>
      <c r="H7">
        <v>1290.3699999999999</v>
      </c>
    </row>
    <row r="8">
      <c r="B8" t="s">
        <v>23</v>
      </c>
      <c r="D8">
        <v>60.939999999999998</v>
      </c>
      <c r="E8">
        <v>57.07</v>
      </c>
      <c r="F8" s="5">
        <v>67.569999999999993</v>
      </c>
      <c r="G8">
        <v>73.519999999999996</v>
      </c>
      <c r="H8">
        <v>48.640000000000001</v>
      </c>
    </row>
    <row r="9">
      <c r="B9" s="6" t="s">
        <v>24</v>
      </c>
      <c r="D9" s="7">
        <f>D3+D5+D6</f>
        <v>2702.77</v>
      </c>
      <c r="E9" s="7">
        <f>E3+E5+E6</f>
        <v>3641.7200000000003</v>
      </c>
      <c r="F9">
        <f>F3+F5+F6</f>
        <v>3961.9700000000003</v>
      </c>
      <c r="G9" s="7">
        <f>G3+G5+G6</f>
        <v>5520.5599999999995</v>
      </c>
      <c r="H9" s="7">
        <f>H3+H5+H6</f>
        <v>6990.0300000000007</v>
      </c>
    </row>
    <row r="10" s="3" customFormat="1">
      <c r="B10" s="8" t="s">
        <v>25</v>
      </c>
      <c r="D10" s="3">
        <f>SUM(D3:D8)</f>
        <v>3625.1200000000003</v>
      </c>
      <c r="E10" s="3">
        <f>SUM(E3:E8)</f>
        <v>4296.8299999999999</v>
      </c>
      <c r="F10" s="3">
        <f>SUM(F3:F8)</f>
        <v>4177.1199999999999</v>
      </c>
      <c r="G10" s="8">
        <f>SUM(G3:G8)</f>
        <v>7067.7699999999995</v>
      </c>
      <c r="H10" s="3">
        <f>SUM(H3:H8)</f>
        <v>8339.0499999999993</v>
      </c>
    </row>
    <row r="11">
      <c r="B11" t="s">
        <v>26</v>
      </c>
      <c r="D11" s="5">
        <v>9</v>
      </c>
      <c r="E11" s="5">
        <v>23</v>
      </c>
      <c r="F11" s="5">
        <v>20</v>
      </c>
      <c r="G11">
        <v>62.75</v>
      </c>
      <c r="H11" s="5">
        <v>78.170000000000002</v>
      </c>
    </row>
    <row r="12" s="3" customFormat="1">
      <c r="B12" s="3" t="s">
        <v>27</v>
      </c>
      <c r="D12" s="3">
        <f>D10+D11</f>
        <v>3634.1200000000003</v>
      </c>
      <c r="E12" s="3">
        <f>E10+E11</f>
        <v>4319.8299999999999</v>
      </c>
      <c r="F12" s="3">
        <f>F10+F11</f>
        <v>4197.1199999999999</v>
      </c>
      <c r="G12" s="3">
        <f>G10+G11</f>
        <v>7130.5199999999995</v>
      </c>
      <c r="H12" s="3">
        <f>H10+H11</f>
        <v>8417.2199999999993</v>
      </c>
    </row>
    <row r="13" s="0" customFormat="1">
      <c r="B13" s="7" t="s">
        <v>28</v>
      </c>
      <c r="D13" s="5"/>
      <c r="E13" s="5"/>
      <c r="F13"/>
      <c r="G13" s="7"/>
      <c r="H13"/>
    </row>
    <row r="14" s="3" customFormat="1">
      <c r="B14" s="6" t="s">
        <v>29</v>
      </c>
      <c r="D14" s="3"/>
      <c r="E14" s="3"/>
      <c r="F14" s="3"/>
      <c r="G14" s="8"/>
      <c r="H14" s="3"/>
    </row>
    <row r="15">
      <c r="D15" s="5"/>
      <c r="E15" s="5"/>
      <c r="F15" s="5"/>
      <c r="H15" s="5"/>
    </row>
    <row r="16">
      <c r="B16" t="s">
        <v>30</v>
      </c>
      <c r="D16" s="5">
        <v>430.27999999999997</v>
      </c>
      <c r="E16" s="5">
        <v>478.19</v>
      </c>
      <c r="F16" s="5">
        <v>595.83000000000004</v>
      </c>
      <c r="G16">
        <v>1014.14</v>
      </c>
      <c r="H16" s="5">
        <v>1298.46</v>
      </c>
    </row>
    <row r="17">
      <c r="B17" t="s">
        <v>31</v>
      </c>
      <c r="D17" s="5">
        <v>635.85000000000002</v>
      </c>
      <c r="E17" s="5">
        <v>892.85000000000002</v>
      </c>
      <c r="F17" s="5">
        <v>861.30999999999995</v>
      </c>
      <c r="G17">
        <v>1137.8399999999999</v>
      </c>
      <c r="H17" s="5">
        <v>1329.0599999999999</v>
      </c>
    </row>
    <row r="18">
      <c r="A18" t="s">
        <v>32</v>
      </c>
      <c r="B18" t="s">
        <v>33</v>
      </c>
      <c r="D18" s="5">
        <v>97.609999999999999</v>
      </c>
      <c r="E18" s="5">
        <v>94.659999999999997</v>
      </c>
      <c r="F18" s="5">
        <v>42.789999999999999</v>
      </c>
      <c r="G18">
        <v>53.979999999999997</v>
      </c>
      <c r="H18" s="5">
        <v>8.6899999999999995</v>
      </c>
    </row>
    <row r="19">
      <c r="B19" t="s">
        <v>34</v>
      </c>
      <c r="D19" s="5">
        <v>643.58000000000004</v>
      </c>
      <c r="E19" s="5">
        <v>867.58000000000004</v>
      </c>
      <c r="F19" s="5">
        <v>1008.38</v>
      </c>
      <c r="G19">
        <v>1329.8099999999999</v>
      </c>
      <c r="H19" s="5">
        <v>1741.3900000000001</v>
      </c>
    </row>
    <row r="20">
      <c r="B20" t="s">
        <v>35</v>
      </c>
      <c r="D20" s="5">
        <v>47.520000000000003</v>
      </c>
      <c r="E20" s="5">
        <v>48.259999999999998</v>
      </c>
      <c r="F20" s="5">
        <v>58.380000000000003</v>
      </c>
      <c r="G20">
        <v>82.579999999999998</v>
      </c>
      <c r="H20" s="5">
        <v>98.760000000000005</v>
      </c>
    </row>
    <row r="21">
      <c r="B21" t="s">
        <v>36</v>
      </c>
      <c r="D21" s="5">
        <v>232.75999999999999</v>
      </c>
      <c r="E21" s="5">
        <v>322.48000000000002</v>
      </c>
      <c r="F21" s="5">
        <v>388.18000000000001</v>
      </c>
      <c r="G21">
        <v>480.29000000000002</v>
      </c>
      <c r="H21" s="5">
        <v>714.60000000000002</v>
      </c>
    </row>
    <row r="22" s="3" customFormat="1">
      <c r="B22" s="3" t="s">
        <v>37</v>
      </c>
      <c r="D22" s="3">
        <f>SUM(D16:D21)</f>
        <v>2087.6000000000004</v>
      </c>
      <c r="E22" s="3">
        <f>SUM(E16:E21)</f>
        <v>2704.0200000000004</v>
      </c>
      <c r="F22" s="3">
        <f>SUM(F16:F21)</f>
        <v>2954.8699999999999</v>
      </c>
      <c r="G22" s="3">
        <f>SUM(G16:G21)</f>
        <v>4098.6400000000003</v>
      </c>
      <c r="H22" s="3">
        <f>SUM(H16:H21)</f>
        <v>5190.9600000000009</v>
      </c>
    </row>
    <row r="23" s="0" customFormat="1">
      <c r="B23" s="7" t="s">
        <v>38</v>
      </c>
      <c r="D23">
        <v>-88.099999999999994</v>
      </c>
      <c r="E23">
        <v>0</v>
      </c>
      <c r="F23">
        <v>0</v>
      </c>
      <c r="G23" s="7">
        <v>0</v>
      </c>
      <c r="H23">
        <v>0</v>
      </c>
    </row>
    <row r="24">
      <c r="B24" t="s">
        <v>39</v>
      </c>
      <c r="D24" s="5">
        <f>D12-D22+D23</f>
        <v>1458.4200000000001</v>
      </c>
      <c r="E24" s="5">
        <f>E12-E22+E23</f>
        <v>1615.8099999999995</v>
      </c>
      <c r="F24" s="5">
        <f>F12-F22+F23</f>
        <v>1242.25</v>
      </c>
      <c r="G24" s="5">
        <f>G12-G22+G23</f>
        <v>3031.8799999999992</v>
      </c>
      <c r="H24" s="5">
        <f>H12-H22+H23</f>
        <v>3226.2599999999984</v>
      </c>
    </row>
    <row r="25">
      <c r="B25" t="s">
        <v>40</v>
      </c>
      <c r="D25" s="5">
        <f>-255.46</f>
        <v>-255.46000000000001</v>
      </c>
      <c r="E25" s="5">
        <f>-305.08</f>
        <v>-305.07999999999998</v>
      </c>
      <c r="F25" s="5">
        <f>-309.43</f>
        <v>-309.43000000000001</v>
      </c>
      <c r="G25">
        <f>-586.26</f>
        <v>-586.25999999999999</v>
      </c>
      <c r="H25" s="5">
        <f>-718.08</f>
        <v>-718.08000000000004</v>
      </c>
    </row>
    <row r="26" s="3" customFormat="1">
      <c r="B26" s="3" t="s">
        <v>41</v>
      </c>
      <c r="D26" s="3">
        <f>D24+D25</f>
        <v>1202.96</v>
      </c>
      <c r="E26" s="3">
        <f>E24+E25</f>
        <v>1310.7299999999996</v>
      </c>
      <c r="F26" s="3">
        <f>F24+F25</f>
        <v>932.81999999999994</v>
      </c>
      <c r="G26" s="3">
        <f>G24+G25</f>
        <v>2445.619999999999</v>
      </c>
      <c r="H26" s="3">
        <f>H24+H25</f>
        <v>2508.1799999999985</v>
      </c>
    </row>
    <row r="27">
      <c r="B27" t="s">
        <v>42</v>
      </c>
      <c r="D27" s="5">
        <v>61.770000000000003</v>
      </c>
      <c r="E27" s="5">
        <v>1.72</v>
      </c>
      <c r="F27" s="5">
        <v>1.96</v>
      </c>
      <c r="G27">
        <v>-0.01</v>
      </c>
      <c r="H27" s="5">
        <v>-0.01</v>
      </c>
    </row>
    <row r="28" s="9" customFormat="1">
      <c r="B28" s="9" t="s">
        <v>43</v>
      </c>
      <c r="D28" s="10">
        <f>41.06</f>
        <v>41.060000000000002</v>
      </c>
      <c r="E28" s="10">
        <f>41.06</f>
        <v>41.060000000000002</v>
      </c>
      <c r="F28" s="10">
        <v>-46.479999999999997</v>
      </c>
      <c r="G28" s="9">
        <v>184.96000000000001</v>
      </c>
      <c r="H28" s="9">
        <v>184.96000000000001</v>
      </c>
    </row>
    <row r="29">
      <c r="B29" t="s">
        <v>44</v>
      </c>
      <c r="D29" s="5">
        <v>1260.4400000000001</v>
      </c>
      <c r="E29" s="5">
        <v>1309.78</v>
      </c>
      <c r="F29" s="5">
        <v>931.69000000000005</v>
      </c>
      <c r="G29">
        <v>2441.0599999999999</v>
      </c>
      <c r="H29" s="5">
        <v>2501.6399999999999</v>
      </c>
    </row>
    <row r="30">
      <c r="D30" s="5"/>
      <c r="E30" s="5"/>
      <c r="F30" s="5"/>
      <c r="H30" s="5"/>
    </row>
    <row r="31">
      <c r="B31" t="s">
        <v>45</v>
      </c>
      <c r="D31" s="5">
        <v>148135120</v>
      </c>
      <c r="E31" s="5">
        <v>148135120</v>
      </c>
      <c r="F31" s="5">
        <v>148135120</v>
      </c>
      <c r="G31">
        <v>148272290</v>
      </c>
      <c r="H31" s="5">
        <v>148272290</v>
      </c>
    </row>
    <row r="32">
      <c r="B32" t="s">
        <v>46</v>
      </c>
      <c r="D32" s="5">
        <v>85.670000000000002</v>
      </c>
      <c r="E32" s="5">
        <v>89.140000000000001</v>
      </c>
      <c r="F32" s="5">
        <v>62.890000000000001</v>
      </c>
      <c r="G32">
        <v>164.63</v>
      </c>
      <c r="H32" s="5">
        <v>41.829999999999998</v>
      </c>
    </row>
    <row r="33">
      <c r="B33" t="s">
        <v>47</v>
      </c>
      <c r="D33" s="11">
        <f>D29*10000000/D31</f>
        <v>85.087182566834926</v>
      </c>
      <c r="E33" s="11">
        <f>E29*10000000/E31</f>
        <v>88.417925472366036</v>
      </c>
      <c r="F33" s="11">
        <f>F29*10000000/F31</f>
        <v>62.894605951647385</v>
      </c>
      <c r="G33" s="11">
        <f>G29*10000000/G31</f>
        <v>164.63359404511795</v>
      </c>
      <c r="H33" s="11">
        <f>H29*10000000/H31</f>
        <v>168.7193203800926</v>
      </c>
    </row>
    <row r="34">
      <c r="D34" s="5"/>
      <c r="E34" s="5"/>
      <c r="F34" s="5"/>
      <c r="H34" s="5"/>
    </row>
    <row r="35">
      <c r="D35" s="5"/>
      <c r="E35" s="5"/>
      <c r="F35" s="5"/>
      <c r="H35" s="5"/>
    </row>
    <row r="36">
      <c r="D36" s="5"/>
      <c r="E36" s="5"/>
      <c r="F36" s="5"/>
      <c r="H36" s="5"/>
    </row>
    <row r="37">
      <c r="B37" t="s">
        <v>48</v>
      </c>
      <c r="D37" s="12">
        <f>D16/D3</f>
        <v>0.57132993414064159</v>
      </c>
      <c r="E37" s="12">
        <f>E16/E3</f>
        <v>0.46235436306502298</v>
      </c>
      <c r="F37" s="12">
        <f>F16/F3</f>
        <v>0.4850890262071661</v>
      </c>
      <c r="G37" s="12">
        <f>G16/G3</f>
        <v>0.53524531329167369</v>
      </c>
      <c r="H37" s="12">
        <f>H16/H3</f>
        <v>0.53143264083296493</v>
      </c>
    </row>
  </sheetData>
  <hyperlinks>
    <hyperlink r:id="rId1" ref="E1"/>
    <hyperlink r:id="rId2" ref="G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2025-06-10T08:49:50Z</dcterms:modified>
</cp:coreProperties>
</file>