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usiness" sheetId="1" state="visible" r:id="rId1"/>
    <sheet name="muthoot-6" sheetId="2" state="visible" r:id="rId2"/>
    <sheet name="muthoot-finance" sheetId="3" state="visible" r:id="rId3"/>
    <sheet name="bajaj-finance" sheetId="4" state="visible" r:id="rId4"/>
    <sheet name="bajaj-6" sheetId="5" state="visible" r:id="rId5"/>
    <sheet name="birla finance" sheetId="6" state="visible" r:id="rId6"/>
    <sheet name="birla-6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<sst xmlns="http://schemas.openxmlformats.org/spreadsheetml/2006/main" count="257" uniqueCount="257">
  <si>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</si>
  <si>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</si>
  <si>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</si>
  <si>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</si>
  <si>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</si>
  <si>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</si>
  <si>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</si>
  <si>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</si>
  <si>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</si>
  <si>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</si>
  <si>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</si>
  <si>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</si>
  <si>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</si>
  <si>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</si>
  <si>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</si>
  <si>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</si>
  <si>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</si>
  <si>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</si>
  <si>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</si>
  <si>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</si>
  <si>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</si>
  <si>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</si>
  <si>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</si>
  <si>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</si>
  <si>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</si>
  <si>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</si>
  <si>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</si>
  <si>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</si>
  <si>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</si>
  <si>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</si>
  <si>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</si>
  <si>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</si>
  <si>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</si>
  <si>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</si>
  <si>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</si>
  <si>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</si>
  <si>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</si>
  <si>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</si>
  <si>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</si>
  <si>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</si>
  <si>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</si>
  <si>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</si>
  <si>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</si>
  <si>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</si>
  <si>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</si>
  <si>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</si>
  <si>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</si>
  <si>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</si>
  <si>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</si>
  <si>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</si>
  <si>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</si>
  <si>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</si>
  <si>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</si>
  <si>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</si>
  <si>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</si>
  <si>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</si>
  <si>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</si>
  <si>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</si>
  <si>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</si>
  <si>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Cash Inputs </t>
  </si>
  <si>
    <t xml:space="preserve">Capital funding for lending anf operations </t>
  </si>
  <si>
    <t xml:space="preserve">Share price</t>
  </si>
  <si>
    <t xml:space="preserve">Total No of Shares</t>
  </si>
  <si>
    <t xml:space="preserve">Market Cap</t>
  </si>
  <si>
    <t>Cash</t>
  </si>
  <si>
    <t>Debt</t>
  </si>
  <si>
    <t xml:space="preserve">Enterprise Valuation </t>
  </si>
  <si>
    <t xml:space="preserve">Dividend income</t>
  </si>
  <si>
    <t xml:space="preserve">Consolidated Balance Sheet</t>
  </si>
  <si>
    <t>https://cdn.muthootfinance.com/sites/default/files/files/2024-09/ANNUAL+REPORT+FOR+FY+2023-24.pdf</t>
  </si>
  <si>
    <t>FY24</t>
  </si>
  <si>
    <t>FY23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</si>
  <si>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</si>
  <si>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</si>
  <si>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</si>
  <si>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</si>
  <si>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</si>
  <si>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</si>
  <si>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</si>
  <si>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</si>
  <si>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</si>
  <si>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</si>
  <si>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</si>
  <si>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</si>
  <si>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</si>
  <si>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</si>
  <si>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</si>
  <si>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</si>
  <si>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</si>
  <si>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</si>
  <si>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</si>
  <si>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</si>
  <si>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</si>
  <si>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</si>
  <si>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</si>
  <si>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</si>
  <si>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</si>
  <si>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</si>
  <si>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</si>
  <si>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</si>
  <si>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</si>
  <si>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</si>
  <si>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</si>
  <si>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</si>
  <si>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NCD's 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</si>
  <si>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</si>
  <si>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</si>
  <si>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</si>
  <si>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</si>
  <si>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</si>
  <si>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</si>
  <si>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</si>
  <si>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</si>
  <si>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</si>
  <si>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</si>
  <si>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>EQUITY</t>
  </si>
  <si>
    <t xml:space="preserve">Income Statement</t>
  </si>
  <si>
    <t>Consolidated</t>
  </si>
  <si>
    <t>FY22</t>
  </si>
  <si>
    <t xml:space="preserve">FY21 </t>
  </si>
  <si>
    <t>FY20</t>
  </si>
  <si>
    <t>FY19</t>
  </si>
  <si>
    <t>FY18</t>
  </si>
  <si>
    <t xml:space="preserve">Interest income 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</si>
  <si>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</si>
  <si>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</si>
  <si>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</si>
  <si>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</si>
  <si>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</si>
  <si>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</si>
  <si>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</si>
  <si>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</si>
  <si>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Other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</si>
  <si>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</si>
  <si>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</si>
  <si>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</si>
  <si>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</si>
  <si>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</si>
  <si>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>EBE</t>
  </si>
  <si>
    <t>D&amp;A</t>
  </si>
  <si>
    <t xml:space="preserve">Other expense</t>
  </si>
  <si>
    <t xml:space="preserve">Total expenses</t>
  </si>
  <si>
    <t>PBT</t>
  </si>
  <si>
    <t>Tax</t>
  </si>
  <si>
    <t>PAT</t>
  </si>
  <si>
    <t xml:space="preserve">not operating cost</t>
  </si>
  <si>
    <t>OCI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</si>
  <si>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</si>
  <si>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</si>
  <si>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</si>
  <si>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</si>
  <si>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</si>
  <si>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</si>
  <si>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</si>
  <si>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</si>
  <si>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</si>
  <si>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</si>
  <si>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</si>
  <si>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</si>
  <si>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Income YoY</t>
  </si>
  <si>
    <t xml:space="preserve">EPS YoY</t>
  </si>
  <si>
    <t xml:space="preserve">Bajaj finance</t>
  </si>
  <si>
    <t>https://cms-assets.bajajfinserv.in/is/content/bajajfinance/bajaj-finance-q4-fy-25-earnings-conference-call-transcriptpdf?scl=1&amp;fmt=pdf</t>
  </si>
  <si>
    <t>FY21</t>
  </si>
  <si>
    <t>FY25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</si>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</sst>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(* #,##0.00_);_(* &quot;(&quot;#,##0.00&quot;)&quot;;_(* &quot;-&quot;??.0_);_(@_)"/>
    <numFmt numFmtId="165" formatCode="_(* #,##0.0_);_(* &quot;(&quot;#,##0.0&quot;)&quot;;_(* &quot;-&quot;??_);_(@_)"/>
    <numFmt numFmtId="166" formatCode="_(* #,##0.00_);_(* \(#,##0.00\);_(* &quot;-&quot;??_);_(@_)"/>
    <numFmt numFmtId="167" formatCode="_(* #,##0_);_(* &quot;(&quot;#,##0&quot;)&quot;;_(* &quot;-&quot;??_);_(@_)"/>
    <numFmt numFmtId="168" formatCode="0.0%"/>
  </numFmts>
  <fonts count="9">
    <font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39">
    <xf fontId="0" fillId="0" borderId="0" numFmtId="0" xfId="0"/>
    <xf fontId="0" fillId="0" borderId="0" numFmtId="0" xfId="0"/>
    <xf fontId="1" fillId="0" borderId="1" numFmtId="0" xfId="0" applyFont="1" applyBorder="1"/>
    <xf fontId="2" fillId="0" borderId="0" numFmtId="0" xfId="0" applyFont="1"/>
    <xf fontId="3" fillId="0" borderId="0" numFmtId="0" xfId="0" applyFont="1"/>
    <xf fontId="2" fillId="0" borderId="0" numFmtId="2" xfId="0" applyNumberFormat="1" applyFont="1"/>
    <xf fontId="4" fillId="0" borderId="0" numFmtId="0" xfId="0" applyFont="1"/>
    <xf fontId="2" fillId="0" borderId="0" numFmtId="164" xfId="1" applyNumberFormat="1" applyFont="1"/>
    <xf fontId="3" fillId="0" borderId="0" numFmtId="164" xfId="1" applyNumberFormat="1" applyFont="1"/>
    <xf fontId="2" fillId="0" borderId="0" numFmtId="164" xfId="1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3" fillId="0" borderId="0" numFmtId="164" xfId="1" applyNumberFormat="1" applyFont="1" applyAlignment="1">
      <alignment horizontal="right"/>
    </xf>
    <xf fontId="3" fillId="0" borderId="0" numFmtId="0" xfId="0" applyFont="1"/>
    <xf fontId="2" fillId="0" borderId="0" numFmtId="165" xfId="1" applyNumberFormat="1" applyFont="1"/>
    <xf fontId="3" fillId="0" borderId="0" numFmtId="165" xfId="1" applyNumberFormat="1" applyFont="1"/>
    <xf fontId="2" fillId="0" borderId="0" numFmtId="165" xfId="0" applyNumberFormat="1" applyFont="1"/>
    <xf fontId="2" fillId="0" borderId="0" numFmtId="165" xfId="0" applyNumberFormat="1" applyFont="1"/>
    <xf fontId="2" fillId="0" borderId="0" numFmtId="166" xfId="1" applyNumberFormat="1" applyFont="1"/>
    <xf fontId="2" fillId="0" borderId="0" numFmtId="9" xfId="2" applyNumberFormat="1" applyFont="1"/>
    <xf fontId="0" fillId="0" borderId="0" numFmtId="167" xfId="1" applyNumberFormat="1"/>
    <xf fontId="5" fillId="0" borderId="0" numFmtId="0" xfId="0" applyFont="1"/>
    <xf fontId="5" fillId="0" borderId="0" numFmtId="167" xfId="1" applyNumberFormat="1" applyFont="1"/>
    <xf fontId="5" fillId="0" borderId="0" numFmtId="167" xfId="1" applyNumberFormat="1" applyFont="1">
      <protection hidden="0" locked="1"/>
    </xf>
    <xf fontId="0" fillId="0" borderId="0" numFmtId="167" xfId="1" applyNumberFormat="1">
      <protection hidden="0" locked="1"/>
    </xf>
    <xf fontId="0" fillId="0" borderId="0" numFmtId="9" xfId="2" applyNumberFormat="1"/>
    <xf fontId="2" fillId="0" borderId="0" numFmtId="168" xfId="0" applyNumberFormat="1" applyFont="1"/>
    <xf fontId="2" fillId="0" borderId="0" numFmtId="168" xfId="2" applyNumberFormat="1" applyFont="1"/>
    <xf fontId="2" fillId="0" borderId="0" numFmtId="167" xfId="1" applyNumberFormat="1" applyFont="1"/>
    <xf fontId="3" fillId="0" borderId="0" numFmtId="167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2" fillId="0" borderId="2" numFmtId="0" xfId="0" applyFont="1" applyBorder="1" applyAlignment="1">
      <alignment horizontal="left"/>
    </xf>
    <xf fontId="6" fillId="0" borderId="3" numFmtId="0" xfId="0" applyFont="1" applyBorder="1" applyAlignment="1">
      <alignment horizontal="left"/>
    </xf>
    <xf fontId="2" fillId="0" borderId="3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8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8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0">
      <c r="B20" s="1" t="s">
        <v>28</v>
      </c>
      <c r="C20" s="1" t="s">
        <v>29</v>
      </c>
    </row>
    <row r="21">
      <c r="B21" s="1"/>
      <c r="C21" s="1"/>
    </row>
    <row r="22">
      <c r="B22" s="1"/>
      <c r="C22" s="1"/>
    </row>
    <row r="23"/>
    <row r="24">
      <c r="B24" t="s">
        <v>30</v>
      </c>
      <c r="C24" t="s">
        <v>31</v>
      </c>
    </row>
    <row r="25">
      <c r="B25" s="1" t="s">
        <v>32</v>
      </c>
      <c r="C25" s="1" t="s">
        <v>33</v>
      </c>
    </row>
    <row r="26">
      <c r="B26" s="2" t="s">
        <v>34</v>
      </c>
      <c r="C26" s="1" t="s">
        <v>35</v>
      </c>
    </row>
    <row r="27">
      <c r="B27" s="2" t="s">
        <v>36</v>
      </c>
      <c r="C27" s="1" t="s">
        <v>37</v>
      </c>
    </row>
    <row r="28">
      <c r="B28" s="1" t="s">
        <v>38</v>
      </c>
      <c r="C28" s="1" t="s">
        <v>39</v>
      </c>
    </row>
    <row r="29">
      <c r="B29" s="1" t="s">
        <v>40</v>
      </c>
      <c r="C29" s="1"/>
    </row>
    <row r="30">
      <c r="B30" s="1"/>
      <c r="C30" s="1"/>
    </row>
    <row r="31">
      <c r="B31" s="1"/>
      <c r="C31" s="1"/>
    </row>
    <row r="32">
      <c r="A32" t="s">
        <v>41</v>
      </c>
      <c r="B32" s="1" t="s">
        <v>42</v>
      </c>
      <c r="C32" s="1" t="s">
        <v>43</v>
      </c>
    </row>
    <row r="33">
      <c r="B33" s="1" t="s">
        <v>44</v>
      </c>
      <c r="C33" s="1" t="s">
        <v>45</v>
      </c>
    </row>
    <row r="34">
      <c r="B34" s="1" t="s">
        <v>46</v>
      </c>
      <c r="C34" s="1" t="s">
        <v>47</v>
      </c>
    </row>
    <row r="35" ht="14.25">
      <c r="B35" t="s">
        <v>48</v>
      </c>
      <c r="C35" t="s">
        <v>49</v>
      </c>
    </row>
    <row r="36" ht="14.25">
      <c r="B36" s="1"/>
    </row>
    <row r="37" ht="14.25">
      <c r="B37" s="1"/>
    </row>
    <row r="38">
      <c r="B38" t="s">
        <v>50</v>
      </c>
    </row>
    <row r="39">
      <c r="C39" t="s">
        <v>51</v>
      </c>
      <c r="E39" t="s">
        <v>52</v>
      </c>
    </row>
    <row r="40">
      <c r="C40" t="s">
        <v>53</v>
      </c>
      <c r="E40" t="s">
        <v>52</v>
      </c>
    </row>
    <row r="41">
      <c r="C41" t="s">
        <v>54</v>
      </c>
    </row>
    <row r="42" ht="14.25">
      <c r="C42" t="s">
        <v>55</v>
      </c>
    </row>
    <row r="43" ht="14.25">
      <c r="C43" t="s">
        <v>56</v>
      </c>
    </row>
    <row r="44" ht="14.25">
      <c r="C44" t="s">
        <v>57</v>
      </c>
    </row>
    <row r="45" ht="14.25">
      <c r="C45" t="s">
        <v>58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customWidth="1" min="1" max="1" style="3" width="11.00390625"/>
    <col customWidth="1" min="2" max="2" style="3" width="23.57421875"/>
    <col customWidth="1" min="3" max="3" style="3" width="20.140625"/>
    <col customWidth="1" min="4" max="4" style="3" width="18.00390625"/>
    <col min="5" max="6" style="3" width="9.140625"/>
    <col customWidth="1" min="7" max="7" style="3" width="22.8515625"/>
    <col customWidth="1" min="8" max="8" style="3" width="29.57421875"/>
    <col min="9" max="16384" style="3" width="9.140625"/>
  </cols>
  <sheetData>
    <row r="1">
      <c r="A1" s="3"/>
    </row>
    <row r="2" ht="16.5">
      <c r="A2" s="4" t="s">
        <v>59</v>
      </c>
    </row>
    <row r="3" ht="16.5">
      <c r="A3" s="3" t="s">
        <v>60</v>
      </c>
      <c r="G3" s="3" t="s">
        <v>61</v>
      </c>
      <c r="H3" s="3">
        <v>2088.9000000000001</v>
      </c>
    </row>
    <row r="4" ht="16.5">
      <c r="G4" s="3" t="s">
        <v>62</v>
      </c>
      <c r="H4" s="3">
        <v>401461676</v>
      </c>
    </row>
    <row r="5" ht="16.5">
      <c r="A5" s="4"/>
      <c r="G5" s="3" t="s">
        <v>63</v>
      </c>
      <c r="H5" s="5">
        <f>H3*H4/1000000</f>
        <v>838613.29499640001</v>
      </c>
      <c r="I5" s="3"/>
    </row>
    <row r="6" ht="16.5">
      <c r="A6" s="3"/>
      <c r="G6" s="3" t="s">
        <v>64</v>
      </c>
      <c r="H6" s="3">
        <f>50365.46+93.14</f>
        <v>50458.599999999999</v>
      </c>
    </row>
    <row r="7" ht="16.5">
      <c r="A7" s="3"/>
      <c r="G7" s="3" t="s">
        <v>65</v>
      </c>
      <c r="H7" s="3">
        <f>163714.7+423613.13</f>
        <v>587327.83000000007</v>
      </c>
    </row>
    <row r="8" ht="16.5">
      <c r="A8" s="3"/>
      <c r="G8" s="3" t="s">
        <v>66</v>
      </c>
      <c r="H8" s="5">
        <f>H5+H7-H6</f>
        <v>1375482.5249963999</v>
      </c>
      <c r="I8" s="3"/>
    </row>
    <row r="11" ht="16.5">
      <c r="A11" s="3" t="s">
        <v>67</v>
      </c>
    </row>
    <row r="13" ht="14.25">
      <c r="G13" s="3"/>
      <c r="H13" s="3"/>
    </row>
    <row r="14" ht="14.25">
      <c r="G14" s="3"/>
      <c r="H14" s="3"/>
    </row>
    <row r="16" ht="16.5">
      <c r="A16" s="3" t="s">
        <v>68</v>
      </c>
      <c r="B16" s="3"/>
    </row>
    <row r="17" ht="14.25">
      <c r="D17" s="6" t="s">
        <v>69</v>
      </c>
    </row>
    <row r="18" ht="16.5">
      <c r="C18" s="4" t="s">
        <v>70</v>
      </c>
      <c r="D18" s="4" t="s">
        <v>71</v>
      </c>
      <c r="E18" s="3"/>
      <c r="G18" s="3"/>
      <c r="H18" s="3"/>
    </row>
    <row r="19" ht="16.5">
      <c r="B19" s="4" t="s">
        <v>72</v>
      </c>
    </row>
    <row r="20" ht="16.5">
      <c r="B20" s="3" t="s">
        <v>73</v>
      </c>
      <c r="C20" s="7">
        <v>60373.449999999997</v>
      </c>
      <c r="D20" s="7">
        <v>77701.830000000002</v>
      </c>
    </row>
    <row r="21" ht="16.5">
      <c r="B21" s="3" t="s">
        <v>74</v>
      </c>
      <c r="C21" s="7">
        <v>2346.5700000000002</v>
      </c>
      <c r="D21" s="7">
        <v>2654.7600000000002</v>
      </c>
    </row>
    <row r="22" ht="16.5">
      <c r="A22" s="3" t="s">
        <v>75</v>
      </c>
      <c r="B22" s="3" t="s">
        <v>76</v>
      </c>
      <c r="C22" s="7">
        <v>178.36000000000001</v>
      </c>
      <c r="D22" s="7">
        <v>98.950000000000003</v>
      </c>
    </row>
    <row r="23" ht="16.5">
      <c r="A23" s="3"/>
      <c r="B23" s="3" t="s">
        <v>77</v>
      </c>
      <c r="C23" s="7">
        <v>0</v>
      </c>
      <c r="D23" s="7">
        <v>0</v>
      </c>
    </row>
    <row r="24" ht="16.5">
      <c r="A24" s="3" t="s">
        <v>78</v>
      </c>
      <c r="B24" s="3" t="s">
        <v>79</v>
      </c>
      <c r="C24" s="7">
        <v>881871.70999999996</v>
      </c>
      <c r="D24" s="7">
        <v>705543.83999999997</v>
      </c>
    </row>
    <row r="25" ht="16.5">
      <c r="A25" s="3" t="s">
        <v>80</v>
      </c>
      <c r="B25" s="3" t="s">
        <v>81</v>
      </c>
      <c r="C25" s="7">
        <v>7124.7200000000003</v>
      </c>
      <c r="D25" s="7">
        <v>5457.1199999999999</v>
      </c>
    </row>
    <row r="26" ht="16.5">
      <c r="B26" s="3" t="s">
        <v>82</v>
      </c>
      <c r="C26" s="7">
        <v>4136.1199999999999</v>
      </c>
      <c r="D26" s="7">
        <v>3453</v>
      </c>
    </row>
    <row r="27" ht="14.25">
      <c r="C27" s="7"/>
      <c r="D27" s="7"/>
    </row>
    <row r="28" ht="16.5">
      <c r="B28" s="3" t="s">
        <v>83</v>
      </c>
      <c r="C28" s="7">
        <v>724.86000000000001</v>
      </c>
      <c r="D28" s="7">
        <v>474.56999999999999</v>
      </c>
    </row>
    <row r="29" ht="16.5">
      <c r="B29" s="3" t="s">
        <v>84</v>
      </c>
      <c r="C29" s="7">
        <v>975.77999999999997</v>
      </c>
      <c r="D29" s="7">
        <v>640.98000000000002</v>
      </c>
    </row>
    <row r="30" ht="16.5">
      <c r="B30" s="3" t="s">
        <v>85</v>
      </c>
      <c r="C30" s="7">
        <v>91.069999999999993</v>
      </c>
      <c r="D30" s="7">
        <v>82.019999999999996</v>
      </c>
    </row>
    <row r="31" ht="16.5">
      <c r="B31" s="3" t="s">
        <v>86</v>
      </c>
      <c r="C31" s="7">
        <v>4255.2399999999998</v>
      </c>
      <c r="D31" s="7">
        <v>3272.3699999999999</v>
      </c>
    </row>
    <row r="32" ht="16.5">
      <c r="B32" s="3" t="s">
        <v>87</v>
      </c>
      <c r="C32" s="7">
        <v>111.11</v>
      </c>
      <c r="D32" s="7">
        <v>142.22999999999999</v>
      </c>
    </row>
    <row r="33" ht="16.5">
      <c r="B33" s="3" t="s">
        <v>88</v>
      </c>
      <c r="C33" s="7">
        <v>883.15999999999997</v>
      </c>
      <c r="D33" s="7">
        <v>674.26999999999998</v>
      </c>
    </row>
    <row r="34" ht="16.5">
      <c r="B34" s="3" t="s">
        <v>89</v>
      </c>
      <c r="C34" s="7">
        <v>299.95999999999998</v>
      </c>
      <c r="D34" s="7">
        <v>299.95999999999998</v>
      </c>
    </row>
    <row r="35" ht="16.5">
      <c r="B35" s="3" t="s">
        <v>90</v>
      </c>
      <c r="C35" s="7">
        <v>58.350000000000001</v>
      </c>
      <c r="D35" s="7">
        <v>58.850000000000001</v>
      </c>
    </row>
    <row r="36" ht="16.5">
      <c r="B36" s="3" t="s">
        <v>91</v>
      </c>
      <c r="C36" s="7">
        <v>3.6499999999999999</v>
      </c>
      <c r="D36" s="7">
        <v>0.44</v>
      </c>
    </row>
    <row r="37" ht="16.5">
      <c r="A37" s="3" t="s">
        <v>92</v>
      </c>
      <c r="B37" s="3" t="s">
        <v>93</v>
      </c>
      <c r="C37" s="7">
        <v>1260.0899999999999</v>
      </c>
      <c r="D37" s="7">
        <v>934.00999999999999</v>
      </c>
    </row>
    <row r="38" ht="14.25">
      <c r="C38" s="7"/>
      <c r="D38" s="7"/>
    </row>
    <row r="39" s="4" customFormat="1" ht="16.5">
      <c r="A39" s="4"/>
      <c r="B39" s="4" t="s">
        <v>94</v>
      </c>
      <c r="C39" s="8">
        <f>SUM(C20:C37)</f>
        <v>964694.19999999984</v>
      </c>
      <c r="D39" s="8">
        <f>SUM(D20:D37)</f>
        <v>801489.19999999984</v>
      </c>
      <c r="E39" s="4"/>
      <c r="G39" s="4"/>
      <c r="H39" s="4"/>
    </row>
    <row r="41" ht="16.5">
      <c r="A41" s="3" t="s">
        <v>95</v>
      </c>
      <c r="B41" s="3" t="s">
        <v>96</v>
      </c>
    </row>
    <row r="42" ht="16.5">
      <c r="B42" s="3" t="s">
        <v>97</v>
      </c>
    </row>
    <row r="45" ht="16.5">
      <c r="B45" s="3" t="s">
        <v>98</v>
      </c>
    </row>
    <row r="46" ht="16.5">
      <c r="A46" s="3" t="s">
        <v>99</v>
      </c>
      <c r="B46" s="3" t="s">
        <v>100</v>
      </c>
      <c r="C46" s="3">
        <v>138.86000000000001</v>
      </c>
      <c r="D46" s="3">
        <v>1921.73</v>
      </c>
    </row>
    <row r="47" ht="16.5">
      <c r="A47" s="3" t="s">
        <v>101</v>
      </c>
      <c r="B47" s="3" t="s">
        <v>102</v>
      </c>
      <c r="C47" s="3">
        <f>7.68+1381.23</f>
        <v>1388.9100000000001</v>
      </c>
      <c r="D47" s="3">
        <f>7.2+871.23</f>
        <v>878.43000000000006</v>
      </c>
    </row>
    <row r="48" ht="16.5">
      <c r="B48" s="3" t="s">
        <v>103</v>
      </c>
      <c r="C48" s="3">
        <f>1280.7</f>
        <v>1280.7</v>
      </c>
      <c r="D48" s="3">
        <f>871.23</f>
        <v>871.23000000000002</v>
      </c>
    </row>
    <row r="49" ht="16.5">
      <c r="A49" s="3" t="s">
        <v>104</v>
      </c>
      <c r="B49" s="3" t="s">
        <v>105</v>
      </c>
      <c r="C49" s="3">
        <v>174762.20000000001</v>
      </c>
      <c r="D49" s="3">
        <v>146045.79000000001</v>
      </c>
    </row>
    <row r="50" ht="16.5">
      <c r="B50" s="3" t="s">
        <v>106</v>
      </c>
      <c r="C50" s="3">
        <v>500519.53000000003</v>
      </c>
      <c r="D50" s="3">
        <v>405974.58000000002</v>
      </c>
    </row>
    <row r="51" ht="16.5">
      <c r="B51" s="3" t="s">
        <v>107</v>
      </c>
      <c r="C51" s="3">
        <v>4018.2600000000002</v>
      </c>
      <c r="D51" s="3">
        <v>3314.7600000000002</v>
      </c>
    </row>
    <row r="52" ht="16.5">
      <c r="B52" s="3" t="s">
        <v>108</v>
      </c>
      <c r="C52" s="3">
        <v>3309.73</v>
      </c>
      <c r="D52" s="3">
        <v>2546.5500000000002</v>
      </c>
    </row>
    <row r="53" ht="16.5">
      <c r="B53" s="3" t="s">
        <v>109</v>
      </c>
      <c r="C53" s="3">
        <v>125.91</v>
      </c>
    </row>
    <row r="54" ht="16.5">
      <c r="B54" s="3" t="s">
        <v>110</v>
      </c>
      <c r="C54" s="3">
        <v>16014.9</v>
      </c>
    </row>
    <row r="56" ht="16.5">
      <c r="B56" s="3" t="s">
        <v>111</v>
      </c>
      <c r="C56" s="3">
        <v>551.67999999999995</v>
      </c>
    </row>
    <row r="57" ht="16.5">
      <c r="B57" s="3" t="s">
        <v>112</v>
      </c>
      <c r="C57" s="3">
        <v>3733.27</v>
      </c>
    </row>
    <row r="58" ht="16.5">
      <c r="B58" s="3" t="s">
        <v>113</v>
      </c>
      <c r="C58" s="3">
        <v>167.62</v>
      </c>
    </row>
    <row r="59" ht="16.5">
      <c r="B59" s="3" t="s">
        <v>114</v>
      </c>
      <c r="C59" s="3">
        <v>11142.16</v>
      </c>
    </row>
    <row r="61" ht="16.5">
      <c r="B61" s="3" t="s">
        <v>115</v>
      </c>
    </row>
  </sheetData>
  <hyperlinks>
    <hyperlink r:id="rId1" ref="D1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3" width="13.57421875"/>
    <col customWidth="1" min="2" max="2" style="3" width="30.421875"/>
    <col customWidth="1" min="3" max="3" style="3" width="19.00390625"/>
    <col customWidth="1" min="4" max="4" style="3" width="20.00390625"/>
    <col min="5" max="16384" style="3" width="9.140625"/>
  </cols>
  <sheetData>
    <row r="1" ht="16.5">
      <c r="A1" s="3" t="s">
        <v>116</v>
      </c>
      <c r="B1" s="3" t="s">
        <v>117</v>
      </c>
    </row>
    <row r="2" ht="14.25">
      <c r="C2" s="6" t="s">
        <v>69</v>
      </c>
    </row>
    <row r="3" s="4" customFormat="1" ht="16.5">
      <c r="B3" s="4"/>
      <c r="C3" s="4" t="s">
        <v>70</v>
      </c>
      <c r="D3" s="4" t="s">
        <v>71</v>
      </c>
      <c r="E3" s="4" t="s">
        <v>118</v>
      </c>
      <c r="F3" s="4" t="s">
        <v>119</v>
      </c>
      <c r="G3" s="4" t="s">
        <v>120</v>
      </c>
      <c r="H3" s="4" t="s">
        <v>121</v>
      </c>
      <c r="I3" s="4" t="s">
        <v>122</v>
      </c>
    </row>
    <row r="5" ht="16.5">
      <c r="B5" s="3" t="s">
        <v>123</v>
      </c>
      <c r="C5" s="9">
        <v>145457.01000000001</v>
      </c>
      <c r="D5" s="7">
        <v>115555.35000000001</v>
      </c>
    </row>
    <row r="6" ht="16.5">
      <c r="A6" s="3" t="s">
        <v>124</v>
      </c>
      <c r="B6" s="3" t="s">
        <v>67</v>
      </c>
      <c r="C6" s="9">
        <v>48.100000000000001</v>
      </c>
      <c r="D6" s="7">
        <v>9.4100000000000001</v>
      </c>
    </row>
    <row r="7" ht="16.5">
      <c r="B7" s="3" t="s">
        <v>125</v>
      </c>
      <c r="C7" s="9">
        <v>640.05999999999995</v>
      </c>
      <c r="D7" s="7">
        <v>524.13999999999999</v>
      </c>
    </row>
    <row r="8" ht="16.5">
      <c r="B8" s="3" t="s">
        <v>126</v>
      </c>
      <c r="C8" s="9">
        <v>1723.3399999999999</v>
      </c>
      <c r="D8" s="7">
        <v>1403.1199999999999</v>
      </c>
    </row>
    <row r="9" ht="16.5">
      <c r="A9" s="3" t="s">
        <v>127</v>
      </c>
      <c r="B9" s="3" t="s">
        <v>128</v>
      </c>
      <c r="C9" s="9">
        <v>88.870000000000005</v>
      </c>
      <c r="D9" s="7">
        <v>90.700000000000003</v>
      </c>
    </row>
    <row r="10" ht="16.5">
      <c r="A10" s="3"/>
      <c r="B10" s="3" t="s">
        <v>129</v>
      </c>
      <c r="C10" s="10">
        <v>2659.1900000000001</v>
      </c>
      <c r="D10" s="7">
        <v>1393.9100000000001</v>
      </c>
    </row>
    <row r="11" s="4" customFormat="1" ht="16.5">
      <c r="A11" s="4"/>
      <c r="B11" s="4" t="s">
        <v>130</v>
      </c>
      <c r="C11" s="11">
        <f>SUM(C5:C10)</f>
        <v>150616.57000000001</v>
      </c>
      <c r="D11" s="8">
        <f>SUM(D5:D10)</f>
        <v>118976.63</v>
      </c>
    </row>
    <row r="12" s="4" customFormat="1" ht="16.5">
      <c r="A12" s="12"/>
      <c r="B12" s="3" t="s">
        <v>131</v>
      </c>
      <c r="C12" s="11">
        <f>C5+C9+C10</f>
        <v>148205.07000000001</v>
      </c>
      <c r="D12" s="11">
        <f>D5+D9+D10</f>
        <v>117039.96000000001</v>
      </c>
    </row>
    <row r="13" ht="16.5">
      <c r="B13" s="3" t="s">
        <v>132</v>
      </c>
      <c r="C13" s="13">
        <v>1010.85</v>
      </c>
      <c r="D13" s="13">
        <v>773.41999999999996</v>
      </c>
    </row>
    <row r="14" s="4" customFormat="1" ht="16.5">
      <c r="A14" s="4"/>
      <c r="B14" s="4" t="s">
        <v>133</v>
      </c>
      <c r="C14" s="14">
        <f>SUM(C11:C13)</f>
        <v>299832.48999999999</v>
      </c>
      <c r="D14" s="14">
        <f>SUM(D11:D13)</f>
        <v>236790.01000000004</v>
      </c>
    </row>
    <row r="15">
      <c r="C15" s="13"/>
      <c r="D15" s="13"/>
    </row>
    <row r="16" ht="16.5">
      <c r="A16" s="3" t="s">
        <v>134</v>
      </c>
      <c r="B16" s="3" t="s">
        <v>135</v>
      </c>
      <c r="C16" s="13">
        <v>54300.779999999999</v>
      </c>
      <c r="D16" s="13">
        <v>42091.779999999999</v>
      </c>
    </row>
    <row r="17" ht="16.5">
      <c r="A17" s="3" t="s">
        <v>136</v>
      </c>
      <c r="B17" s="3" t="s">
        <v>137</v>
      </c>
      <c r="C17" s="13">
        <v>5538.21</v>
      </c>
      <c r="D17" s="13">
        <v>2432.2199999999998</v>
      </c>
    </row>
    <row r="18" ht="16.5">
      <c r="B18" s="3" t="s">
        <v>138</v>
      </c>
      <c r="C18" s="13">
        <v>18282.060000000001</v>
      </c>
      <c r="D18" s="13">
        <v>14882.68</v>
      </c>
    </row>
    <row r="19" ht="16.5">
      <c r="B19" s="3" t="s">
        <v>139</v>
      </c>
      <c r="C19" s="13">
        <v>921.05999999999995</v>
      </c>
      <c r="D19" s="13">
        <v>781.61000000000001</v>
      </c>
    </row>
    <row r="20" ht="16.5">
      <c r="B20" s="3" t="s">
        <v>140</v>
      </c>
      <c r="C20" s="13">
        <v>12620.27</v>
      </c>
      <c r="D20" s="13">
        <v>10333.959999999999</v>
      </c>
    </row>
    <row r="21" s="4" customFormat="1" ht="16.5">
      <c r="A21" s="4"/>
      <c r="B21" s="4" t="s">
        <v>141</v>
      </c>
      <c r="C21" s="14">
        <f>SUM(C16:C20)</f>
        <v>91662.380000000005</v>
      </c>
      <c r="D21" s="14">
        <f>SUM(D16:D20)</f>
        <v>70522.25</v>
      </c>
    </row>
    <row r="22" ht="16.5">
      <c r="B22" s="3" t="s">
        <v>142</v>
      </c>
      <c r="C22" s="13">
        <f>C14-C21</f>
        <v>208170.10999999999</v>
      </c>
      <c r="D22" s="13">
        <f>D14-D21</f>
        <v>166267.76000000004</v>
      </c>
    </row>
    <row r="23" ht="16.5">
      <c r="B23" s="3" t="s">
        <v>143</v>
      </c>
      <c r="C23" s="13">
        <f>512.3+5.84-15807.24</f>
        <v>-15289.1</v>
      </c>
      <c r="D23" s="13">
        <f>-294.47+105.52-12341.19</f>
        <v>-12530.140000000001</v>
      </c>
      <c r="H23" s="3"/>
    </row>
    <row r="24" s="4" customFormat="1" ht="16.5">
      <c r="A24" s="4"/>
      <c r="B24" s="4" t="s">
        <v>144</v>
      </c>
      <c r="C24" s="14">
        <f>C22+C23</f>
        <v>192881.00999999998</v>
      </c>
      <c r="D24" s="14">
        <f>D22+D23</f>
        <v>153737.62000000002</v>
      </c>
      <c r="H24" s="14"/>
    </row>
    <row r="25" ht="16.5">
      <c r="A25" s="3" t="s">
        <v>145</v>
      </c>
      <c r="B25" s="3" t="s">
        <v>146</v>
      </c>
      <c r="C25" s="13">
        <v>704.13</v>
      </c>
      <c r="D25" s="13">
        <v>428.67000000000002</v>
      </c>
    </row>
    <row r="26" ht="16.5">
      <c r="B26" s="3" t="s">
        <v>147</v>
      </c>
      <c r="C26" s="15">
        <f>SUM(C24:C25)</f>
        <v>193585.13999999998</v>
      </c>
      <c r="D26" s="15">
        <f>SUM(D24:D25)</f>
        <v>154166.29000000004</v>
      </c>
    </row>
    <row r="27" ht="16.5">
      <c r="B27" s="3" t="s">
        <v>148</v>
      </c>
      <c r="C27" s="15">
        <v>43242.879999999997</v>
      </c>
      <c r="D27" s="15">
        <v>36122.980000000003</v>
      </c>
    </row>
    <row r="28" ht="16.5">
      <c r="B28" s="3"/>
      <c r="C28" s="15"/>
      <c r="D28" s="16"/>
    </row>
    <row r="29" ht="16.5">
      <c r="B29" s="3"/>
      <c r="C29" s="15"/>
      <c r="D29" s="16"/>
    </row>
    <row r="30" ht="16.5">
      <c r="B30" s="3" t="s">
        <v>149</v>
      </c>
      <c r="C30" s="15">
        <v>251072.07000000001</v>
      </c>
      <c r="D30" s="17">
        <v>216657.51999999999</v>
      </c>
    </row>
    <row r="31" ht="16.5">
      <c r="B31" s="3" t="s">
        <v>150</v>
      </c>
      <c r="C31" s="13">
        <v>401453679</v>
      </c>
      <c r="D31" s="13">
        <v>401397883</v>
      </c>
    </row>
    <row r="32" ht="16.5">
      <c r="A32" s="3"/>
      <c r="B32" s="3" t="s">
        <v>151</v>
      </c>
      <c r="C32" s="3">
        <f>C27*1000000/D31</f>
        <v>107.73071267045023</v>
      </c>
      <c r="D32" s="3">
        <f>D27*1000000/C31</f>
        <v>89.980443297917816</v>
      </c>
    </row>
    <row r="33" ht="14.25">
      <c r="B33" s="3"/>
      <c r="C33" s="3"/>
      <c r="D33" s="3"/>
    </row>
    <row r="34" ht="16.5">
      <c r="B34" s="3" t="s">
        <v>152</v>
      </c>
      <c r="C34" s="15">
        <f>C14-C16</f>
        <v>245531.70999999999</v>
      </c>
      <c r="D34" s="15">
        <f>D14-D16</f>
        <v>194698.23000000004</v>
      </c>
    </row>
    <row r="35" ht="16.5">
      <c r="A35" s="3" t="s">
        <v>153</v>
      </c>
      <c r="B35" s="3" t="s">
        <v>154</v>
      </c>
      <c r="C35" s="18">
        <f>C16/C14</f>
        <v>0.18110372228173138</v>
      </c>
      <c r="D35" s="18">
        <f>D16/D14</f>
        <v>0.17775994857215469</v>
      </c>
    </row>
    <row r="36" ht="16.5">
      <c r="B36" s="3" t="s">
        <v>155</v>
      </c>
      <c r="D36" s="18">
        <f>C27/D27-1</f>
        <v>0.19710167876515161</v>
      </c>
    </row>
    <row r="37" ht="16.5">
      <c r="B37" s="3" t="s">
        <v>156</v>
      </c>
      <c r="D37" s="18">
        <f>C23/D23-1</f>
        <v>0.22018588778736703</v>
      </c>
    </row>
    <row r="38" ht="16.5">
      <c r="B38" s="3" t="s">
        <v>157</v>
      </c>
      <c r="D38" s="18">
        <f>C20/D20-1</f>
        <v>0.2212423891712374</v>
      </c>
    </row>
    <row r="39" ht="16.5">
      <c r="B39" s="3" t="s">
        <v>158</v>
      </c>
      <c r="D39" s="18">
        <f>C16/D16-1</f>
        <v>0.29005663338542576</v>
      </c>
    </row>
    <row r="40" ht="16.5">
      <c r="B40" s="3" t="s">
        <v>159</v>
      </c>
      <c r="D40" s="18">
        <f>C26/D26-1</f>
        <v>0.25569046255183236</v>
      </c>
    </row>
    <row r="41" ht="16.5">
      <c r="B41" s="3" t="s">
        <v>160</v>
      </c>
      <c r="D41" s="18">
        <f>C32/D32-1</f>
        <v>0.19726808095135451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161</v>
      </c>
      <c r="J1" s="6" t="s">
        <v>162</v>
      </c>
    </row>
    <row r="2">
      <c r="C2" t="s">
        <v>122</v>
      </c>
      <c r="D2" t="s">
        <v>121</v>
      </c>
      <c r="E2" t="s">
        <v>120</v>
      </c>
      <c r="F2" t="s">
        <v>163</v>
      </c>
      <c r="G2" t="s">
        <v>118</v>
      </c>
      <c r="H2" t="s">
        <v>71</v>
      </c>
      <c r="I2" t="s">
        <v>70</v>
      </c>
      <c r="J2" t="s">
        <v>164</v>
      </c>
    </row>
    <row r="3">
      <c r="B3" t="s">
        <v>165</v>
      </c>
      <c r="C3" s="19">
        <v>15.300000000000001</v>
      </c>
      <c r="D3" s="19">
        <v>23.5</v>
      </c>
      <c r="E3" s="19">
        <v>27.399999999999999</v>
      </c>
      <c r="F3" s="19">
        <v>16.899999999999999</v>
      </c>
      <c r="G3" s="19">
        <v>24.699999999999999</v>
      </c>
      <c r="H3" s="19">
        <v>29.600000000000001</v>
      </c>
      <c r="I3" s="19">
        <v>36.200000000000003</v>
      </c>
      <c r="J3" s="19">
        <v>43.399999999999999</v>
      </c>
    </row>
    <row r="4">
      <c r="B4" t="s">
        <v>166</v>
      </c>
      <c r="C4" s="19">
        <v>82400</v>
      </c>
      <c r="D4" s="19">
        <v>115900</v>
      </c>
      <c r="E4" s="19">
        <v>147200</v>
      </c>
      <c r="F4" s="19">
        <v>152900</v>
      </c>
      <c r="G4" s="19">
        <v>197500</v>
      </c>
      <c r="H4" s="19">
        <v>247400</v>
      </c>
      <c r="I4" s="19">
        <v>330600</v>
      </c>
      <c r="J4" s="19">
        <v>416700</v>
      </c>
    </row>
    <row r="5" s="20" customFormat="1">
      <c r="B5" s="20" t="s">
        <v>133</v>
      </c>
      <c r="C5" s="21">
        <v>12757</v>
      </c>
      <c r="D5" s="21">
        <v>18500</v>
      </c>
      <c r="E5" s="21">
        <v>26386</v>
      </c>
      <c r="F5" s="21">
        <v>26683</v>
      </c>
      <c r="G5" s="21">
        <v>31648</v>
      </c>
      <c r="H5" s="21">
        <v>41418</v>
      </c>
      <c r="I5" s="21">
        <v>54983</v>
      </c>
      <c r="J5" s="21">
        <v>69725</v>
      </c>
    </row>
    <row r="6">
      <c r="B6" t="s">
        <v>167</v>
      </c>
      <c r="C6" s="19">
        <v>4614</v>
      </c>
      <c r="D6" s="19">
        <v>6623</v>
      </c>
      <c r="E6" s="19">
        <v>9473</v>
      </c>
      <c r="F6" s="19">
        <v>9414</v>
      </c>
      <c r="G6" s="19">
        <v>9754</v>
      </c>
      <c r="H6" s="19">
        <v>12560</v>
      </c>
      <c r="I6" s="19">
        <v>18725</v>
      </c>
      <c r="J6" s="19">
        <v>24771</v>
      </c>
    </row>
    <row r="7" s="20" customFormat="1">
      <c r="A7" s="20" t="s">
        <v>168</v>
      </c>
      <c r="B7" s="20" t="s">
        <v>169</v>
      </c>
      <c r="C7" s="21">
        <f>C5-C6</f>
        <v>8143</v>
      </c>
      <c r="D7" s="21">
        <f>D5-D6</f>
        <v>11877</v>
      </c>
      <c r="E7" s="21">
        <f>E5-E6</f>
        <v>16913</v>
      </c>
      <c r="F7" s="21">
        <f>F5-F6</f>
        <v>17269</v>
      </c>
      <c r="G7" s="21">
        <f>G5-G6</f>
        <v>21894</v>
      </c>
      <c r="H7" s="21">
        <f>H5-H6</f>
        <v>28858</v>
      </c>
      <c r="I7" s="21">
        <f>I5-I6</f>
        <v>36258</v>
      </c>
      <c r="J7" s="21">
        <f>J5-J6</f>
        <v>44954</v>
      </c>
    </row>
    <row r="8">
      <c r="B8" t="s">
        <v>170</v>
      </c>
      <c r="C8" s="19">
        <v>3270</v>
      </c>
      <c r="D8" s="19">
        <v>4197</v>
      </c>
      <c r="E8" s="19">
        <v>5662</v>
      </c>
      <c r="F8" s="19">
        <v>5308</v>
      </c>
      <c r="G8" s="19">
        <v>7587</v>
      </c>
      <c r="H8" s="19">
        <v>10142</v>
      </c>
      <c r="I8" s="19">
        <v>12325</v>
      </c>
      <c r="J8" s="19">
        <v>14926</v>
      </c>
    </row>
    <row r="9" s="20" customFormat="1">
      <c r="B9" s="20" t="s">
        <v>171</v>
      </c>
      <c r="C9" s="21">
        <f>C7-C8</f>
        <v>4873</v>
      </c>
      <c r="D9" s="22">
        <f>D7-D8</f>
        <v>7680</v>
      </c>
      <c r="E9" s="22">
        <f>E7-E8</f>
        <v>11251</v>
      </c>
      <c r="F9" s="22">
        <f>F7-F8</f>
        <v>11961</v>
      </c>
      <c r="G9" s="22">
        <f>G7-G8</f>
        <v>14307</v>
      </c>
      <c r="H9" s="22">
        <f>H7-H8</f>
        <v>18716</v>
      </c>
      <c r="I9" s="22">
        <f>I7-I8</f>
        <v>23933</v>
      </c>
      <c r="J9" s="22">
        <f>J7-J8</f>
        <v>30028</v>
      </c>
    </row>
    <row r="10">
      <c r="A10" t="s">
        <v>172</v>
      </c>
      <c r="B10" t="s">
        <v>173</v>
      </c>
      <c r="C10" s="19">
        <v>1030</v>
      </c>
      <c r="D10" s="19">
        <v>1501</v>
      </c>
      <c r="E10" s="19">
        <v>3929</v>
      </c>
      <c r="F10" s="19">
        <v>5969</v>
      </c>
      <c r="G10" s="19">
        <v>4803</v>
      </c>
      <c r="H10" s="19">
        <v>3190</v>
      </c>
      <c r="I10" s="19">
        <v>4631</v>
      </c>
      <c r="J10" s="19">
        <v>7966</v>
      </c>
    </row>
    <row r="11">
      <c r="B11" t="s">
        <v>174</v>
      </c>
      <c r="C11" s="19">
        <f>C9-C10</f>
        <v>3843</v>
      </c>
      <c r="D11" s="23">
        <f>D9-D10</f>
        <v>6179</v>
      </c>
      <c r="E11" s="23">
        <f>E9-E10</f>
        <v>7322</v>
      </c>
      <c r="F11" s="23">
        <f>F9-F10</f>
        <v>5992</v>
      </c>
      <c r="G11" s="23">
        <f>G9-G10</f>
        <v>9504</v>
      </c>
      <c r="H11" s="23">
        <f>H9-H10</f>
        <v>15526</v>
      </c>
      <c r="I11" s="23">
        <f>I9-I10</f>
        <v>19302</v>
      </c>
      <c r="J11" s="23">
        <f>J9-J10</f>
        <v>22062</v>
      </c>
    </row>
    <row r="12">
      <c r="B12" t="s">
        <v>143</v>
      </c>
      <c r="C12" s="19">
        <f>C11-C13</f>
        <v>1347</v>
      </c>
      <c r="D12" s="23">
        <f>D11-D13</f>
        <v>2184</v>
      </c>
      <c r="E12" s="23">
        <f>E11-E13</f>
        <v>2058</v>
      </c>
      <c r="F12" s="23">
        <f>F11-F13</f>
        <v>1572</v>
      </c>
      <c r="G12" s="23">
        <f>G11-G13</f>
        <v>2476</v>
      </c>
      <c r="H12" s="23">
        <f>H11-H13</f>
        <v>4018</v>
      </c>
      <c r="I12" s="23">
        <f>I11-I13</f>
        <v>4851</v>
      </c>
      <c r="J12" s="23">
        <f>J11-J13</f>
        <v>5283</v>
      </c>
    </row>
    <row r="13" s="20" customFormat="1">
      <c r="B13" s="20" t="s">
        <v>175</v>
      </c>
      <c r="C13" s="21">
        <v>2496</v>
      </c>
      <c r="D13" s="21">
        <v>3995</v>
      </c>
      <c r="E13" s="21">
        <v>5264</v>
      </c>
      <c r="F13" s="21">
        <v>4420</v>
      </c>
      <c r="G13" s="21">
        <v>7028</v>
      </c>
      <c r="H13" s="21">
        <v>11508</v>
      </c>
      <c r="I13" s="21">
        <v>14451</v>
      </c>
      <c r="J13" s="21">
        <v>16779</v>
      </c>
    </row>
    <row r="14"/>
    <row r="17">
      <c r="B17" t="s">
        <v>155</v>
      </c>
      <c r="D17" s="24">
        <f>D13/C13-1</f>
        <v>0.60056089743589736</v>
      </c>
      <c r="E17" s="24">
        <f>E13/D13-1</f>
        <v>0.31764705882352939</v>
      </c>
      <c r="F17" s="24">
        <f>F13/E13-1</f>
        <v>-0.16033434650455924</v>
      </c>
      <c r="G17" s="24">
        <f>G13/F13-1</f>
        <v>0.59004524886877818</v>
      </c>
      <c r="H17" s="24">
        <f>H13/G13-1</f>
        <v>0.63745019920318735</v>
      </c>
      <c r="I17" s="24">
        <f>I13/H13-1</f>
        <v>0.25573514077163706</v>
      </c>
      <c r="J17" s="24">
        <f>J13/I13-1</f>
        <v>0.1610961179157151</v>
      </c>
    </row>
    <row r="18">
      <c r="B18" t="s">
        <v>156</v>
      </c>
      <c r="D18" s="24">
        <f>D12/C12-1</f>
        <v>0.6213808463251671</v>
      </c>
      <c r="E18" s="24">
        <f>E12/D12-1</f>
        <v>-0.057692307692307709</v>
      </c>
      <c r="F18" s="24">
        <f>F12/E12-1</f>
        <v>-0.23615160349854225</v>
      </c>
      <c r="G18" s="24">
        <f>G12/F12-1</f>
        <v>0.57506361323155208</v>
      </c>
      <c r="H18" s="24">
        <f>H12/G12-1</f>
        <v>0.62277867528271402</v>
      </c>
      <c r="I18" s="24">
        <f>I12/H12-1</f>
        <v>0.20731707317073167</v>
      </c>
      <c r="J18" s="24">
        <f>J12/I12-1</f>
        <v>0.089053803339517623</v>
      </c>
    </row>
    <row r="19">
      <c r="B19" t="s">
        <v>176</v>
      </c>
      <c r="D19" s="24">
        <f>D6/C6-1</f>
        <v>0.43541395752058953</v>
      </c>
      <c r="E19" s="24">
        <f>E6/D6-1</f>
        <v>0.43031858674316781</v>
      </c>
      <c r="F19" s="24">
        <f>F6/E6-1</f>
        <v>-0.0062282275942151522</v>
      </c>
      <c r="G19" s="24">
        <f>G6/F6-1</f>
        <v>0.036116422349691923</v>
      </c>
      <c r="H19" s="24">
        <f>H6/G6-1</f>
        <v>0.2876768505228624</v>
      </c>
      <c r="I19" s="24">
        <f>I6/H6-1</f>
        <v>0.49084394904458595</v>
      </c>
      <c r="J19" s="24">
        <f>J6/I6-1</f>
        <v>0.32288384512683588</v>
      </c>
    </row>
    <row r="20">
      <c r="B20" t="s">
        <v>157</v>
      </c>
      <c r="D20" s="24">
        <f>D8/C8-1</f>
        <v>0.28348623853211019</v>
      </c>
      <c r="E20" s="24">
        <f>E8/D8-1</f>
        <v>0.34905885156063854</v>
      </c>
      <c r="F20" s="24">
        <f>F8/E8-1</f>
        <v>-0.062522077004592003</v>
      </c>
      <c r="G20" s="24">
        <f>G8/F8-1</f>
        <v>0.42935192162773173</v>
      </c>
      <c r="H20" s="24">
        <f>H8/G8-1</f>
        <v>0.3367602477922762</v>
      </c>
      <c r="I20" s="24">
        <f>I8/H8-1</f>
        <v>0.21524354170774984</v>
      </c>
      <c r="J20" s="24">
        <f>J8/I8-1</f>
        <v>0.2110344827586208</v>
      </c>
    </row>
    <row r="21">
      <c r="B21" t="s">
        <v>177</v>
      </c>
      <c r="D21" s="24">
        <f>D13/D5</f>
        <v>0.21594594594594593</v>
      </c>
      <c r="E21" s="24">
        <f>E13/E5</f>
        <v>0.19949973470779958</v>
      </c>
      <c r="F21" s="24">
        <f>F13/F5</f>
        <v>0.16564854026908518</v>
      </c>
      <c r="G21" s="24">
        <f>G13/G5</f>
        <v>0.22206774519716885</v>
      </c>
      <c r="H21" s="24">
        <f>H13/H5</f>
        <v>0.27785021005359989</v>
      </c>
      <c r="I21" s="24">
        <f>I13/I5</f>
        <v>0.26282669188658314</v>
      </c>
      <c r="J21" s="24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3" width="9.140625"/>
    <col customWidth="1" min="2" max="2" style="3" width="50.421875"/>
    <col customWidth="1" min="3" max="3" style="3" width="24.00390625"/>
    <col min="4" max="16384" style="3" width="9.140625"/>
  </cols>
  <sheetData>
    <row r="2" ht="14.25">
      <c r="B2" s="6" t="s">
        <v>178</v>
      </c>
    </row>
    <row r="3" ht="14.25">
      <c r="B3" s="3"/>
    </row>
    <row r="5" ht="16.5">
      <c r="A5" s="3" t="s">
        <v>179</v>
      </c>
      <c r="B5" s="4" t="s">
        <v>180</v>
      </c>
    </row>
    <row r="7" ht="16.5">
      <c r="A7" s="3" t="s">
        <v>181</v>
      </c>
      <c r="B7" s="3" t="s">
        <v>182</v>
      </c>
      <c r="C7" s="25">
        <v>0.39000000000000001</v>
      </c>
    </row>
    <row r="8" ht="16.5">
      <c r="A8" s="3" t="s">
        <v>181</v>
      </c>
      <c r="B8" s="3" t="s">
        <v>183</v>
      </c>
      <c r="C8" s="26">
        <v>0.34000000000000002</v>
      </c>
    </row>
    <row r="9" ht="16.5">
      <c r="A9" s="3" t="s">
        <v>181</v>
      </c>
      <c r="B9" s="3" t="s">
        <v>184</v>
      </c>
      <c r="C9" s="26">
        <v>0.51000000000000001</v>
      </c>
    </row>
    <row r="10" ht="14.25">
      <c r="C10" s="26"/>
    </row>
    <row r="11" ht="14.25">
      <c r="C11" s="26"/>
    </row>
    <row r="12" ht="14.25">
      <c r="C12" s="26"/>
    </row>
    <row r="13" ht="16.5">
      <c r="B13" s="4" t="str">
        <f>B7</f>
        <v xml:space="preserve">Bajaj finserv ltd</v>
      </c>
      <c r="C13" s="26"/>
    </row>
    <row r="14" ht="16.5">
      <c r="A14" s="3" t="s">
        <v>179</v>
      </c>
      <c r="B14" s="3" t="s">
        <v>185</v>
      </c>
      <c r="C14" s="26">
        <v>0.51390000000000002</v>
      </c>
    </row>
    <row r="15" ht="16.5">
      <c r="A15" s="3"/>
      <c r="B15" s="3" t="s">
        <v>186</v>
      </c>
      <c r="C15" s="26">
        <v>0.73999999999999999</v>
      </c>
    </row>
    <row r="16" ht="16.5">
      <c r="B16" s="3" t="s">
        <v>187</v>
      </c>
      <c r="C16" s="26">
        <v>0.73999999999999999</v>
      </c>
    </row>
    <row r="17" ht="16.5">
      <c r="B17" s="3" t="s">
        <v>188</v>
      </c>
      <c r="C17" s="26">
        <v>0.80100000000000005</v>
      </c>
    </row>
    <row r="18" ht="16.5">
      <c r="B18" s="3" t="s">
        <v>189</v>
      </c>
      <c r="C18" s="26">
        <v>1</v>
      </c>
    </row>
    <row r="19" ht="14.25">
      <c r="C19" s="26"/>
    </row>
    <row r="20" ht="14.25">
      <c r="C20" s="26"/>
    </row>
    <row r="21" ht="16.5">
      <c r="B21" s="4" t="str">
        <f>B14</f>
        <v xml:space="preserve">Bajaj Finance Ltd</v>
      </c>
      <c r="C21" s="26"/>
    </row>
    <row r="22" ht="16.5">
      <c r="A22" s="3" t="s">
        <v>179</v>
      </c>
      <c r="B22" s="3" t="s">
        <v>190</v>
      </c>
      <c r="C22" s="26">
        <v>0.88749999999999996</v>
      </c>
    </row>
    <row r="23" ht="16.5">
      <c r="B23" s="3" t="s">
        <v>191</v>
      </c>
      <c r="C23" s="26">
        <v>1</v>
      </c>
    </row>
    <row r="24" ht="14.25">
      <c r="C24" s="25"/>
    </row>
    <row r="27" ht="16.5">
      <c r="B27" s="4" t="s">
        <v>192</v>
      </c>
    </row>
    <row r="29" ht="16.5">
      <c r="B29" s="3" t="s">
        <v>193</v>
      </c>
      <c r="C29" s="27">
        <v>49500</v>
      </c>
    </row>
    <row r="30" ht="16.5">
      <c r="A30" s="3" t="s">
        <v>194</v>
      </c>
      <c r="B30" s="3" t="s">
        <v>195</v>
      </c>
      <c r="C30" s="27">
        <v>62700</v>
      </c>
    </row>
    <row r="31" ht="16.5">
      <c r="B31" s="3" t="s">
        <v>196</v>
      </c>
      <c r="C31" s="27">
        <v>46250</v>
      </c>
    </row>
    <row r="32" ht="16.5">
      <c r="B32" s="3" t="s">
        <v>197</v>
      </c>
      <c r="C32" s="27">
        <v>21250</v>
      </c>
    </row>
    <row r="33" ht="16.5">
      <c r="B33" s="3" t="s">
        <v>198</v>
      </c>
      <c r="C33" s="27">
        <v>30700</v>
      </c>
    </row>
    <row r="34" ht="16.5">
      <c r="B34" s="3" t="s">
        <v>199</v>
      </c>
      <c r="C34" s="27">
        <v>550</v>
      </c>
    </row>
    <row r="35" ht="16.5">
      <c r="B35" s="3" t="s">
        <v>200</v>
      </c>
      <c r="C35" s="27">
        <v>8900</v>
      </c>
    </row>
    <row r="36" ht="16.5">
      <c r="B36" s="3" t="s">
        <v>201</v>
      </c>
      <c r="C36" s="27">
        <v>2300</v>
      </c>
    </row>
    <row r="37" ht="16.5">
      <c r="B37" s="3" t="s">
        <v>202</v>
      </c>
      <c r="C37" s="27">
        <v>100</v>
      </c>
    </row>
    <row r="38" ht="16.5">
      <c r="B38" s="3" t="s">
        <v>203</v>
      </c>
      <c r="C38" s="27">
        <v>850</v>
      </c>
    </row>
    <row r="39" ht="16.5">
      <c r="B39" s="3" t="s">
        <v>204</v>
      </c>
      <c r="C39" s="27">
        <v>9200</v>
      </c>
    </row>
    <row r="40" ht="16.5">
      <c r="B40" s="3" t="s">
        <v>205</v>
      </c>
      <c r="C40" s="27">
        <v>232200</v>
      </c>
    </row>
    <row r="41" ht="16.5">
      <c r="B41" s="3" t="s">
        <v>206</v>
      </c>
      <c r="C41" s="27">
        <v>7500</v>
      </c>
    </row>
    <row r="44" ht="16.5">
      <c r="B44" s="4" t="s">
        <v>207</v>
      </c>
    </row>
    <row r="45" ht="16.5">
      <c r="B45" s="3" t="s">
        <v>208</v>
      </c>
      <c r="C45" s="27">
        <v>17319</v>
      </c>
    </row>
    <row r="46" ht="16.5">
      <c r="B46" s="3" t="s">
        <v>209</v>
      </c>
      <c r="C46" s="27">
        <v>29109</v>
      </c>
    </row>
    <row r="47" ht="16.5">
      <c r="B47" s="3" t="s">
        <v>210</v>
      </c>
      <c r="C47" s="27">
        <v>87696</v>
      </c>
    </row>
    <row r="48" ht="16.5">
      <c r="B48" s="3" t="s">
        <v>211</v>
      </c>
      <c r="C48" s="27">
        <v>7944</v>
      </c>
    </row>
    <row r="49" ht="16.5">
      <c r="A49" s="3"/>
      <c r="B49" s="3" t="s">
        <v>212</v>
      </c>
      <c r="C49" s="27">
        <v>21467</v>
      </c>
    </row>
    <row r="50" ht="16.5">
      <c r="B50" s="3" t="s">
        <v>213</v>
      </c>
      <c r="C50" s="27">
        <v>8307</v>
      </c>
    </row>
    <row r="51" ht="16.5">
      <c r="B51" s="3" t="s">
        <v>214</v>
      </c>
      <c r="C51" s="27">
        <v>50345</v>
      </c>
    </row>
    <row r="52" ht="16.5">
      <c r="B52" s="3" t="s">
        <v>215</v>
      </c>
      <c r="C52" s="27">
        <v>11876</v>
      </c>
    </row>
    <row r="53" ht="16.5">
      <c r="B53" s="3" t="s">
        <v>216</v>
      </c>
      <c r="C53" s="27">
        <v>27760</v>
      </c>
    </row>
    <row r="54" ht="16.5">
      <c r="B54" s="3" t="s">
        <v>217</v>
      </c>
      <c r="C54" s="27">
        <v>25377</v>
      </c>
    </row>
    <row r="55" ht="16.5">
      <c r="B55" s="3" t="s">
        <v>218</v>
      </c>
      <c r="C55" s="27">
        <v>129461</v>
      </c>
    </row>
    <row r="56" ht="16.5">
      <c r="B56" s="4" t="s">
        <v>219</v>
      </c>
      <c r="C56" s="28">
        <f>SUM(C45:C55)</f>
        <v>416661</v>
      </c>
    </row>
    <row r="57" ht="16.5">
      <c r="B57" s="3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220</v>
      </c>
    </row>
    <row r="2" ht="14.25"/>
    <row r="3" ht="14.25">
      <c r="C3" s="20" t="s">
        <v>71</v>
      </c>
      <c r="D3" s="20" t="s">
        <v>70</v>
      </c>
    </row>
    <row r="4" ht="14.25">
      <c r="B4" t="s">
        <v>169</v>
      </c>
      <c r="C4" s="19">
        <v>4410</v>
      </c>
      <c r="D4" s="19">
        <v>6296</v>
      </c>
    </row>
    <row r="5" ht="14.25">
      <c r="B5" t="s">
        <v>221</v>
      </c>
      <c r="C5" s="19">
        <v>1417</v>
      </c>
      <c r="D5" s="19">
        <v>1957</v>
      </c>
    </row>
    <row r="6" s="20" customFormat="1" ht="14.25">
      <c r="A6" s="20"/>
      <c r="B6" s="20"/>
      <c r="C6" s="20"/>
      <c r="D6" s="20"/>
    </row>
    <row r="7" ht="14.25">
      <c r="A7" t="s">
        <v>222</v>
      </c>
      <c r="B7" s="20" t="s">
        <v>131</v>
      </c>
      <c r="C7" s="21">
        <f>C4-C5</f>
        <v>2993</v>
      </c>
      <c r="D7" s="21">
        <f>D4-D5</f>
        <v>4339</v>
      </c>
    </row>
    <row r="8" ht="14.25">
      <c r="B8" t="s">
        <v>223</v>
      </c>
      <c r="C8" s="19">
        <v>903</v>
      </c>
      <c r="D8" s="19">
        <v>1352</v>
      </c>
    </row>
    <row r="9" ht="14.25">
      <c r="B9" s="20" t="s">
        <v>142</v>
      </c>
      <c r="C9" s="21">
        <f>C4-C5-C8</f>
        <v>2090</v>
      </c>
      <c r="D9" s="21">
        <f>D4-D5-D8</f>
        <v>2987</v>
      </c>
    </row>
    <row r="10" ht="14.25">
      <c r="B10" t="s">
        <v>143</v>
      </c>
      <c r="C10" s="19">
        <v>536</v>
      </c>
      <c r="D10" s="19">
        <v>766</v>
      </c>
    </row>
    <row r="11" ht="14.25">
      <c r="B11" s="20" t="s">
        <v>175</v>
      </c>
      <c r="C11" s="21">
        <f>C9-C10</f>
        <v>1554</v>
      </c>
      <c r="D11" s="21">
        <f>D9-D10</f>
        <v>2221</v>
      </c>
    </row>
    <row r="12" ht="14.25">
      <c r="B12" t="s">
        <v>224</v>
      </c>
      <c r="C12" s="19">
        <v>11426</v>
      </c>
      <c r="D12" s="19">
        <v>15224</v>
      </c>
    </row>
    <row r="13" ht="14.25">
      <c r="B13" t="s">
        <v>225</v>
      </c>
      <c r="C13" s="19">
        <v>70771</v>
      </c>
      <c r="D13" s="19">
        <v>92292</v>
      </c>
    </row>
    <row r="14" ht="14.25"/>
    <row r="15" ht="14.25">
      <c r="B15" t="s">
        <v>226</v>
      </c>
      <c r="C15" s="24">
        <f>C11/C12</f>
        <v>0.13600560126028358</v>
      </c>
      <c r="D15" s="29">
        <f>D11/D12</f>
        <v>0.14588807146610616</v>
      </c>
    </row>
    <row r="16" ht="14.25">
      <c r="B16" t="s">
        <v>227</v>
      </c>
      <c r="C16" s="30">
        <f>C13/C12</f>
        <v>6.1938561176264662</v>
      </c>
      <c r="D16" s="31">
        <f>D13/D12</f>
        <v>6.0622700998423538</v>
      </c>
    </row>
    <row r="17" ht="14.25">
      <c r="B17" t="s">
        <v>228</v>
      </c>
      <c r="C17" s="24">
        <f>C5/C4</f>
        <v>0.32131519274376419</v>
      </c>
      <c r="D17" s="29">
        <f>D5/D4</f>
        <v>0.31083227445997458</v>
      </c>
    </row>
    <row r="18" ht="14.25">
      <c r="B18" t="s">
        <v>229</v>
      </c>
      <c r="C18" s="24">
        <f>C8/C7</f>
        <v>0.30170397594386905</v>
      </c>
      <c r="D18" s="29">
        <f>D8/D7</f>
        <v>0.3115925328416686</v>
      </c>
    </row>
    <row r="19" ht="14.25">
      <c r="A19" t="s">
        <v>230</v>
      </c>
      <c r="B19" t="s">
        <v>231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3" width="9.140625"/>
    <col customWidth="1" min="2" max="2" style="3" width="46.8515625"/>
    <col min="3" max="16384" style="3" width="9.140625"/>
  </cols>
  <sheetData>
    <row r="1" ht="16.5">
      <c r="A1" s="32"/>
      <c r="B1" s="33" t="s">
        <v>232</v>
      </c>
      <c r="C1" s="34"/>
      <c r="D1" s="34"/>
      <c r="E1" s="34"/>
      <c r="F1" s="34"/>
    </row>
    <row r="2">
      <c r="A2" s="32"/>
      <c r="B2" s="32"/>
      <c r="C2" s="32"/>
      <c r="D2" s="32"/>
      <c r="E2" s="32"/>
      <c r="F2" s="32"/>
    </row>
    <row r="3" ht="15">
      <c r="A3" s="32"/>
      <c r="B3" s="35" t="s">
        <v>233</v>
      </c>
      <c r="C3" s="36" t="s">
        <v>234</v>
      </c>
      <c r="D3" s="32"/>
      <c r="E3" s="32"/>
      <c r="F3" s="32"/>
    </row>
    <row r="4" ht="15">
      <c r="A4" s="37" t="s">
        <v>235</v>
      </c>
      <c r="B4" s="37" t="s">
        <v>236</v>
      </c>
      <c r="C4" s="38">
        <v>52.700000000000003</v>
      </c>
      <c r="D4" s="32"/>
      <c r="E4" s="32"/>
      <c r="F4" s="32"/>
    </row>
    <row r="5" ht="15">
      <c r="A5" s="32"/>
      <c r="B5" s="37" t="s">
        <v>237</v>
      </c>
      <c r="C5" s="38">
        <v>16.300000000000001</v>
      </c>
      <c r="D5" s="32"/>
      <c r="E5" s="32"/>
      <c r="F5" s="32"/>
    </row>
    <row r="6" ht="15">
      <c r="A6" s="32"/>
      <c r="B6" s="37" t="s">
        <v>238</v>
      </c>
      <c r="C6" s="38">
        <v>31</v>
      </c>
      <c r="D6" s="32"/>
      <c r="E6" s="32"/>
      <c r="F6" s="32"/>
    </row>
    <row r="7">
      <c r="A7" s="32"/>
      <c r="B7" s="32"/>
      <c r="C7" s="32"/>
      <c r="D7" s="32"/>
      <c r="E7" s="32"/>
      <c r="F7" s="32"/>
    </row>
    <row r="8">
      <c r="A8" s="32"/>
      <c r="B8" s="32"/>
      <c r="C8" s="32"/>
      <c r="D8" s="32"/>
      <c r="E8" s="32"/>
      <c r="F8" s="32"/>
    </row>
    <row r="9" ht="15">
      <c r="A9" s="32"/>
      <c r="B9" s="35" t="s">
        <v>239</v>
      </c>
      <c r="C9" s="37" t="s">
        <v>240</v>
      </c>
      <c r="D9" s="37" t="s">
        <v>241</v>
      </c>
      <c r="E9" s="32"/>
      <c r="F9" s="32"/>
    </row>
    <row r="10" ht="15">
      <c r="A10" s="32"/>
      <c r="B10" s="37" t="s">
        <v>242</v>
      </c>
      <c r="C10" s="38">
        <v>100</v>
      </c>
      <c r="D10" s="37" t="s">
        <v>0</v>
      </c>
      <c r="E10" s="32"/>
      <c r="F10" s="32"/>
    </row>
    <row r="11" ht="15">
      <c r="A11" s="32"/>
      <c r="B11" s="37" t="s">
        <v>243</v>
      </c>
      <c r="C11" s="38">
        <v>100</v>
      </c>
      <c r="D11" s="36" t="s">
        <v>244</v>
      </c>
      <c r="E11" s="32"/>
      <c r="F11" s="32"/>
    </row>
    <row r="12" ht="15">
      <c r="A12" s="37" t="s">
        <v>179</v>
      </c>
      <c r="B12" s="37" t="s">
        <v>245</v>
      </c>
      <c r="C12" s="38">
        <v>74</v>
      </c>
      <c r="D12" s="36" t="s">
        <v>246</v>
      </c>
      <c r="E12" s="34"/>
      <c r="F12" s="32"/>
    </row>
    <row r="13" ht="15">
      <c r="A13" s="32"/>
      <c r="B13" s="37" t="s">
        <v>247</v>
      </c>
      <c r="C13" s="38">
        <v>50</v>
      </c>
      <c r="D13" s="36" t="s">
        <v>248</v>
      </c>
      <c r="E13" s="32"/>
      <c r="F13" s="32"/>
    </row>
    <row r="14" ht="15">
      <c r="A14" s="32"/>
      <c r="B14" s="37" t="s">
        <v>249</v>
      </c>
      <c r="C14" s="38">
        <v>51</v>
      </c>
      <c r="D14" s="36" t="s">
        <v>250</v>
      </c>
      <c r="E14" s="32"/>
      <c r="F14" s="32"/>
    </row>
    <row r="15" ht="15">
      <c r="A15" s="37" t="s">
        <v>181</v>
      </c>
      <c r="B15" s="37" t="s">
        <v>251</v>
      </c>
      <c r="C15" s="38">
        <v>45</v>
      </c>
      <c r="D15" s="36" t="s">
        <v>252</v>
      </c>
      <c r="E15" s="32"/>
      <c r="F15" s="32"/>
    </row>
    <row r="16" ht="15">
      <c r="A16" s="32"/>
      <c r="B16" s="37" t="s">
        <v>253</v>
      </c>
      <c r="C16" s="38">
        <v>46</v>
      </c>
      <c r="D16" s="36" t="s">
        <v>254</v>
      </c>
      <c r="E16" s="34"/>
      <c r="F16" s="32"/>
    </row>
    <row r="17" ht="15">
      <c r="A17" s="32"/>
      <c r="B17" s="37" t="s">
        <v>255</v>
      </c>
      <c r="C17" s="38">
        <v>100</v>
      </c>
      <c r="D17" s="36" t="s">
        <v>256</v>
      </c>
      <c r="E17" s="32"/>
      <c r="F17" s="32"/>
    </row>
    <row r="18">
      <c r="A18" s="32"/>
      <c r="B18" s="32"/>
      <c r="C18" s="32"/>
      <c r="D18" s="32"/>
      <c r="E18" s="32"/>
      <c r="F18" s="32"/>
    </row>
    <row r="19">
      <c r="A19" s="32"/>
      <c r="B19" s="32"/>
      <c r="C19" s="32"/>
      <c r="D19" s="32"/>
      <c r="E19" s="32"/>
      <c r="F19" s="32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2025-05-26T20:57:57Z</dcterms:modified>
</cp:coreProperties>
</file>