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Quarterly Data" sheetId="1" state="visible" r:id="rId4"/>
    <sheet name="Yearly Data" sheetId="2" state="visible" r:id="rId5"/>
    <sheet name="Non-financial data" sheetId="3" state="visible" r:id="rId6"/>
    <sheet name="Omnipresence update" sheetId="4" state="visible" r:id="rId7"/>
  </sheets>
  <definedNames>
    <definedName name="_xlnm.Print_Area" localSheetId="1">'Yearly Data'!$B$1:$H$75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<sst xmlns="http://schemas.openxmlformats.org/spreadsheetml/2006/main" count="177" uniqueCount="177">
  <si>
    <r>
      <t xml:space="preserve">Quarterly Financial Data for BFL Consolidated</t>
    </r>
    <r>
      <rPr>
        <sz val="10"/>
        <color theme="1"/>
        <rFont val="Rubik"/>
      </rPr>
      <t>*</t>
    </r>
  </si>
  <si>
    <t>Particulars</t>
  </si>
  <si>
    <t xml:space="preserve">Q1 FY19</t>
  </si>
  <si>
    <t xml:space="preserve">Q2 FY19</t>
  </si>
  <si>
    <t xml:space="preserve">Q3 FY19</t>
  </si>
  <si>
    <t xml:space="preserve">Q4 FY19</t>
  </si>
  <si>
    <t xml:space="preserve">Q1 FY20</t>
  </si>
  <si>
    <t xml:space="preserve">Q2 FY20</t>
  </si>
  <si>
    <t xml:space="preserve">Q3 FY20</t>
  </si>
  <si>
    <t xml:space="preserve">Q4 FY20</t>
  </si>
  <si>
    <t xml:space="preserve">Q1 FY21</t>
  </si>
  <si>
    <t xml:space="preserve">Q2 FY21</t>
  </si>
  <si>
    <t xml:space="preserve">Q3 FY21</t>
  </si>
  <si>
    <t xml:space="preserve">Q4 FY21</t>
  </si>
  <si>
    <t xml:space="preserve">Q1 FY22</t>
  </si>
  <si>
    <t xml:space="preserve">Q2 FY22</t>
  </si>
  <si>
    <t xml:space="preserve">Q3 FY22</t>
  </si>
  <si>
    <t xml:space="preserve">Q4 FY22</t>
  </si>
  <si>
    <t xml:space="preserve">Q1 FY23</t>
  </si>
  <si>
    <t xml:space="preserve">Q2 FY23</t>
  </si>
  <si>
    <t xml:space="preserve">Q3 FY23</t>
  </si>
  <si>
    <t xml:space="preserve">Q4 FY23</t>
  </si>
  <si>
    <t xml:space="preserve">Q1 FY24</t>
  </si>
  <si>
    <t xml:space="preserve">Q2 FY24</t>
  </si>
  <si>
    <t xml:space="preserve">Q3 FY24</t>
  </si>
  <si>
    <t xml:space="preserve">Q4 FY24</t>
  </si>
  <si>
    <t>FY19</t>
  </si>
  <si>
    <t>FY20</t>
  </si>
  <si>
    <t>FY21</t>
  </si>
  <si>
    <t>FY22</t>
  </si>
  <si>
    <t>FY23</t>
  </si>
  <si>
    <t>FY24</t>
  </si>
  <si>
    <t>Income</t>
  </si>
  <si>
    <t xml:space="preserve">(a) Revenue from operations</t>
  </si>
  <si>
    <t xml:space="preserve">Interest income</t>
  </si>
  <si>
    <t xml:space="preserve">Fees and commission income</t>
  </si>
  <si>
    <t xml:space="preserve">Net gain on fair value changes</t>
  </si>
  <si>
    <t xml:space="preserve">Sale of services</t>
  </si>
  <si>
    <t xml:space="preserve">Income on derecognised (assigned) loans</t>
  </si>
  <si>
    <t xml:space="preserve">Other operating income</t>
  </si>
  <si>
    <t xml:space="preserve">Total revenue from operations</t>
  </si>
  <si>
    <t xml:space="preserve">(b) Other income</t>
  </si>
  <si>
    <t xml:space="preserve">Total Income</t>
  </si>
  <si>
    <t>Expenses</t>
  </si>
  <si>
    <t xml:space="preserve">(a)  Finance costs</t>
  </si>
  <si>
    <t xml:space="preserve">(b)  Fees and commission expense</t>
  </si>
  <si>
    <t xml:space="preserve">(c)  Impairment on financial instruments</t>
  </si>
  <si>
    <t xml:space="preserve">(d)  Employee benefits expense</t>
  </si>
  <si>
    <t xml:space="preserve">(e)  Depreciation and amortisation expenses</t>
  </si>
  <si>
    <t xml:space="preserve">(f)   Other expenses</t>
  </si>
  <si>
    <t xml:space="preserve">Total Expenses</t>
  </si>
  <si>
    <t xml:space="preserve">Share of profit/(loss) from Associate</t>
  </si>
  <si>
    <t xml:space="preserve">Profit before tax</t>
  </si>
  <si>
    <t xml:space="preserve">Tax Expense</t>
  </si>
  <si>
    <t xml:space="preserve">Profit after tax</t>
  </si>
  <si>
    <t xml:space="preserve">Others key financial information</t>
  </si>
  <si>
    <t>Q2FY24</t>
  </si>
  <si>
    <t xml:space="preserve">Loans book</t>
  </si>
  <si>
    <t xml:space="preserve">Assets under management (AUM)</t>
  </si>
  <si>
    <t xml:space="preserve">Total Borrowings (Including Deposits)</t>
  </si>
  <si>
    <t xml:space="preserve">Deposits Book</t>
  </si>
  <si>
    <t xml:space="preserve">Net Worth</t>
  </si>
  <si>
    <t xml:space="preserve">Customer Franchise (in MM)</t>
  </si>
  <si>
    <t xml:space="preserve">Cross Sell Franchise (in MM)</t>
  </si>
  <si>
    <t xml:space="preserve">New loans booked (in MM)</t>
  </si>
  <si>
    <t xml:space="preserve">Key ratios</t>
  </si>
  <si>
    <t xml:space="preserve">Opex to NTI</t>
  </si>
  <si>
    <t>GNPA</t>
  </si>
  <si>
    <t>NNPA</t>
  </si>
  <si>
    <t xml:space="preserve">Provision Coverage Ratio</t>
  </si>
  <si>
    <t xml:space="preserve">Standard Asset Coverage Ratio</t>
  </si>
  <si>
    <t xml:space="preserve">ROA (Annualised)</t>
  </si>
  <si>
    <t xml:space="preserve">ROE (Annualised)</t>
  </si>
  <si>
    <t xml:space="preserve">Deposits as a % of Total Borrowings (Consol)</t>
  </si>
  <si>
    <t xml:space="preserve">Deposits as a % of Total Borrowings (Standalone)</t>
  </si>
  <si>
    <t xml:space="preserve">Tier-I Capital</t>
  </si>
  <si>
    <t xml:space="preserve">AUM segment wise</t>
  </si>
  <si>
    <t xml:space="preserve">Urban Sales Finance</t>
  </si>
  <si>
    <t xml:space="preserve">Two &amp; Three-Wheeler Finance</t>
  </si>
  <si>
    <t xml:space="preserve">Urban B2C </t>
  </si>
  <si>
    <t xml:space="preserve">Commercial Lending</t>
  </si>
  <si>
    <t xml:space="preserve">Loan against securities</t>
  </si>
  <si>
    <t xml:space="preserve">IPO Financing</t>
  </si>
  <si>
    <t>Mortgages</t>
  </si>
  <si>
    <t xml:space="preserve">Rural Sales Finance</t>
  </si>
  <si>
    <t xml:space="preserve">Rural B2C (excluding Gold Loans)</t>
  </si>
  <si>
    <t xml:space="preserve">Gold Loans</t>
  </si>
  <si>
    <t xml:space="preserve">SME Lending (excluding Car Loans)</t>
  </si>
  <si>
    <t xml:space="preserve">Car Loans</t>
  </si>
  <si>
    <t xml:space="preserve">Total AUM</t>
  </si>
  <si>
    <t xml:space="preserve">*Numbers as reported in respective quarters and have not been adjusted for any subsequent regrouping</t>
  </si>
  <si>
    <r>
      <t xml:space="preserve">Yearly Financial Data for BFL Consolidated</t>
    </r>
    <r>
      <rPr>
        <sz val="10"/>
        <color theme="1"/>
        <rFont val="Rubik"/>
      </rPr>
      <t>*</t>
    </r>
  </si>
  <si>
    <r>
      <t>FY18</t>
    </r>
    <r>
      <rPr>
        <vertAlign val="superscript"/>
        <sz val="10"/>
        <color theme="1"/>
        <rFont val="Rubik"/>
      </rPr>
      <t>#</t>
    </r>
  </si>
  <si>
    <t xml:space="preserve">debt raised</t>
  </si>
  <si>
    <t xml:space="preserve">finance cost</t>
  </si>
  <si>
    <t xml:space="preserve">equity raised</t>
  </si>
  <si>
    <t xml:space="preserve">interest income </t>
  </si>
  <si>
    <t xml:space="preserve">Net Total Income</t>
  </si>
  <si>
    <t xml:space="preserve">COGS / direct cost </t>
  </si>
  <si>
    <t>NPA</t>
  </si>
  <si>
    <t xml:space="preserve">Operating expense</t>
  </si>
  <si>
    <t>FY18</t>
  </si>
  <si>
    <t>Loans</t>
  </si>
  <si>
    <t xml:space="preserve">Total Borrowings</t>
  </si>
  <si>
    <t xml:space="preserve">Gross NPA</t>
  </si>
  <si>
    <t xml:space="preserve">Net NPA</t>
  </si>
  <si>
    <t xml:space="preserve">Deposits as a % of Total Borrowings</t>
  </si>
  <si>
    <t xml:space="preserve">Capital adequacy ratio</t>
  </si>
  <si>
    <t xml:space="preserve">Urban B2B - Sales Finance</t>
  </si>
  <si>
    <t xml:space="preserve">Two &amp; Three Wheeler Finance</t>
  </si>
  <si>
    <t xml:space="preserve">Mortgage lending</t>
  </si>
  <si>
    <t xml:space="preserve">Rural B2B </t>
  </si>
  <si>
    <t xml:space="preserve">#Numbers for FY18 have been restated to give impact of Ind AS transition and taken from comparative period reported along with FY19.</t>
  </si>
  <si>
    <t xml:space="preserve">Non-financial data</t>
  </si>
  <si>
    <t>Units</t>
  </si>
  <si>
    <t xml:space="preserve">Geographic presence</t>
  </si>
  <si>
    <t>#</t>
  </si>
  <si>
    <t>Urban</t>
  </si>
  <si>
    <t>Rural</t>
  </si>
  <si>
    <t xml:space="preserve">Addition of new locations</t>
  </si>
  <si>
    <t xml:space="preserve">Gold loan branches</t>
  </si>
  <si>
    <t xml:space="preserve">Distribution points</t>
  </si>
  <si>
    <t xml:space="preserve">EMI cards acquired - CIF</t>
  </si>
  <si>
    <t xml:space="preserve"># in MM</t>
  </si>
  <si>
    <t xml:space="preserve">Co-branded credit card - CIF</t>
  </si>
  <si>
    <t xml:space="preserve">Leverage ratio - Consolidated</t>
  </si>
  <si>
    <t xml:space="preserve">Leverage ratio - Standalone</t>
  </si>
  <si>
    <t xml:space="preserve">Portfolio health</t>
  </si>
  <si>
    <t xml:space="preserve">Consumer Durable &amp; Lifestyle</t>
  </si>
  <si>
    <t xml:space="preserve">Stage 1</t>
  </si>
  <si>
    <t xml:space="preserve">Stage 2</t>
  </si>
  <si>
    <t xml:space="preserve">Two &amp; three wheeler</t>
  </si>
  <si>
    <t xml:space="preserve">Digital product</t>
  </si>
  <si>
    <t xml:space="preserve">Urban B2C</t>
  </si>
  <si>
    <t xml:space="preserve">Business &amp; Professional loans (excluding Car loans)</t>
  </si>
  <si>
    <t xml:space="preserve">Car loans</t>
  </si>
  <si>
    <t xml:space="preserve">Rural B2B</t>
  </si>
  <si>
    <t xml:space="preserve">Rural B2C (excluding Gold loans)</t>
  </si>
  <si>
    <t xml:space="preserve">Gold loans</t>
  </si>
  <si>
    <t xml:space="preserve">Loan against property</t>
  </si>
  <si>
    <t xml:space="preserve">Home loans</t>
  </si>
  <si>
    <t xml:space="preserve">Omnipresence update</t>
  </si>
  <si>
    <t xml:space="preserve">App metrics</t>
  </si>
  <si>
    <t xml:space="preserve">Downloads – In the Qtr</t>
  </si>
  <si>
    <t xml:space="preserve">Net Installs – Cumulative</t>
  </si>
  <si>
    <t>19.1 </t>
  </si>
  <si>
    <t xml:space="preserve">In-App programs – Cumulative</t>
  </si>
  <si>
    <t> 48</t>
  </si>
  <si>
    <t> 62</t>
  </si>
  <si>
    <t xml:space="preserve">Customer service requests</t>
  </si>
  <si>
    <t>%</t>
  </si>
  <si>
    <t xml:space="preserve">App payments metrics</t>
  </si>
  <si>
    <t xml:space="preserve">UPI handles  - Cumulative</t>
  </si>
  <si>
    <t xml:space="preserve">Bill pay transactions – in the Qtr</t>
  </si>
  <si>
    <t> 1.36</t>
  </si>
  <si>
    <t xml:space="preserve">QRs at merchant PoS - Cumulative</t>
  </si>
  <si>
    <t> -</t>
  </si>
  <si>
    <t xml:space="preserve">Rewards issued - In the Qtr</t>
  </si>
  <si>
    <t xml:space="preserve">App business metrics</t>
  </si>
  <si>
    <t xml:space="preserve">EMI cards acquired on App – In the Qtr</t>
  </si>
  <si>
    <t xml:space="preserve"># in ‘000</t>
  </si>
  <si>
    <t>-</t>
  </si>
  <si>
    <t xml:space="preserve">Personal loan disbursed on App – In the Qtr</t>
  </si>
  <si>
    <t xml:space="preserve">In ₹ cr</t>
  </si>
  <si>
    <t>1,800 </t>
  </si>
  <si>
    <t xml:space="preserve">Credit card acquisition on App - In the Qtr</t>
  </si>
  <si>
    <t xml:space="preserve">Flexi loan transactions on App - In the Qtr</t>
  </si>
  <si>
    <t xml:space="preserve">DMS receipts on App - In the Qtr</t>
  </si>
  <si>
    <t xml:space="preserve">Marketplace metrics</t>
  </si>
  <si>
    <t xml:space="preserve">Bajaj Mall visits - In the Qtr</t>
  </si>
  <si>
    <t xml:space="preserve">Bajaj Mall loans - In the Qtr</t>
  </si>
  <si>
    <t xml:space="preserve">Insurance Bazaar policies – In the Qtr</t>
  </si>
  <si>
    <t xml:space="preserve">Investments Bazaar MF A/C – In the Qtr</t>
  </si>
  <si>
    <t xml:space="preserve">Digital EMI card metrics</t>
  </si>
  <si>
    <t xml:space="preserve">EMI cards acquired digitally – In the Qtr</t>
  </si>
  <si>
    <t xml:space="preserve">EMI cards acquired digitally – CIF</t>
  </si>
  <si>
    <t xml:space="preserve">B2B loans from digital EMI cards – in the Qtr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</si>
</sst>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0.0"/>
  </numFmts>
  <fonts count="7">
    <font>
      <sz val="11.000000"/>
      <color theme="1"/>
      <name val="Calibri"/>
      <scheme val="minor"/>
    </font>
    <font>
      <sz val="10.000000"/>
      <color theme="1"/>
      <name val="Rubik"/>
    </font>
    <font>
      <b/>
      <u/>
      <sz val="10.000000"/>
      <color theme="1"/>
      <name val="Rubik"/>
    </font>
    <font>
      <b/>
      <sz val="10.000000"/>
      <color theme="1"/>
      <name val="Rubik"/>
    </font>
    <font>
      <sz val="12.000000"/>
      <name val="Rubik"/>
    </font>
    <font>
      <sz val="11.000000"/>
      <color theme="1"/>
      <name val="Rubik"/>
    </font>
    <font>
      <sz val="10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0" borderId="0" numFmtId="164" applyNumberFormat="1" applyFont="0" applyFill="0" applyBorder="0" applyProtection="0"/>
    <xf fontId="0" fillId="0" borderId="0" numFmtId="9" applyNumberFormat="1" applyFont="0" applyFill="0" applyBorder="0" applyProtection="0"/>
  </cellStyleXfs>
  <cellXfs count="81">
    <xf fontId="0" fillId="0" borderId="0" numFmtId="0" xfId="0"/>
    <xf fontId="1" fillId="0" borderId="0" numFmtId="0" xfId="0" applyFont="1"/>
    <xf fontId="1" fillId="0" borderId="0" numFmtId="165" xfId="1" applyNumberFormat="1" applyFont="1"/>
    <xf fontId="1" fillId="0" borderId="0" numFmtId="164" xfId="1" applyNumberFormat="1" applyFont="1"/>
    <xf fontId="2" fillId="0" borderId="0" numFmtId="0" xfId="0" applyFont="1"/>
    <xf fontId="3" fillId="2" borderId="1" numFmtId="0" xfId="0" applyFont="1" applyFill="1" applyBorder="1"/>
    <xf fontId="3" fillId="2" borderId="1" numFmtId="0" xfId="0" applyFont="1" applyFill="1" applyBorder="1" applyAlignment="1">
      <alignment horizontal="center"/>
    </xf>
    <xf fontId="3" fillId="2" borderId="1" numFmtId="165" xfId="0" applyNumberFormat="1" applyFont="1" applyFill="1" applyBorder="1" applyAlignment="1">
      <alignment horizontal="center"/>
    </xf>
    <xf fontId="3" fillId="2" borderId="1" numFmtId="164" xfId="1" applyNumberFormat="1" applyFont="1" applyFill="1" applyBorder="1" applyAlignment="1">
      <alignment horizontal="center"/>
    </xf>
    <xf fontId="3" fillId="0" borderId="0" numFmtId="0" xfId="0" applyFont="1"/>
    <xf fontId="3" fillId="0" borderId="1" numFmtId="0" xfId="0" applyFont="1" applyBorder="1"/>
    <xf fontId="3" fillId="0" borderId="1" numFmtId="165" xfId="0" applyNumberFormat="1" applyFont="1" applyBorder="1"/>
    <xf fontId="1" fillId="0" borderId="1" numFmtId="164" xfId="1" applyNumberFormat="1" applyFont="1" applyBorder="1"/>
    <xf fontId="1" fillId="0" borderId="1" numFmtId="165" xfId="0" applyNumberFormat="1" applyFont="1" applyBorder="1"/>
    <xf fontId="1" fillId="0" borderId="1" numFmtId="0" xfId="0" applyFont="1" applyBorder="1"/>
    <xf fontId="1" fillId="0" borderId="1" numFmtId="165" xfId="1" applyNumberFormat="1" applyFont="1" applyBorder="1"/>
    <xf fontId="1" fillId="0" borderId="0" numFmtId="165" xfId="0" applyNumberFormat="1" applyFont="1"/>
    <xf fontId="3" fillId="0" borderId="1" numFmtId="165" xfId="1" applyNumberFormat="1" applyFont="1" applyBorder="1"/>
    <xf fontId="3" fillId="0" borderId="1" numFmtId="164" xfId="1" applyNumberFormat="1" applyFont="1" applyBorder="1"/>
    <xf fontId="1" fillId="0" borderId="0" numFmtId="10" xfId="2" applyNumberFormat="1" applyFont="1"/>
    <xf fontId="3" fillId="2" borderId="1" numFmtId="165" xfId="0" applyNumberFormat="1" applyFont="1" applyFill="1" applyBorder="1"/>
    <xf fontId="3" fillId="2" borderId="1" numFmtId="165" xfId="1" applyNumberFormat="1" applyFont="1" applyFill="1" applyBorder="1" applyAlignment="1">
      <alignment horizontal="center"/>
    </xf>
    <xf fontId="1" fillId="0" borderId="1" numFmtId="164" xfId="0" applyNumberFormat="1" applyFont="1" applyBorder="1"/>
    <xf fontId="1" fillId="0" borderId="1" numFmtId="166" xfId="2" applyNumberFormat="1" applyFont="1" applyBorder="1"/>
    <xf fontId="1" fillId="0" borderId="0" numFmtId="9" xfId="2" applyNumberFormat="1" applyFont="1"/>
    <xf fontId="1" fillId="0" borderId="1" numFmtId="10" xfId="2" applyNumberFormat="1" applyFont="1" applyBorder="1"/>
    <xf fontId="1" fillId="0" borderId="1" numFmtId="9" xfId="2" applyNumberFormat="1" applyFont="1" applyBorder="1"/>
    <xf fontId="1" fillId="0" borderId="0" numFmtId="10" xfId="0" applyNumberFormat="1" applyFont="1"/>
    <xf fontId="3" fillId="0" borderId="0" numFmtId="165" xfId="0" applyNumberFormat="1" applyFont="1"/>
    <xf fontId="2" fillId="0" borderId="0" numFmtId="10" xfId="2" applyNumberFormat="1" applyFont="1"/>
    <xf fontId="1" fillId="0" borderId="1" numFmtId="165" xfId="1" applyNumberFormat="1" applyFont="1" applyBorder="1" applyAlignment="1">
      <alignment horizontal="center" vertical="center"/>
    </xf>
    <xf fontId="1" fillId="0" borderId="1" numFmtId="165" xfId="1" applyNumberFormat="1" applyFont="1" applyBorder="1" applyAlignment="1">
      <alignment vertical="center"/>
    </xf>
    <xf fontId="1" fillId="0" borderId="1" numFmtId="165" xfId="1" applyNumberFormat="1" applyFont="1" applyBorder="1" applyAlignment="1">
      <alignment horizontal="center"/>
    </xf>
    <xf fontId="1" fillId="0" borderId="2" numFmtId="165" xfId="1" applyNumberFormat="1" applyFont="1" applyBorder="1" applyAlignment="1">
      <alignment horizontal="center" vertical="center"/>
    </xf>
    <xf fontId="1" fillId="0" borderId="3" numFmtId="165" xfId="1" applyNumberFormat="1" applyFont="1" applyBorder="1" applyAlignment="1">
      <alignment horizontal="center" vertical="center"/>
    </xf>
    <xf fontId="1" fillId="0" borderId="0" numFmtId="4" xfId="0" applyNumberFormat="1" applyFont="1"/>
    <xf fontId="3" fillId="2" borderId="1" numFmtId="0" xfId="0" applyFont="1" applyFill="1" applyBorder="1" applyAlignment="1">
      <alignment horizontal="center" vertical="center"/>
    </xf>
    <xf fontId="3" fillId="2" borderId="1" numFmtId="165" xfId="0" applyNumberFormat="1" applyFont="1" applyFill="1" applyBorder="1" applyAlignment="1">
      <alignment horizontal="center" vertical="center"/>
    </xf>
    <xf fontId="3" fillId="2" borderId="1" numFmtId="165" xfId="1" applyNumberFormat="1" applyFont="1" applyFill="1" applyBorder="1" applyAlignment="1">
      <alignment horizontal="center" vertical="center"/>
    </xf>
    <xf fontId="1" fillId="0" borderId="0" numFmtId="3" xfId="0" applyNumberFormat="1" applyFont="1"/>
    <xf fontId="4" fillId="0" borderId="0" numFmtId="0" xfId="0" applyFont="1"/>
    <xf fontId="4" fillId="0" borderId="4" numFmtId="0" xfId="0" applyFont="1" applyBorder="1"/>
    <xf fontId="1" fillId="0" borderId="0" numFmtId="166" xfId="2" applyNumberFormat="1" applyFont="1"/>
    <xf fontId="5" fillId="0" borderId="0" numFmtId="165" xfId="0" applyNumberFormat="1" applyFont="1"/>
    <xf fontId="1" fillId="0" borderId="0" numFmtId="166" xfId="0" applyNumberFormat="1" applyFont="1"/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horizontal="right"/>
    </xf>
    <xf fontId="1" fillId="0" borderId="1" numFmtId="0" xfId="0" applyFont="1" applyBorder="1" applyAlignment="1">
      <alignment horizontal="center" vertical="center"/>
    </xf>
    <xf fontId="1" fillId="0" borderId="1" numFmtId="165" xfId="1" applyNumberFormat="1" applyFont="1" applyBorder="1" applyAlignment="1">
      <alignment horizontal="right"/>
    </xf>
    <xf fontId="1" fillId="0" borderId="1" numFmtId="165" xfId="1" applyNumberFormat="1" applyFont="1" applyBorder="1" applyAlignment="1">
      <alignment horizontal="right" vertical="center"/>
    </xf>
    <xf fontId="1" fillId="0" borderId="0" numFmtId="0" xfId="0" applyFont="1" applyAlignment="1">
      <alignment horizontal="left" indent="1"/>
    </xf>
    <xf fontId="1" fillId="0" borderId="1" numFmtId="0" xfId="0" applyFont="1" applyBorder="1" applyAlignment="1">
      <alignment horizontal="left" indent="1"/>
    </xf>
    <xf fontId="1" fillId="0" borderId="1" numFmtId="165" xfId="1" applyNumberFormat="1" applyFont="1" applyBorder="1" applyAlignment="1">
      <alignment horizontal="right" indent="1"/>
    </xf>
    <xf fontId="1" fillId="0" borderId="1" numFmtId="165" xfId="1" applyNumberFormat="1" applyFont="1" applyBorder="1" applyAlignment="1">
      <alignment horizontal="left" indent="1"/>
    </xf>
    <xf fontId="1" fillId="2" borderId="1" numFmtId="0" xfId="0" applyFont="1" applyFill="1" applyBorder="1" applyAlignment="1">
      <alignment horizontal="center"/>
    </xf>
    <xf fontId="1" fillId="2" borderId="0" numFmtId="0" xfId="0" applyFont="1" applyFill="1" applyAlignment="1">
      <alignment horizontal="center"/>
    </xf>
    <xf fontId="1" fillId="0" borderId="1" numFmtId="167" xfId="1" applyNumberFormat="1" applyFont="1" applyBorder="1" applyAlignment="1">
      <alignment horizontal="right" vertical="center"/>
    </xf>
    <xf fontId="1" fillId="0" borderId="1" numFmtId="167" xfId="0" applyNumberFormat="1" applyFont="1" applyBorder="1" applyAlignment="1">
      <alignment horizontal="right"/>
    </xf>
    <xf fontId="1" fillId="0" borderId="1" numFmtId="168" xfId="0" applyNumberFormat="1" applyFont="1" applyBorder="1"/>
    <xf fontId="1" fillId="0" borderId="1" numFmtId="164" xfId="1" applyNumberFormat="1" applyFont="1" applyBorder="1" applyAlignment="1">
      <alignment horizontal="right" vertical="center"/>
    </xf>
    <xf fontId="1" fillId="0" borderId="1" numFmtId="164" xfId="1" applyNumberFormat="1" applyFont="1" applyBorder="1" applyAlignment="1">
      <alignment horizontal="right"/>
    </xf>
    <xf fontId="1" fillId="0" borderId="1" numFmtId="164" xfId="0" applyNumberFormat="1" applyFont="1" applyBorder="1" applyAlignment="1">
      <alignment horizontal="right"/>
    </xf>
    <xf fontId="6" fillId="2" borderId="1" numFmtId="0" xfId="0" applyFont="1" applyFill="1" applyBorder="1" applyAlignment="1">
      <alignment horizontal="center" vertical="center" wrapText="1"/>
    </xf>
    <xf fontId="6" fillId="2" borderId="0" numFmtId="0" xfId="0" applyFont="1" applyFill="1" applyAlignment="1">
      <alignment horizontal="center" vertical="center" wrapText="1"/>
    </xf>
    <xf fontId="1" fillId="0" borderId="1" numFmtId="167" xfId="1" applyNumberFormat="1" applyFont="1" applyBorder="1" applyAlignment="1">
      <alignment horizontal="right"/>
    </xf>
    <xf fontId="1" fillId="0" borderId="0" numFmtId="0" xfId="0" applyFont="1" applyAlignment="1">
      <alignment horizontal="right" vertical="center"/>
    </xf>
    <xf fontId="1" fillId="0" borderId="1" numFmtId="0" xfId="0" applyFont="1" applyBorder="1" applyAlignment="1">
      <alignment horizontal="right" vertical="center"/>
    </xf>
    <xf fontId="1" fillId="0" borderId="1" numFmtId="0" xfId="0" applyFont="1" applyBorder="1" applyAlignment="1">
      <alignment horizontal="right"/>
    </xf>
    <xf fontId="1" fillId="0" borderId="1" numFmtId="0" xfId="0" applyFont="1" applyBorder="1" applyAlignment="1">
      <alignment horizontal="left" indent="2"/>
    </xf>
    <xf fontId="1" fillId="0" borderId="1" numFmtId="10" xfId="0" applyNumberFormat="1" applyFont="1" applyBorder="1" applyAlignment="1">
      <alignment horizontal="right" vertical="center"/>
    </xf>
    <xf fontId="1" fillId="0" borderId="1" numFmtId="9" xfId="2" applyNumberFormat="1" applyFont="1" applyBorder="1" applyAlignment="1">
      <alignment horizontal="right" vertical="center"/>
    </xf>
    <xf fontId="1" fillId="0" borderId="1" numFmtId="10" xfId="2" applyNumberFormat="1" applyFont="1" applyBorder="1" applyAlignment="1">
      <alignment horizontal="right" vertical="center"/>
    </xf>
    <xf fontId="1" fillId="0" borderId="1" numFmtId="10" xfId="0" applyNumberFormat="1" applyFont="1" applyBorder="1" applyAlignment="1">
      <alignment horizontal="right"/>
    </xf>
    <xf fontId="1" fillId="0" borderId="0" numFmtId="10" xfId="2" applyNumberFormat="1" applyFont="1" applyAlignment="1">
      <alignment horizontal="right" vertical="center"/>
    </xf>
    <xf fontId="1" fillId="0" borderId="0" numFmtId="10" xfId="0" applyNumberFormat="1" applyFont="1" applyAlignment="1">
      <alignment horizontal="right"/>
    </xf>
    <xf fontId="0" fillId="0" borderId="0" numFmtId="0" xfId="0" applyAlignment="1">
      <alignment horizontal="center" vertical="center"/>
    </xf>
    <xf fontId="3" fillId="0" borderId="1" numFmtId="0" xfId="0" applyFont="1" applyBorder="1" applyAlignment="1">
      <alignment horizontal="center" vertical="center"/>
    </xf>
    <xf fontId="1" fillId="0" borderId="1" numFmtId="167" xfId="1" applyNumberFormat="1" applyFont="1" applyBorder="1"/>
    <xf fontId="1" fillId="0" borderId="1" numFmtId="9" xfId="2" applyNumberFormat="1" applyFont="1" applyBorder="1" applyAlignment="1">
      <alignment horizontal="right"/>
    </xf>
    <xf fontId="1" fillId="0" borderId="1" numFmtId="9" xfId="0" applyNumberFormat="1" applyFont="1" applyBorder="1"/>
    <xf fontId="1" fillId="0" borderId="1" numFmtId="165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pane xSplit="1" ySplit="3" topLeftCell="B4" activePane="bottomRight" state="frozen"/>
      <selection activeCell="B4" activeCellId="0" sqref="B4"/>
    </sheetView>
  </sheetViews>
  <sheetFormatPr defaultColWidth="9.1796875" defaultRowHeight="14.25"/>
  <cols>
    <col customWidth="1" min="1" max="1" style="1" width="26.7109375"/>
    <col bestFit="1" customWidth="1" min="2" max="2" style="1" width="8.7265625"/>
    <col bestFit="1" customWidth="1" min="3" max="3" style="1" width="10.08984375"/>
    <col bestFit="1" customWidth="1" min="4" max="4" style="1" width="10.54296875"/>
    <col bestFit="1" customWidth="1" min="5" max="5" style="1" width="10.36328125"/>
    <col bestFit="1" customWidth="1" min="6" max="6" style="1" width="10.6328125"/>
    <col bestFit="1" customWidth="1" min="7" max="7" style="1" width="10.36328125"/>
    <col bestFit="1" customWidth="1" min="8" max="8" style="1" width="10.54296875"/>
    <col bestFit="1" customWidth="1" min="9" max="9" style="1" width="10"/>
    <col bestFit="1" customWidth="1" min="10" max="10" style="1" width="10.54296875"/>
    <col bestFit="1" customWidth="1" min="11" max="11" style="1" width="10.36328125"/>
    <col bestFit="1" customWidth="1" min="12" max="12" style="1" width="10.54296875"/>
    <col bestFit="1" customWidth="1" min="13" max="13" style="1" width="10.26953125"/>
    <col bestFit="1" customWidth="1" min="14" max="14" style="2" width="10.26953125"/>
    <col bestFit="1" customWidth="1" min="15" max="15" style="2" width="10.1796875"/>
    <col bestFit="1" customWidth="1" min="16" max="17" style="2" width="10.26953125"/>
    <col bestFit="1" customWidth="1" min="18" max="18" style="2" width="10.7265625"/>
    <col bestFit="1" customWidth="1" min="19" max="19" style="2" width="10.453125"/>
    <col bestFit="1" customWidth="1" min="20" max="20" style="2" width="10.90625"/>
    <col bestFit="1" customWidth="1" min="21" max="21" style="2" width="10.36328125"/>
    <col bestFit="1" customWidth="1" min="22" max="22" style="3" width="10.453125"/>
    <col bestFit="1" customWidth="1" min="23" max="23" style="1" width="10.81640625"/>
    <col bestFit="1" customWidth="1" min="24" max="24" style="1" width="10.54296875"/>
    <col bestFit="1" customWidth="1" min="25" max="25" style="1" width="10.453125"/>
    <col min="26" max="32" style="1" width="9.1796875"/>
    <col customWidth="1" min="33" max="33" style="1" width="12.140625"/>
    <col min="34" max="16384" style="1" width="9.1796875"/>
  </cols>
  <sheetData>
    <row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AB3" s="9" t="s">
        <v>26</v>
      </c>
      <c r="AC3" s="9" t="s">
        <v>27</v>
      </c>
      <c r="AD3" s="9" t="s">
        <v>28</v>
      </c>
      <c r="AE3" s="9" t="s">
        <v>29</v>
      </c>
      <c r="AF3" s="9" t="s">
        <v>30</v>
      </c>
      <c r="AG3" s="9" t="s">
        <v>31</v>
      </c>
    </row>
    <row r="4">
      <c r="A4" s="10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2"/>
      <c r="W4" s="13"/>
      <c r="X4" s="12"/>
      <c r="Y4" s="12"/>
    </row>
    <row r="5">
      <c r="A5" s="10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1"/>
      <c r="P5" s="11"/>
      <c r="Q5" s="11"/>
      <c r="R5" s="11"/>
      <c r="S5" s="11"/>
      <c r="T5" s="11"/>
      <c r="U5" s="11"/>
      <c r="V5" s="12"/>
      <c r="W5" s="13"/>
      <c r="X5" s="12"/>
      <c r="Y5" s="12"/>
    </row>
    <row r="6">
      <c r="A6" s="14" t="s">
        <v>34</v>
      </c>
      <c r="B6" s="15">
        <v>3609.1799999999998</v>
      </c>
      <c r="C6" s="15">
        <v>3887.1999999999998</v>
      </c>
      <c r="D6" s="15">
        <v>4402.3400000000001</v>
      </c>
      <c r="E6" s="15">
        <v>4651.3800000000001</v>
      </c>
      <c r="F6" s="15">
        <v>5101.2700000000004</v>
      </c>
      <c r="G6" s="15">
        <v>5462.0099999999984</v>
      </c>
      <c r="H6" s="15">
        <v>6104.840000000002</v>
      </c>
      <c r="I6" s="15">
        <v>6302.2554674869971</v>
      </c>
      <c r="J6" s="15">
        <v>5793.1999999999998</v>
      </c>
      <c r="K6" s="15">
        <v>5763.0899999999992</v>
      </c>
      <c r="L6" s="15">
        <v>5722.4599999999991</v>
      </c>
      <c r="M6" s="15">
        <v>6034.3099999999977</v>
      </c>
      <c r="N6" s="15">
        <v>5954.2200000000003</v>
      </c>
      <c r="O6" s="15">
        <v>6687.3399999999992</v>
      </c>
      <c r="P6" s="15">
        <v>7262.2600000000002</v>
      </c>
      <c r="Q6" s="15">
        <v>7365.940000000006</v>
      </c>
      <c r="R6" s="15">
        <v>7919.670000000001</v>
      </c>
      <c r="S6" s="15">
        <v>8508.9599999999991</v>
      </c>
      <c r="T6" s="15">
        <v>9273.4000000000015</v>
      </c>
      <c r="U6" s="15">
        <v>9846.8999999999978</v>
      </c>
      <c r="V6" s="15">
        <v>10821.07</v>
      </c>
      <c r="W6" s="13">
        <v>11734.030000000002</v>
      </c>
      <c r="X6" s="15">
        <v>12523.32</v>
      </c>
      <c r="Y6" s="15">
        <v>13230.080000000009</v>
      </c>
      <c r="Z6" s="16"/>
      <c r="AB6" s="16">
        <f>SUM(B6:E6)</f>
        <v>16550.099999999999</v>
      </c>
      <c r="AC6" s="16">
        <f>SUM(F6:I6)</f>
        <v>22970.375467487</v>
      </c>
      <c r="AD6" s="16">
        <f>SUM(J6:M6)</f>
        <v>23313.059999999998</v>
      </c>
      <c r="AE6" s="16">
        <f>SUM(N6:Q6)</f>
        <v>27269.760000000006</v>
      </c>
      <c r="AF6" s="16">
        <f>SUM(R6:U6)</f>
        <v>35548.93</v>
      </c>
      <c r="AG6" s="16">
        <f>SUM(V6:Y6)</f>
        <v>48308.500000000007</v>
      </c>
    </row>
    <row r="7">
      <c r="A7" s="14" t="s">
        <v>35</v>
      </c>
      <c r="B7" s="15">
        <v>226.06</v>
      </c>
      <c r="C7" s="15">
        <v>259.36000000000001</v>
      </c>
      <c r="D7" s="15">
        <v>461.08999999999997</v>
      </c>
      <c r="E7" s="15">
        <v>493.39999999999998</v>
      </c>
      <c r="F7" s="15">
        <v>572.02999999999997</v>
      </c>
      <c r="G7" s="15">
        <v>634.65000000000009</v>
      </c>
      <c r="H7" s="15">
        <v>687.36000000000013</v>
      </c>
      <c r="I7" s="15">
        <v>696.91000000000054</v>
      </c>
      <c r="J7" s="15">
        <v>572.14999999999998</v>
      </c>
      <c r="K7" s="15">
        <v>574.64999999999998</v>
      </c>
      <c r="L7" s="15">
        <v>680.91000000000008</v>
      </c>
      <c r="M7" s="15">
        <v>615.00000000000023</v>
      </c>
      <c r="N7" s="15">
        <v>576.45000000000005</v>
      </c>
      <c r="O7" s="15">
        <v>733.27999999999997</v>
      </c>
      <c r="P7" s="15">
        <v>876.42999999999984</v>
      </c>
      <c r="Q7" s="15">
        <v>880.5300000000002</v>
      </c>
      <c r="R7" s="15">
        <v>1018.8200000000001</v>
      </c>
      <c r="S7" s="15">
        <v>1070.4700000000003</v>
      </c>
      <c r="T7" s="15">
        <v>1107.3099999999999</v>
      </c>
      <c r="U7" s="15">
        <v>1144.2799999999997</v>
      </c>
      <c r="V7" s="15">
        <v>1338.02</v>
      </c>
      <c r="W7" s="13">
        <v>1311.9299999999998</v>
      </c>
      <c r="X7" s="15">
        <v>1290.5400000000004</v>
      </c>
      <c r="Y7" s="15">
        <v>1324.4200000000001</v>
      </c>
      <c r="Z7" s="16"/>
      <c r="AB7" s="16">
        <f>SUM(B7:E7)</f>
        <v>1439.9099999999999</v>
      </c>
      <c r="AC7" s="16">
        <f>SUM(F7:I7)</f>
        <v>2590.9500000000007</v>
      </c>
      <c r="AD7" s="16">
        <f>SUM(J7:M7)</f>
        <v>2442.71</v>
      </c>
      <c r="AE7" s="16">
        <f>SUM(N7:Q7)</f>
        <v>3066.6900000000001</v>
      </c>
      <c r="AF7" s="16">
        <f>SUM(R7:U7)</f>
        <v>4340.8800000000001</v>
      </c>
      <c r="AG7" s="16">
        <f>SUM(V7:Y7)</f>
        <v>5264.9099999999999</v>
      </c>
    </row>
    <row r="8">
      <c r="A8" s="14" t="s">
        <v>36</v>
      </c>
      <c r="B8" s="15">
        <v>35.329999999999998</v>
      </c>
      <c r="C8" s="15">
        <v>51.880000000000003</v>
      </c>
      <c r="D8" s="15">
        <v>104.56</v>
      </c>
      <c r="E8" s="15">
        <v>106.12</v>
      </c>
      <c r="F8" s="15">
        <v>83.030000000000001</v>
      </c>
      <c r="G8" s="15">
        <v>135.79000000000002</v>
      </c>
      <c r="H8" s="15">
        <v>142.69</v>
      </c>
      <c r="I8" s="15">
        <v>175.9799999999999</v>
      </c>
      <c r="J8" s="15">
        <v>264.30000000000001</v>
      </c>
      <c r="K8" s="15">
        <v>140.66999999999996</v>
      </c>
      <c r="L8" s="15">
        <v>138.75000000000006</v>
      </c>
      <c r="M8" s="15">
        <v>50.890000000000001</v>
      </c>
      <c r="N8" s="15">
        <v>101.16000000000001</v>
      </c>
      <c r="O8" s="15">
        <v>66.680000000000007</v>
      </c>
      <c r="P8" s="15">
        <v>59.719999999999999</v>
      </c>
      <c r="Q8" s="15">
        <v>100.17999999999995</v>
      </c>
      <c r="R8" s="15">
        <v>45.79999999999999</v>
      </c>
      <c r="S8" s="15">
        <v>84.410000000000025</v>
      </c>
      <c r="T8" s="15">
        <v>118.99999999999997</v>
      </c>
      <c r="U8" s="15">
        <v>85.109999999999985</v>
      </c>
      <c r="V8" s="15">
        <v>90.359999999999985</v>
      </c>
      <c r="W8" s="13">
        <v>71.120000000000033</v>
      </c>
      <c r="X8" s="15">
        <v>68.389999999999958</v>
      </c>
      <c r="Y8" s="15">
        <v>78.420000000000016</v>
      </c>
      <c r="Z8" s="16"/>
      <c r="AB8" s="16">
        <f>SUM(B8:E8)</f>
        <v>297.88999999999999</v>
      </c>
      <c r="AC8" s="16">
        <f>SUM(F8:I8)</f>
        <v>537.4899999999999</v>
      </c>
      <c r="AD8" s="16">
        <f>SUM(J8:M8)</f>
        <v>594.61000000000001</v>
      </c>
      <c r="AE8" s="16">
        <f>SUM(N8:Q8)</f>
        <v>327.74000000000001</v>
      </c>
      <c r="AF8" s="16">
        <f>SUM(R8:U8)</f>
        <v>334.31999999999994</v>
      </c>
      <c r="AG8" s="16">
        <f>SUM(V8:Y8)</f>
        <v>308.28999999999996</v>
      </c>
    </row>
    <row r="9">
      <c r="A9" s="14" t="s">
        <v>37</v>
      </c>
      <c r="B9" s="15">
        <v>19.309999999999999</v>
      </c>
      <c r="C9" s="15">
        <v>23.09</v>
      </c>
      <c r="D9" s="15">
        <v>5.8799999999999999</v>
      </c>
      <c r="E9" s="15">
        <v>20.5</v>
      </c>
      <c r="F9" s="15">
        <v>16.699999999999999</v>
      </c>
      <c r="G9" s="15">
        <v>52.049999999999983</v>
      </c>
      <c r="H9" s="15">
        <v>39.740000000000009</v>
      </c>
      <c r="I9" s="15">
        <v>15.780000000000001</v>
      </c>
      <c r="J9" s="15">
        <v>5.2800000000000002</v>
      </c>
      <c r="K9" s="15">
        <v>1.9400000000000004</v>
      </c>
      <c r="L9" s="15">
        <v>72.47999999999999</v>
      </c>
      <c r="M9" s="15">
        <v>77.829999999999998</v>
      </c>
      <c r="N9" s="15">
        <v>4.8199999999999994</v>
      </c>
      <c r="O9" s="15">
        <v>30.520000000000003</v>
      </c>
      <c r="P9" s="15">
        <v>39.61999999999999</v>
      </c>
      <c r="Q9" s="15">
        <v>0</v>
      </c>
      <c r="R9" s="15">
        <v>-5.620000000000001</v>
      </c>
      <c r="S9" s="15">
        <f>26.85-17.3</f>
        <v>9.5500000000000007</v>
      </c>
      <c r="T9" s="15">
        <v>14.309999999999999</v>
      </c>
      <c r="U9" s="15">
        <v>19.939999999999998</v>
      </c>
      <c r="V9" s="15">
        <v>18.766048299999994</v>
      </c>
      <c r="W9" s="13">
        <v>27.373951700000006</v>
      </c>
      <c r="X9" s="15">
        <v>8.9100000000000001</v>
      </c>
      <c r="Y9" s="15">
        <v>8.7899999999999991</v>
      </c>
      <c r="Z9" s="16"/>
      <c r="AB9" s="16">
        <f>SUM(B9:E9)</f>
        <v>68.780000000000001</v>
      </c>
      <c r="AC9" s="16">
        <f>SUM(F9:I9)</f>
        <v>124.27</v>
      </c>
      <c r="AD9" s="16">
        <f>SUM(J9:M9)</f>
        <v>157.52999999999997</v>
      </c>
      <c r="AE9" s="16">
        <f>SUM(N9:Q9)</f>
        <v>74.959999999999994</v>
      </c>
      <c r="AF9" s="16">
        <f>SUM(R9:U9)</f>
        <v>38.179999999999993</v>
      </c>
      <c r="AG9" s="16">
        <f>SUM(V9:Y9)</f>
        <v>63.839999999999996</v>
      </c>
    </row>
    <row r="10">
      <c r="A10" s="14" t="s">
        <v>38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17.300000000000001</v>
      </c>
      <c r="T10" s="15">
        <v>7.4100000000000001</v>
      </c>
      <c r="U10" s="15">
        <v>-1.539999999999992</v>
      </c>
      <c r="V10" s="15">
        <v>4.7100000000000009</v>
      </c>
      <c r="W10" s="15">
        <v>-3</v>
      </c>
      <c r="X10" s="15">
        <v>11.409999999999997</v>
      </c>
      <c r="Y10" s="15">
        <v>0.20999999999999908</v>
      </c>
      <c r="Z10" s="16"/>
      <c r="AB10" s="16">
        <f>SUM(B10:E10)</f>
        <v>0</v>
      </c>
      <c r="AC10" s="16">
        <f>SUM(F10:I10)</f>
        <v>0</v>
      </c>
      <c r="AD10" s="16">
        <f>SUM(J10:M10)</f>
        <v>0</v>
      </c>
      <c r="AE10" s="16">
        <f>SUM(N10:Q10)</f>
        <v>0</v>
      </c>
      <c r="AF10" s="16">
        <f>SUM(R10:U10)</f>
        <v>23.170000000000009</v>
      </c>
      <c r="AG10" s="16">
        <f>SUM(V10:Y10)</f>
        <v>13.329999999999997</v>
      </c>
    </row>
    <row r="11">
      <c r="A11" s="14" t="s">
        <v>39</v>
      </c>
      <c r="B11" s="15">
        <v>46.57</v>
      </c>
      <c r="C11" s="15">
        <v>34.390000000000001</v>
      </c>
      <c r="D11" s="15">
        <v>19.09</v>
      </c>
      <c r="E11" s="15">
        <v>36.259999999999998</v>
      </c>
      <c r="F11" s="15">
        <v>28.219999999999999</v>
      </c>
      <c r="G11" s="15">
        <v>36.950000000000003</v>
      </c>
      <c r="H11" s="15">
        <v>36.420000000000002</v>
      </c>
      <c r="I11" s="15">
        <v>35.649999999999991</v>
      </c>
      <c r="J11" s="15">
        <v>13.27</v>
      </c>
      <c r="K11" s="15">
        <v>36.200000000000003</v>
      </c>
      <c r="L11" s="15">
        <v>41.519999999999996</v>
      </c>
      <c r="M11" s="15">
        <v>72.590000000000018</v>
      </c>
      <c r="N11" s="15">
        <v>105.26000000000001</v>
      </c>
      <c r="O11" s="15">
        <v>213.54000000000002</v>
      </c>
      <c r="P11" s="15">
        <v>294.55000000000001</v>
      </c>
      <c r="Q11" s="15">
        <v>279.92000000000007</v>
      </c>
      <c r="R11" s="15">
        <v>302.25</v>
      </c>
      <c r="S11" s="15">
        <v>277.70999999999992</v>
      </c>
      <c r="T11" s="15">
        <v>262.86999999999989</v>
      </c>
      <c r="U11" s="15">
        <v>264.90000000000009</v>
      </c>
      <c r="V11" s="15">
        <v>224.87999999999997</v>
      </c>
      <c r="W11" s="13">
        <v>236.81000000000003</v>
      </c>
      <c r="X11" s="15">
        <v>258.51999999999992</v>
      </c>
      <c r="Y11" s="15">
        <v>284.29000000000008</v>
      </c>
      <c r="Z11" s="16"/>
      <c r="AB11" s="16">
        <f>SUM(B11:E11)</f>
        <v>136.31</v>
      </c>
      <c r="AC11" s="16">
        <f>SUM(F11:I11)</f>
        <v>137.24000000000001</v>
      </c>
      <c r="AD11" s="16">
        <f>SUM(J11:M11)</f>
        <v>163.58000000000001</v>
      </c>
      <c r="AE11" s="16">
        <f>SUM(N11:Q11)</f>
        <v>893.2700000000001</v>
      </c>
      <c r="AF11" s="16">
        <f>SUM(R11:U11)</f>
        <v>1107.73</v>
      </c>
      <c r="AG11" s="16">
        <f>SUM(V11:Y11)</f>
        <v>1004.5</v>
      </c>
    </row>
    <row r="12">
      <c r="A12" s="10" t="s">
        <v>40</v>
      </c>
      <c r="B12" s="17">
        <f>SUM(B6:B11)</f>
        <v>3936.4499999999998</v>
      </c>
      <c r="C12" s="17">
        <f t="shared" ref="C12:N12" si="0">SUM(C6:C11)</f>
        <v>4255.9200000000001</v>
      </c>
      <c r="D12" s="17">
        <f>SUM(D6:D11)</f>
        <v>4992.9600000000009</v>
      </c>
      <c r="E12" s="17">
        <f t="shared" si="0"/>
        <v>5307.6599999999999</v>
      </c>
      <c r="F12" s="17">
        <f t="shared" si="0"/>
        <v>5801.25</v>
      </c>
      <c r="G12" s="17">
        <f t="shared" si="0"/>
        <v>6321.449999999998</v>
      </c>
      <c r="H12" s="17">
        <f t="shared" si="0"/>
        <v>7011.050000000002</v>
      </c>
      <c r="I12" s="17">
        <f t="shared" si="0"/>
        <v>7226.5754674869968</v>
      </c>
      <c r="J12" s="17">
        <f t="shared" si="0"/>
        <v>6648.1999999999998</v>
      </c>
      <c r="K12" s="17">
        <f t="shared" si="0"/>
        <v>6516.5499999999984</v>
      </c>
      <c r="L12" s="17">
        <f t="shared" si="0"/>
        <v>6656.119999999999</v>
      </c>
      <c r="M12" s="17">
        <f t="shared" si="0"/>
        <v>6850.6199999999981</v>
      </c>
      <c r="N12" s="17">
        <f t="shared" si="0"/>
        <v>6741.9099999999999</v>
      </c>
      <c r="O12" s="17">
        <f t="shared" ref="O12:S12" si="1">SUM(O6:O11)</f>
        <v>7731.3599999999997</v>
      </c>
      <c r="P12" s="17">
        <f t="shared" si="1"/>
        <v>8532.5799999999999</v>
      </c>
      <c r="Q12" s="17">
        <f t="shared" si="1"/>
        <v>8626.570000000007</v>
      </c>
      <c r="R12" s="17">
        <f t="shared" si="1"/>
        <v>9280.9200000000001</v>
      </c>
      <c r="S12" s="17">
        <f t="shared" si="1"/>
        <v>9968.3999999999978</v>
      </c>
      <c r="T12" s="17">
        <f t="shared" ref="T12:Y12" si="2">SUM(T6:T11)</f>
        <v>10784.299999999999</v>
      </c>
      <c r="U12" s="17">
        <f t="shared" si="2"/>
        <v>11359.589999999997</v>
      </c>
      <c r="V12" s="17">
        <f t="shared" si="2"/>
        <v>12497.806048299999</v>
      </c>
      <c r="W12" s="17">
        <f t="shared" si="2"/>
        <v>13378.263951700003</v>
      </c>
      <c r="X12" s="17">
        <f t="shared" si="2"/>
        <v>14161.09</v>
      </c>
      <c r="Y12" s="17">
        <f t="shared" si="2"/>
        <v>14926.21000000001</v>
      </c>
      <c r="Z12" s="16"/>
      <c r="AB12" s="16">
        <f>SUM(B12:E12)</f>
        <v>18492.989999999998</v>
      </c>
      <c r="AC12" s="16">
        <f>SUM(F12:I12)</f>
        <v>26360.325467486997</v>
      </c>
      <c r="AD12" s="16">
        <f>SUM(J12:M12)</f>
        <v>26671.489999999994</v>
      </c>
      <c r="AE12" s="16">
        <f>SUM(N12:Q12)</f>
        <v>31632.420000000006</v>
      </c>
      <c r="AF12" s="16">
        <f>SUM(R12:U12)</f>
        <v>41393.209999999992</v>
      </c>
      <c r="AG12" s="16">
        <f>SUM(V12:Y12)</f>
        <v>54963.37000000001</v>
      </c>
    </row>
    <row r="13">
      <c r="A13" s="14" t="s">
        <v>41</v>
      </c>
      <c r="B13" s="15">
        <v>4.8499999999999996</v>
      </c>
      <c r="C13" s="15">
        <v>40.43</v>
      </c>
      <c r="D13" s="15">
        <v>2.2999999999999998</v>
      </c>
      <c r="E13" s="15">
        <v>0.81000000000000005</v>
      </c>
      <c r="F13" s="15">
        <v>7.04</v>
      </c>
      <c r="G13" s="15">
        <v>1.1000000000000005</v>
      </c>
      <c r="H13" s="15">
        <v>14.879999999999999</v>
      </c>
      <c r="I13" s="15">
        <v>4.25</v>
      </c>
      <c r="J13" s="15">
        <v>1.54</v>
      </c>
      <c r="K13" s="15">
        <v>6.7399999999999993</v>
      </c>
      <c r="L13" s="15">
        <v>2.3499999999999996</v>
      </c>
      <c r="M13" s="15">
        <v>4.3199999999999985</v>
      </c>
      <c r="N13" s="15">
        <v>1.1000000000000001</v>
      </c>
      <c r="O13" s="15">
        <v>0.69999999999999996</v>
      </c>
      <c r="P13" s="15">
        <v>2.4799999999999995</v>
      </c>
      <c r="Q13" s="15">
        <v>3.7099999999999991</v>
      </c>
      <c r="R13" s="15">
        <v>1.7899999999999998</v>
      </c>
      <c r="S13" s="15">
        <v>4.2300000000000004</v>
      </c>
      <c r="T13" s="15">
        <v>1.6499999999999999</v>
      </c>
      <c r="U13" s="15">
        <v>3.5500000000000007</v>
      </c>
      <c r="V13" s="15">
        <v>2.73</v>
      </c>
      <c r="W13" s="13">
        <v>3.4899999999999989</v>
      </c>
      <c r="X13" s="15">
        <v>4.8900000000000006</v>
      </c>
      <c r="Y13" s="15">
        <v>5.7699999999999996</v>
      </c>
      <c r="Z13" s="16"/>
      <c r="AB13" s="16">
        <f>SUM(B13:E13)</f>
        <v>48.390000000000001</v>
      </c>
      <c r="AC13" s="16">
        <f>SUM(F13:I13)</f>
        <v>27.27</v>
      </c>
      <c r="AD13" s="16">
        <f>SUM(J13:M13)</f>
        <v>14.949999999999998</v>
      </c>
      <c r="AE13" s="16">
        <f>SUM(N13:Q13)</f>
        <v>7.9899999999999984</v>
      </c>
      <c r="AF13" s="16">
        <f>SUM(R13:U13)</f>
        <v>11.220000000000001</v>
      </c>
      <c r="AG13" s="16">
        <f>SUM(V13:Y13)</f>
        <v>16.879999999999999</v>
      </c>
    </row>
    <row r="14">
      <c r="A14" s="10" t="s">
        <v>42</v>
      </c>
      <c r="B14" s="17">
        <f t="shared" ref="B14:Y14" si="3">B12+B13</f>
        <v>3941.2999999999997</v>
      </c>
      <c r="C14" s="17">
        <f t="shared" si="3"/>
        <v>4296.3500000000004</v>
      </c>
      <c r="D14" s="17">
        <f t="shared" si="3"/>
        <v>4995.2600000000011</v>
      </c>
      <c r="E14" s="17">
        <f t="shared" si="3"/>
        <v>5308.4700000000003</v>
      </c>
      <c r="F14" s="17">
        <f t="shared" si="3"/>
        <v>5808.29</v>
      </c>
      <c r="G14" s="17">
        <f t="shared" si="3"/>
        <v>6322.5499999999984</v>
      </c>
      <c r="H14" s="17">
        <f t="shared" si="3"/>
        <v>7025.9300000000021</v>
      </c>
      <c r="I14" s="17">
        <f t="shared" si="3"/>
        <v>7230.8254674869968</v>
      </c>
      <c r="J14" s="17">
        <f t="shared" si="3"/>
        <v>6649.7399999999998</v>
      </c>
      <c r="K14" s="17">
        <f t="shared" si="3"/>
        <v>6523.2899999999981</v>
      </c>
      <c r="L14" s="17">
        <f t="shared" si="3"/>
        <v>6658.4699999999993</v>
      </c>
      <c r="M14" s="17">
        <f t="shared" si="3"/>
        <v>6854.9399999999978</v>
      </c>
      <c r="N14" s="17">
        <f t="shared" si="3"/>
        <v>6743.0100000000002</v>
      </c>
      <c r="O14" s="17">
        <f t="shared" si="3"/>
        <v>7732.0599999999995</v>
      </c>
      <c r="P14" s="17">
        <f t="shared" si="3"/>
        <v>8535.0599999999995</v>
      </c>
      <c r="Q14" s="17">
        <f t="shared" si="3"/>
        <v>8630.2800000000061</v>
      </c>
      <c r="R14" s="17">
        <f t="shared" si="3"/>
        <v>9282.7100000000009</v>
      </c>
      <c r="S14" s="17">
        <f t="shared" si="3"/>
        <v>9972.6299999999974</v>
      </c>
      <c r="T14" s="17">
        <f t="shared" si="3"/>
        <v>10785.949999999999</v>
      </c>
      <c r="U14" s="17">
        <f t="shared" si="3"/>
        <v>11363.139999999996</v>
      </c>
      <c r="V14" s="17">
        <f t="shared" si="3"/>
        <v>12500.536048299999</v>
      </c>
      <c r="W14" s="17">
        <f t="shared" si="3"/>
        <v>13381.753951700002</v>
      </c>
      <c r="X14" s="17">
        <f t="shared" si="3"/>
        <v>14165.98</v>
      </c>
      <c r="Y14" s="17">
        <f t="shared" si="3"/>
        <v>14931.98000000001</v>
      </c>
      <c r="Z14" s="16"/>
      <c r="AB14" s="16">
        <f>SUM(B14:E14)</f>
        <v>18541.380000000001</v>
      </c>
      <c r="AC14" s="16">
        <f>SUM(F14:I14)</f>
        <v>26387.595467486997</v>
      </c>
      <c r="AD14" s="16">
        <f>SUM(J14:M14)</f>
        <v>26686.439999999999</v>
      </c>
      <c r="AE14" s="16">
        <f>SUM(N14:Q14)</f>
        <v>31640.410000000003</v>
      </c>
      <c r="AF14" s="16">
        <f>SUM(R14:U14)</f>
        <v>41404.429999999993</v>
      </c>
      <c r="AG14" s="16">
        <f>SUM(V14:Y14)</f>
        <v>54980.250000000015</v>
      </c>
    </row>
    <row r="15">
      <c r="A15" s="10"/>
      <c r="B15" s="17"/>
      <c r="C15" s="17"/>
      <c r="D15" s="17"/>
      <c r="E15" s="1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5"/>
      <c r="W15" s="17"/>
      <c r="X15" s="15"/>
      <c r="Y15" s="15"/>
      <c r="Z15" s="16"/>
      <c r="AB15" s="16"/>
      <c r="AE15" s="16"/>
      <c r="AF15" s="16"/>
    </row>
    <row r="16">
      <c r="A16" s="10" t="s">
        <v>43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5"/>
      <c r="W16" s="17"/>
      <c r="X16" s="15"/>
      <c r="Y16" s="15"/>
      <c r="Z16" s="16"/>
      <c r="AE16" s="16"/>
      <c r="AF16" s="16"/>
    </row>
    <row r="17">
      <c r="A17" s="14" t="s">
        <v>44</v>
      </c>
      <c r="B17" s="15">
        <v>1363.6400000000001</v>
      </c>
      <c r="C17" s="15">
        <v>1567.3399999999999</v>
      </c>
      <c r="D17" s="15">
        <v>1785.1099999999999</v>
      </c>
      <c r="E17" s="15">
        <v>1913.21</v>
      </c>
      <c r="F17" s="15">
        <v>2113.3600000000001</v>
      </c>
      <c r="G17" s="15">
        <v>2323.4199999999996</v>
      </c>
      <c r="H17" s="15">
        <v>2489.0299999999997</v>
      </c>
      <c r="I17" s="15">
        <v>2547.3999999999987</v>
      </c>
      <c r="J17" s="15">
        <v>2497.6300000000001</v>
      </c>
      <c r="K17" s="15">
        <v>2358.1400000000003</v>
      </c>
      <c r="L17" s="15">
        <v>2362.6799999999994</v>
      </c>
      <c r="M17" s="15">
        <v>2195.5499999999984</v>
      </c>
      <c r="N17" s="15">
        <v>2253.5500000000002</v>
      </c>
      <c r="O17" s="15">
        <v>2397.5699999999997</v>
      </c>
      <c r="P17" s="15">
        <v>2534.54</v>
      </c>
      <c r="Q17" s="15">
        <v>2562.5799999999999</v>
      </c>
      <c r="R17" s="15">
        <v>2645.1300000000001</v>
      </c>
      <c r="S17" s="15">
        <v>2971.3699999999999</v>
      </c>
      <c r="T17" s="15">
        <v>3351.2199999999993</v>
      </c>
      <c r="U17" s="15">
        <v>3591.9600000000009</v>
      </c>
      <c r="V17" s="15">
        <v>4102.5200000000004</v>
      </c>
      <c r="W17" s="13">
        <v>4537.0599999999995</v>
      </c>
      <c r="X17" s="15">
        <v>4868.0200000000004</v>
      </c>
      <c r="Y17" s="15">
        <v>5217.0899999999947</v>
      </c>
      <c r="Z17" s="16"/>
      <c r="AB17" s="16">
        <f>SUM(B17:E17)</f>
        <v>6629.3000000000002</v>
      </c>
      <c r="AC17" s="16">
        <f>SUM(F17:I17)</f>
        <v>9473.2099999999991</v>
      </c>
      <c r="AD17" s="16">
        <f>SUM(J17:M17)</f>
        <v>9413.9999999999982</v>
      </c>
      <c r="AE17" s="16">
        <f>SUM(N17:Q17)</f>
        <v>9748.2399999999998</v>
      </c>
      <c r="AF17" s="16">
        <f>SUM(R17:U17)</f>
        <v>12559.68</v>
      </c>
      <c r="AG17" s="16">
        <f>SUM(V17:Y17)</f>
        <v>18724.689999999995</v>
      </c>
    </row>
    <row r="18">
      <c r="A18" s="14" t="s">
        <v>45</v>
      </c>
      <c r="B18" s="15">
        <v>149.74000000000001</v>
      </c>
      <c r="C18" s="15">
        <v>157.25</v>
      </c>
      <c r="D18" s="15">
        <v>193.66</v>
      </c>
      <c r="E18" s="15">
        <v>187.53999999999999</v>
      </c>
      <c r="F18" s="15">
        <v>218.05000000000001</v>
      </c>
      <c r="G18" s="15">
        <v>254.66999999999996</v>
      </c>
      <c r="H18" s="15">
        <v>278.37</v>
      </c>
      <c r="I18" s="15">
        <v>295.61999999999978</v>
      </c>
      <c r="J18" s="15">
        <v>185.69999999999999</v>
      </c>
      <c r="K18" s="15">
        <v>280.31999999999999</v>
      </c>
      <c r="L18" s="15">
        <v>344.53000000000009</v>
      </c>
      <c r="M18" s="15">
        <v>435.93000000000006</v>
      </c>
      <c r="N18" s="15">
        <v>279.73000000000002</v>
      </c>
      <c r="O18" s="15">
        <v>519.86000000000001</v>
      </c>
      <c r="P18" s="15">
        <v>449.5100000000001</v>
      </c>
      <c r="Q18" s="15">
        <v>496.45000000000027</v>
      </c>
      <c r="R18" s="15">
        <v>457.35999999999996</v>
      </c>
      <c r="S18" s="15">
        <v>478.44000000000011</v>
      </c>
      <c r="T18" s="15">
        <v>466.45999999999981</v>
      </c>
      <c r="U18" s="15">
        <v>485.89999999999986</v>
      </c>
      <c r="V18" s="15">
        <v>468.34999999999997</v>
      </c>
      <c r="W18" s="13">
        <v>472.95999999999998</v>
      </c>
      <c r="X18" s="15">
        <v>470.56999999999999</v>
      </c>
      <c r="Y18" s="15">
        <v>519.61999999999989</v>
      </c>
      <c r="Z18" s="16"/>
      <c r="AB18" s="16">
        <f>SUM(B18:E18)</f>
        <v>688.18999999999994</v>
      </c>
      <c r="AC18" s="16">
        <f>SUM(F18:I18)</f>
        <v>1046.7099999999996</v>
      </c>
      <c r="AD18" s="16">
        <f>SUM(J18:M18)</f>
        <v>1246.48</v>
      </c>
      <c r="AE18" s="16">
        <f>SUM(N18:Q18)</f>
        <v>1745.5500000000004</v>
      </c>
      <c r="AF18" s="16">
        <f>SUM(R18:U18)</f>
        <v>1888.1599999999996</v>
      </c>
      <c r="AG18" s="16">
        <f>SUM(V18:Y18)</f>
        <v>1931.4999999999998</v>
      </c>
    </row>
    <row r="19">
      <c r="A19" s="14" t="s">
        <v>46</v>
      </c>
      <c r="B19" s="15">
        <v>326.75</v>
      </c>
      <c r="C19" s="15">
        <v>314.56</v>
      </c>
      <c r="D19" s="15">
        <v>453.76999999999998</v>
      </c>
      <c r="E19" s="15">
        <v>409.25999999999999</v>
      </c>
      <c r="F19" s="15">
        <v>550.74000000000001</v>
      </c>
      <c r="G19" s="15">
        <v>594.23000000000002</v>
      </c>
      <c r="H19" s="15">
        <v>830.75</v>
      </c>
      <c r="I19" s="15">
        <v>1953.7600000000004</v>
      </c>
      <c r="J19" s="15">
        <v>1685.73</v>
      </c>
      <c r="K19" s="15">
        <v>1700.4099999999999</v>
      </c>
      <c r="L19" s="15">
        <v>1351.6700000000005</v>
      </c>
      <c r="M19" s="15">
        <v>1230.7700000000004</v>
      </c>
      <c r="N19" s="15">
        <v>1750.3200000000002</v>
      </c>
      <c r="O19" s="15">
        <v>1300.3400000000004</v>
      </c>
      <c r="P19" s="15">
        <v>1051.1699999999996</v>
      </c>
      <c r="Q19" s="15">
        <v>701.57000000000153</v>
      </c>
      <c r="R19" s="15">
        <v>754.71999999999991</v>
      </c>
      <c r="S19" s="15">
        <v>734.21000000000015</v>
      </c>
      <c r="T19" s="15">
        <v>841.28999999999974</v>
      </c>
      <c r="U19" s="15">
        <v>859.43000000000029</v>
      </c>
      <c r="V19" s="15">
        <v>995.26999999999998</v>
      </c>
      <c r="W19" s="13">
        <v>1077.0700000000002</v>
      </c>
      <c r="X19" s="15">
        <v>1248.3499999999999</v>
      </c>
      <c r="Y19" s="15">
        <v>1310.0099999999998</v>
      </c>
      <c r="Z19" s="16"/>
      <c r="AB19" s="16">
        <f>SUM(B19:E19)</f>
        <v>1504.3399999999999</v>
      </c>
      <c r="AC19" s="16">
        <f>SUM(F19:I19)</f>
        <v>3929.4800000000005</v>
      </c>
      <c r="AD19" s="16">
        <f>SUM(J19:M19)</f>
        <v>5968.5800000000008</v>
      </c>
      <c r="AE19" s="16">
        <f>SUM(N19:Q19)</f>
        <v>4803.4000000000015</v>
      </c>
      <c r="AF19" s="16">
        <f>SUM(R19:U19)</f>
        <v>3189.6500000000001</v>
      </c>
      <c r="AG19" s="16">
        <f>SUM(V19:Y19)</f>
        <v>4630.6999999999998</v>
      </c>
    </row>
    <row r="20">
      <c r="A20" s="14" t="s">
        <v>47</v>
      </c>
      <c r="B20" s="15">
        <v>447.11000000000001</v>
      </c>
      <c r="C20" s="15">
        <v>459.97000000000003</v>
      </c>
      <c r="D20" s="15">
        <v>510.91000000000003</v>
      </c>
      <c r="E20" s="15">
        <v>531.79999999999995</v>
      </c>
      <c r="F20" s="15">
        <v>582.87</v>
      </c>
      <c r="G20" s="15">
        <v>628.29000000000008</v>
      </c>
      <c r="H20" s="15">
        <v>722.08999999999946</v>
      </c>
      <c r="I20" s="15">
        <v>618.07000000000016</v>
      </c>
      <c r="J20" s="15">
        <v>537.51999999999998</v>
      </c>
      <c r="K20" s="15">
        <v>514.3900000000001</v>
      </c>
      <c r="L20" s="15">
        <v>678.42999999999984</v>
      </c>
      <c r="M20" s="15">
        <v>768.3299999999997</v>
      </c>
      <c r="N20" s="15">
        <v>616.5200000000001</v>
      </c>
      <c r="O20" s="15">
        <v>937.20000000000005</v>
      </c>
      <c r="P20" s="15">
        <v>1015.7299999999998</v>
      </c>
      <c r="Q20" s="15">
        <v>1020.21</v>
      </c>
      <c r="R20" s="15">
        <v>1183.3999999999996</v>
      </c>
      <c r="S20" s="15">
        <v>1239.6400000000008</v>
      </c>
      <c r="T20" s="15">
        <v>1285.5900000000006</v>
      </c>
      <c r="U20" s="15">
        <v>1341.0800000000004</v>
      </c>
      <c r="V20" s="15">
        <v>1497.02</v>
      </c>
      <c r="W20" s="13">
        <v>1587.52</v>
      </c>
      <c r="X20" s="15">
        <v>1661.7500000000009</v>
      </c>
      <c r="Y20" s="15">
        <v>1649.7200000000012</v>
      </c>
      <c r="Z20" s="16"/>
      <c r="AB20" s="16">
        <f>SUM(B20:E20)</f>
        <v>1949.79</v>
      </c>
      <c r="AC20" s="16">
        <f>SUM(F20:I20)</f>
        <v>2551.3199999999997</v>
      </c>
      <c r="AD20" s="16">
        <f>SUM(J20:M20)</f>
        <v>2498.6699999999996</v>
      </c>
      <c r="AE20" s="16">
        <f>SUM(N20:Q20)</f>
        <v>3589.6599999999999</v>
      </c>
      <c r="AF20" s="16">
        <f>SUM(R20:U20)</f>
        <v>5049.7100000000009</v>
      </c>
      <c r="AG20" s="16">
        <f>SUM(V20:Y20)</f>
        <v>6396.010000000002</v>
      </c>
    </row>
    <row r="21">
      <c r="A21" s="14" t="s">
        <v>48</v>
      </c>
      <c r="B21" s="15">
        <v>28.870000000000001</v>
      </c>
      <c r="C21" s="15">
        <v>33.380000000000003</v>
      </c>
      <c r="D21" s="15">
        <v>41.079999999999998</v>
      </c>
      <c r="E21" s="15">
        <v>40.82</v>
      </c>
      <c r="F21" s="15">
        <v>62.969999999999999</v>
      </c>
      <c r="G21" s="15">
        <v>70.72999999999999</v>
      </c>
      <c r="H21" s="15">
        <v>75.620000000000005</v>
      </c>
      <c r="I21" s="15">
        <v>85.309999999999945</v>
      </c>
      <c r="J21" s="15">
        <v>84.219999999999999</v>
      </c>
      <c r="K21" s="15">
        <v>71.519999999999982</v>
      </c>
      <c r="L21" s="15">
        <v>79.639999999999986</v>
      </c>
      <c r="M21" s="15">
        <v>89.889999999999986</v>
      </c>
      <c r="N21" s="15">
        <v>89.019999999999996</v>
      </c>
      <c r="O21" s="15">
        <v>94.529999999999987</v>
      </c>
      <c r="P21" s="15">
        <v>96.580000000000069</v>
      </c>
      <c r="Q21" s="15">
        <v>104.44</v>
      </c>
      <c r="R21" s="15">
        <v>111.41</v>
      </c>
      <c r="S21" s="15">
        <v>120.87</v>
      </c>
      <c r="T21" s="15">
        <v>118.99000000000004</v>
      </c>
      <c r="U21" s="15">
        <v>134.1099999999999</v>
      </c>
      <c r="V21" s="15">
        <v>156.09</v>
      </c>
      <c r="W21" s="13">
        <v>158.52000000000001</v>
      </c>
      <c r="X21" s="15">
        <v>175.75</v>
      </c>
      <c r="Y21" s="15">
        <v>192.96000000000004</v>
      </c>
      <c r="Z21" s="16"/>
      <c r="AB21" s="16">
        <f>SUM(B21:E21)</f>
        <v>144.15000000000001</v>
      </c>
      <c r="AC21" s="16">
        <f>SUM(F21:I21)</f>
        <v>294.62999999999994</v>
      </c>
      <c r="AD21" s="16">
        <f>SUM(J21:M21)</f>
        <v>325.26999999999998</v>
      </c>
      <c r="AE21" s="16">
        <f>SUM(N21:Q21)</f>
        <v>384.57000000000005</v>
      </c>
      <c r="AF21" s="16">
        <f>SUM(R21:U21)</f>
        <v>485.37999999999994</v>
      </c>
      <c r="AG21" s="16">
        <f>SUM(V21:Y21)</f>
        <v>683.32000000000005</v>
      </c>
    </row>
    <row r="22">
      <c r="A22" s="14" t="s">
        <v>49</v>
      </c>
      <c r="B22" s="15">
        <v>327.85000000000002</v>
      </c>
      <c r="C22" s="15">
        <v>329.33999999999997</v>
      </c>
      <c r="D22" s="15">
        <v>374.05000000000001</v>
      </c>
      <c r="E22" s="15">
        <v>414.20999999999998</v>
      </c>
      <c r="F22" s="15">
        <v>428.88</v>
      </c>
      <c r="G22" s="15">
        <v>428.78000000000009</v>
      </c>
      <c r="H22" s="15">
        <v>460.00000000000034</v>
      </c>
      <c r="I22" s="15">
        <v>452.46999999999935</v>
      </c>
      <c r="J22" s="15">
        <v>349.25</v>
      </c>
      <c r="K22" s="15">
        <v>293.03999999999974</v>
      </c>
      <c r="L22" s="15">
        <v>287.01000000000022</v>
      </c>
      <c r="M22" s="15">
        <v>311.88000000000068</v>
      </c>
      <c r="N22" s="15">
        <v>388.00999999999999</v>
      </c>
      <c r="O22" s="15">
        <v>478.11000000000013</v>
      </c>
      <c r="P22" s="15">
        <v>519.54999999999995</v>
      </c>
      <c r="Q22" s="15">
        <v>479.54000000000065</v>
      </c>
      <c r="R22" s="15">
        <v>627.93000000000029</v>
      </c>
      <c r="S22" s="15">
        <v>675.80999999999949</v>
      </c>
      <c r="T22" s="15">
        <v>710.7800000000002</v>
      </c>
      <c r="U22" s="15">
        <v>691.13999999999919</v>
      </c>
      <c r="V22" s="15">
        <v>732.9099999999994</v>
      </c>
      <c r="W22" s="13">
        <v>791.01000000000113</v>
      </c>
      <c r="X22" s="15">
        <v>847.66999999999996</v>
      </c>
      <c r="Y22" s="15">
        <v>940.5099999999984</v>
      </c>
      <c r="Z22" s="16"/>
      <c r="AB22" s="16">
        <f>SUM(B22:E22)</f>
        <v>1445.45</v>
      </c>
      <c r="AC22" s="16">
        <f>SUM(F22:I22)</f>
        <v>1770.1299999999997</v>
      </c>
      <c r="AD22" s="16">
        <f>SUM(J22:M22)</f>
        <v>1241.1800000000007</v>
      </c>
      <c r="AE22" s="16">
        <f>SUM(N22:Q22)</f>
        <v>1865.2100000000007</v>
      </c>
      <c r="AF22" s="16">
        <f>SUM(R22:U22)</f>
        <v>2705.6599999999989</v>
      </c>
      <c r="AG22" s="16">
        <f>SUM(V22:Y22)</f>
        <v>3312.099999999999</v>
      </c>
    </row>
    <row r="23">
      <c r="A23" s="10" t="s">
        <v>50</v>
      </c>
      <c r="B23" s="17">
        <f t="shared" ref="B23:N23" si="4">SUM(B17:B22)</f>
        <v>2643.96</v>
      </c>
      <c r="C23" s="17">
        <f t="shared" si="4"/>
        <v>2861.8400000000001</v>
      </c>
      <c r="D23" s="17">
        <f>SUM(D17:D22)</f>
        <v>3358.5799999999999</v>
      </c>
      <c r="E23" s="17">
        <f t="shared" si="4"/>
        <v>3496.8400000000006</v>
      </c>
      <c r="F23" s="17">
        <f t="shared" si="4"/>
        <v>3956.8700000000003</v>
      </c>
      <c r="G23" s="17">
        <f t="shared" si="4"/>
        <v>4300.1199999999999</v>
      </c>
      <c r="H23" s="17">
        <f t="shared" si="4"/>
        <v>4855.8599999999988</v>
      </c>
      <c r="I23" s="17">
        <f t="shared" si="4"/>
        <v>5952.6299999999974</v>
      </c>
      <c r="J23" s="17">
        <f t="shared" si="4"/>
        <v>5340.0500000000002</v>
      </c>
      <c r="K23" s="17">
        <f t="shared" si="4"/>
        <v>5217.8200000000006</v>
      </c>
      <c r="L23" s="17">
        <f t="shared" si="4"/>
        <v>5103.96</v>
      </c>
      <c r="M23" s="17">
        <f t="shared" si="4"/>
        <v>5032.3500000000004</v>
      </c>
      <c r="N23" s="17">
        <f t="shared" si="4"/>
        <v>5377.1500000000015</v>
      </c>
      <c r="O23" s="17">
        <f t="shared" ref="O23:S23" si="5">SUM(O17:O22)</f>
        <v>5727.6100000000006</v>
      </c>
      <c r="P23" s="17">
        <f t="shared" si="5"/>
        <v>5667.0799999999999</v>
      </c>
      <c r="Q23" s="17">
        <f t="shared" si="5"/>
        <v>5364.7900000000018</v>
      </c>
      <c r="R23" s="17">
        <f t="shared" si="5"/>
        <v>5779.9499999999998</v>
      </c>
      <c r="S23" s="17">
        <f t="shared" si="5"/>
        <v>6220.3400000000011</v>
      </c>
      <c r="T23" s="17">
        <f t="shared" ref="T23:Y23" si="6">SUM(T17:T22)</f>
        <v>6774.3299999999999</v>
      </c>
      <c r="U23" s="17">
        <f t="shared" si="6"/>
        <v>7103.6199999999999</v>
      </c>
      <c r="V23" s="17">
        <f t="shared" si="6"/>
        <v>7952.1600000000017</v>
      </c>
      <c r="W23" s="17">
        <f t="shared" si="6"/>
        <v>8624.1400000000031</v>
      </c>
      <c r="X23" s="17">
        <f t="shared" si="6"/>
        <v>9272.1100000000024</v>
      </c>
      <c r="Y23" s="17">
        <f t="shared" si="6"/>
        <v>9829.9099999999926</v>
      </c>
      <c r="Z23" s="16"/>
      <c r="AB23" s="16">
        <f>SUM(B23:E23)</f>
        <v>12361.220000000001</v>
      </c>
      <c r="AC23" s="16">
        <f>SUM(F23:I23)</f>
        <v>19065.479999999996</v>
      </c>
      <c r="AD23" s="16">
        <f>SUM(J23:M23)</f>
        <v>20694.18</v>
      </c>
      <c r="AE23" s="16">
        <f>SUM(N23:Q23)</f>
        <v>22136.630000000005</v>
      </c>
      <c r="AF23" s="16">
        <f>SUM(R23:U23)</f>
        <v>25878.240000000002</v>
      </c>
      <c r="AG23" s="16">
        <f>SUM(V23:Y23)</f>
        <v>35678.319999999992</v>
      </c>
    </row>
    <row r="24">
      <c r="A24" s="14" t="s">
        <v>51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0.059999999999999998</v>
      </c>
      <c r="U24" s="15">
        <v>1.6099999999999999</v>
      </c>
      <c r="V24" s="15">
        <v>2.8300000000000001</v>
      </c>
      <c r="W24" s="13">
        <v>0.14999999999999991</v>
      </c>
      <c r="X24" s="15">
        <v>1.6499999999999999</v>
      </c>
      <c r="Y24" s="15">
        <v>3.0099999999999998</v>
      </c>
      <c r="Z24" s="16"/>
      <c r="AB24" s="16">
        <f>SUM(B24:E24)</f>
        <v>0</v>
      </c>
      <c r="AC24" s="16">
        <f>SUM(F24:I24)</f>
        <v>0</v>
      </c>
      <c r="AD24" s="16">
        <f>SUM(J24:M24)</f>
        <v>0</v>
      </c>
      <c r="AE24" s="16">
        <f>SUM(N24:Q24)</f>
        <v>0</v>
      </c>
      <c r="AF24" s="16">
        <f>SUM(R24:U24)</f>
        <v>1.6699999999999999</v>
      </c>
      <c r="AG24" s="16">
        <f>SUM(V24:Y24)</f>
        <v>7.6399999999999997</v>
      </c>
    </row>
    <row r="25">
      <c r="A25" s="10" t="s">
        <v>52</v>
      </c>
      <c r="B25" s="17">
        <f t="shared" ref="B25:N25" si="7">B14-B23+B24</f>
        <v>1297.3399999999997</v>
      </c>
      <c r="C25" s="17">
        <f t="shared" si="7"/>
        <v>1434.5100000000002</v>
      </c>
      <c r="D25" s="17">
        <f t="shared" si="7"/>
        <v>1636.6800000000012</v>
      </c>
      <c r="E25" s="17">
        <f t="shared" si="7"/>
        <v>1811.6299999999997</v>
      </c>
      <c r="F25" s="17">
        <f t="shared" si="7"/>
        <v>1851.4199999999996</v>
      </c>
      <c r="G25" s="17">
        <f t="shared" si="7"/>
        <v>2022.4299999999985</v>
      </c>
      <c r="H25" s="17">
        <f t="shared" si="7"/>
        <v>2170.0700000000033</v>
      </c>
      <c r="I25" s="17">
        <f t="shared" si="7"/>
        <v>1278.1954674869994</v>
      </c>
      <c r="J25" s="17">
        <f t="shared" si="7"/>
        <v>1309.6899999999996</v>
      </c>
      <c r="K25" s="17">
        <f t="shared" si="7"/>
        <v>1305.4699999999975</v>
      </c>
      <c r="L25" s="17">
        <f t="shared" si="7"/>
        <v>1554.5099999999993</v>
      </c>
      <c r="M25" s="17">
        <f t="shared" si="7"/>
        <v>1822.5899999999974</v>
      </c>
      <c r="N25" s="17">
        <f t="shared" si="7"/>
        <v>1365.8599999999988</v>
      </c>
      <c r="O25" s="17">
        <f t="shared" ref="O25:S25" si="8">O14-O23+O24</f>
        <v>2004.4499999999989</v>
      </c>
      <c r="P25" s="17">
        <f t="shared" si="8"/>
        <v>2867.9799999999996</v>
      </c>
      <c r="Q25" s="17">
        <f t="shared" si="8"/>
        <v>3265.4900000000043</v>
      </c>
      <c r="R25" s="17">
        <f t="shared" si="8"/>
        <v>3502.7600000000011</v>
      </c>
      <c r="S25" s="17">
        <f t="shared" si="8"/>
        <v>3752.2899999999963</v>
      </c>
      <c r="T25" s="17">
        <f t="shared" ref="T25:Y25" si="9">T14-T23+T24</f>
        <v>4011.6799999999989</v>
      </c>
      <c r="U25" s="17">
        <f t="shared" si="9"/>
        <v>4261.1299999999956</v>
      </c>
      <c r="V25" s="17">
        <f t="shared" si="9"/>
        <v>4551.2060482999968</v>
      </c>
      <c r="W25" s="17">
        <f t="shared" si="9"/>
        <v>4757.7639516999989</v>
      </c>
      <c r="X25" s="17">
        <f t="shared" si="9"/>
        <v>4895.5199999999968</v>
      </c>
      <c r="Y25" s="17">
        <f t="shared" si="9"/>
        <v>5105.0800000000181</v>
      </c>
      <c r="Z25" s="16"/>
      <c r="AB25" s="16">
        <f>SUM(B25:E25)</f>
        <v>6180.1599999999999</v>
      </c>
      <c r="AC25" s="16">
        <f>SUM(F25:I25)</f>
        <v>7322.1154674870013</v>
      </c>
      <c r="AD25" s="16">
        <f>SUM(J25:M25)</f>
        <v>5992.2599999999939</v>
      </c>
      <c r="AE25" s="16">
        <f>SUM(N25:Q25)</f>
        <v>9503.7800000000025</v>
      </c>
      <c r="AF25" s="16">
        <f>SUM(R25:U25)</f>
        <v>15527.859999999991</v>
      </c>
      <c r="AG25" s="16">
        <f>SUM(V25:Y25)</f>
        <v>19309.570000000011</v>
      </c>
    </row>
    <row r="26">
      <c r="A26" s="14" t="s">
        <v>53</v>
      </c>
      <c r="B26" s="15">
        <v>461.44999999999999</v>
      </c>
      <c r="C26" s="15">
        <v>511.04000000000002</v>
      </c>
      <c r="D26" s="15">
        <v>576.11000000000001</v>
      </c>
      <c r="E26" s="15">
        <v>635.56999999999994</v>
      </c>
      <c r="F26" s="15">
        <v>656.16999999999996</v>
      </c>
      <c r="G26" s="15">
        <v>516.1400000000001</v>
      </c>
      <c r="H26" s="15">
        <v>555.95999999999992</v>
      </c>
      <c r="I26" s="15">
        <v>330.10000000000002</v>
      </c>
      <c r="J26" s="15">
        <v>347.36999999999995</v>
      </c>
      <c r="K26" s="15">
        <v>340.58999999999986</v>
      </c>
      <c r="L26" s="15">
        <v>408.52999999999992</v>
      </c>
      <c r="M26" s="15">
        <v>475.95000000000005</v>
      </c>
      <c r="N26" s="15">
        <v>363.42000000000007</v>
      </c>
      <c r="O26" s="15">
        <v>523.46000000000004</v>
      </c>
      <c r="P26" s="15">
        <v>742.68999999999994</v>
      </c>
      <c r="Q26" s="15">
        <v>845.98000000000025</v>
      </c>
      <c r="R26" s="15">
        <v>906.50999999999999</v>
      </c>
      <c r="S26" s="15">
        <v>971.6400000000001</v>
      </c>
      <c r="T26" s="15">
        <v>1038.6800000000001</v>
      </c>
      <c r="U26" s="15">
        <v>1103.3399999999999</v>
      </c>
      <c r="V26" s="15">
        <v>1114.3199999999999</v>
      </c>
      <c r="W26" s="15">
        <v>1206.9599999999998</v>
      </c>
      <c r="X26" s="15">
        <v>1256.5699999999999</v>
      </c>
      <c r="Y26" s="15">
        <v>1280.5500000000004</v>
      </c>
      <c r="Z26" s="19"/>
      <c r="AB26" s="16">
        <f>SUM(B26:E26)</f>
        <v>2184.1700000000001</v>
      </c>
      <c r="AC26" s="16">
        <f>SUM(F26:I26)</f>
        <v>2058.3699999999999</v>
      </c>
      <c r="AD26" s="16">
        <f>SUM(J26:M26)</f>
        <v>1572.4399999999998</v>
      </c>
      <c r="AE26" s="16">
        <f>SUM(N26:Q26)</f>
        <v>2475.5500000000002</v>
      </c>
      <c r="AF26" s="16">
        <f>SUM(R26:U26)</f>
        <v>4020.1700000000001</v>
      </c>
      <c r="AG26" s="16">
        <f>SUM(V26:Y26)</f>
        <v>4858.3999999999996</v>
      </c>
    </row>
    <row r="27">
      <c r="A27" s="10" t="s">
        <v>54</v>
      </c>
      <c r="B27" s="17">
        <f t="shared" ref="B27:T27" si="10">B25-B26</f>
        <v>835.88999999999965</v>
      </c>
      <c r="C27" s="17">
        <f t="shared" si="10"/>
        <v>923.47000000000025</v>
      </c>
      <c r="D27" s="17">
        <f t="shared" si="10"/>
        <v>1060.5700000000011</v>
      </c>
      <c r="E27" s="17">
        <f t="shared" si="10"/>
        <v>1176.0599999999997</v>
      </c>
      <c r="F27" s="17">
        <f t="shared" si="10"/>
        <v>1195.2499999999995</v>
      </c>
      <c r="G27" s="17">
        <f t="shared" si="10"/>
        <v>1506.2899999999984</v>
      </c>
      <c r="H27" s="17">
        <f t="shared" si="10"/>
        <v>1614.1100000000033</v>
      </c>
      <c r="I27" s="17">
        <f t="shared" si="10"/>
        <v>948.09546748699938</v>
      </c>
      <c r="J27" s="17">
        <f t="shared" si="10"/>
        <v>962.31999999999971</v>
      </c>
      <c r="K27" s="17">
        <f t="shared" si="10"/>
        <v>964.87999999999761</v>
      </c>
      <c r="L27" s="17">
        <f t="shared" si="10"/>
        <v>1145.9799999999993</v>
      </c>
      <c r="M27" s="17">
        <f t="shared" si="10"/>
        <v>1346.6399999999974</v>
      </c>
      <c r="N27" s="17">
        <f t="shared" si="10"/>
        <v>1002.4399999999987</v>
      </c>
      <c r="O27" s="17">
        <f t="shared" si="10"/>
        <v>1480.9899999999989</v>
      </c>
      <c r="P27" s="17">
        <f t="shared" si="10"/>
        <v>2125.2899999999995</v>
      </c>
      <c r="Q27" s="17">
        <f t="shared" si="10"/>
        <v>2419.5100000000039</v>
      </c>
      <c r="R27" s="17">
        <f t="shared" si="10"/>
        <v>2596.2500000000009</v>
      </c>
      <c r="S27" s="17">
        <f t="shared" si="10"/>
        <v>2780.649999999996</v>
      </c>
      <c r="T27" s="17">
        <f t="shared" si="10"/>
        <v>2972.9999999999991</v>
      </c>
      <c r="U27" s="17">
        <f t="shared" ref="U27:Y27" si="11">U25-U26</f>
        <v>3157.7899999999954</v>
      </c>
      <c r="V27" s="17">
        <f t="shared" si="11"/>
        <v>3436.8860482999971</v>
      </c>
      <c r="W27" s="17">
        <f t="shared" si="11"/>
        <v>3550.8039516999988</v>
      </c>
      <c r="X27" s="17">
        <f t="shared" si="11"/>
        <v>3638.9499999999971</v>
      </c>
      <c r="Y27" s="17">
        <f t="shared" si="11"/>
        <v>3824.5300000000179</v>
      </c>
      <c r="Z27" s="16"/>
      <c r="AB27" s="16">
        <f>SUM(B27:E27)</f>
        <v>3995.9900000000007</v>
      </c>
      <c r="AC27" s="16">
        <f>SUM(F27:I27)</f>
        <v>5263.7454674870005</v>
      </c>
      <c r="AD27" s="16">
        <f>SUM(J27:M27)</f>
        <v>4419.8199999999943</v>
      </c>
      <c r="AE27" s="16">
        <f>SUM(N27:Q27)</f>
        <v>7028.2300000000014</v>
      </c>
      <c r="AF27" s="16">
        <f>SUM(R27:U27)</f>
        <v>11507.689999999991</v>
      </c>
      <c r="AG27" s="16">
        <f>SUM(V27:Y27)</f>
        <v>14451.170000000009</v>
      </c>
    </row>
    <row r="28">
      <c r="W28" s="16"/>
    </row>
    <row r="29">
      <c r="A29" s="4" t="s">
        <v>55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W29" s="16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W30" s="16"/>
    </row>
    <row r="31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6" t="s">
        <v>6</v>
      </c>
      <c r="G31" s="6" t="s">
        <v>7</v>
      </c>
      <c r="H31" s="6" t="s">
        <v>8</v>
      </c>
      <c r="I31" s="6" t="s">
        <v>9</v>
      </c>
      <c r="J31" s="6" t="s">
        <v>10</v>
      </c>
      <c r="K31" s="6" t="s">
        <v>11</v>
      </c>
      <c r="L31" s="6" t="s">
        <v>12</v>
      </c>
      <c r="M31" s="6" t="s">
        <v>13</v>
      </c>
      <c r="N31" s="7" t="s">
        <v>14</v>
      </c>
      <c r="O31" s="7" t="s">
        <v>15</v>
      </c>
      <c r="P31" s="7" t="s">
        <v>16</v>
      </c>
      <c r="Q31" s="7" t="s">
        <v>17</v>
      </c>
      <c r="R31" s="7" t="s">
        <v>18</v>
      </c>
      <c r="S31" s="7" t="s">
        <v>19</v>
      </c>
      <c r="T31" s="7" t="s">
        <v>20</v>
      </c>
      <c r="U31" s="20" t="s">
        <v>21</v>
      </c>
      <c r="V31" s="8" t="s">
        <v>22</v>
      </c>
      <c r="W31" s="21" t="s">
        <v>56</v>
      </c>
      <c r="X31" s="8" t="s">
        <v>24</v>
      </c>
      <c r="Y31" s="8" t="s">
        <v>25</v>
      </c>
    </row>
    <row r="32">
      <c r="A32" s="14" t="s">
        <v>57</v>
      </c>
      <c r="B32" s="15">
        <v>89904</v>
      </c>
      <c r="C32" s="15">
        <v>96682</v>
      </c>
      <c r="D32" s="15">
        <v>106549</v>
      </c>
      <c r="E32" s="15">
        <v>112512.81999999999</v>
      </c>
      <c r="F32" s="15">
        <v>125113.01000000001</v>
      </c>
      <c r="G32" s="15">
        <v>130790.27000000002</v>
      </c>
      <c r="H32" s="15">
        <v>139560.86000000002</v>
      </c>
      <c r="I32" s="15">
        <v>141376.04546748701</v>
      </c>
      <c r="J32" s="15">
        <v>132367.73000000001</v>
      </c>
      <c r="K32" s="15">
        <v>131764.90999999997</v>
      </c>
      <c r="L32" s="15">
        <v>137919.85000000001</v>
      </c>
      <c r="M32" s="15">
        <v>146686.87000000002</v>
      </c>
      <c r="N32" s="15">
        <v>153143.25000000003</v>
      </c>
      <c r="O32" s="15">
        <v>160807.67999999999</v>
      </c>
      <c r="P32" s="15">
        <v>174774.97000000003</v>
      </c>
      <c r="Q32" s="15">
        <v>191423.25</v>
      </c>
      <c r="R32" s="15">
        <v>198352.17000000001</v>
      </c>
      <c r="S32" s="15">
        <v>212721.07999999999</v>
      </c>
      <c r="T32" s="15">
        <v>225399.43999999997</v>
      </c>
      <c r="U32" s="15">
        <v>242269</v>
      </c>
      <c r="V32" s="15">
        <v>265295.65999999997</v>
      </c>
      <c r="W32" s="13">
        <v>285748.20000000001</v>
      </c>
      <c r="X32" s="15">
        <v>306388.69</v>
      </c>
      <c r="Y32" s="15">
        <v>326293.32000000001</v>
      </c>
      <c r="AB32" s="16">
        <f>SUM(B32:E32)</f>
        <v>405647.82000000001</v>
      </c>
      <c r="AC32" s="16">
        <f>SUM(F32:I32)</f>
        <v>536840.18546748697</v>
      </c>
      <c r="AD32" s="16">
        <f>SUM(J32:M32)</f>
        <v>548739.35999999999</v>
      </c>
      <c r="AE32" s="16">
        <f>SUM(N32:Q32)</f>
        <v>680149.15000000014</v>
      </c>
      <c r="AF32" s="16">
        <f>SUM(R32:U32)</f>
        <v>878741.68999999994</v>
      </c>
      <c r="AG32" s="16">
        <f>SUM(V32:Y32)</f>
        <v>1183725.8700000001</v>
      </c>
    </row>
    <row r="33">
      <c r="A33" s="14" t="s">
        <v>58</v>
      </c>
      <c r="B33" s="15">
        <v>93314</v>
      </c>
      <c r="C33" s="15">
        <v>100217</v>
      </c>
      <c r="D33" s="15">
        <v>109930</v>
      </c>
      <c r="E33" s="15">
        <v>115888</v>
      </c>
      <c r="F33" s="15">
        <v>128898</v>
      </c>
      <c r="G33" s="15">
        <v>135533</v>
      </c>
      <c r="H33" s="15">
        <v>145092</v>
      </c>
      <c r="I33" s="15">
        <v>147153</v>
      </c>
      <c r="J33" s="15">
        <v>138055</v>
      </c>
      <c r="K33" s="15">
        <v>137090</v>
      </c>
      <c r="L33" s="15">
        <v>143550</v>
      </c>
      <c r="M33" s="15">
        <v>152947</v>
      </c>
      <c r="N33" s="15">
        <v>159057</v>
      </c>
      <c r="O33" s="15">
        <v>166937</v>
      </c>
      <c r="P33" s="15">
        <v>181250</v>
      </c>
      <c r="Q33" s="15">
        <v>197452</v>
      </c>
      <c r="R33" s="15">
        <v>204018</v>
      </c>
      <c r="S33" s="15">
        <v>218366</v>
      </c>
      <c r="T33" s="15">
        <v>230842</v>
      </c>
      <c r="U33" s="15">
        <v>247379</v>
      </c>
      <c r="V33" s="15">
        <v>270097</v>
      </c>
      <c r="W33" s="15">
        <v>290264</v>
      </c>
      <c r="X33" s="15">
        <v>310968</v>
      </c>
      <c r="Y33" s="15">
        <v>330615</v>
      </c>
      <c r="AB33" s="16">
        <f>SUM(B33:E33)</f>
        <v>419349</v>
      </c>
      <c r="AC33" s="16">
        <f>SUM(F33:I33)</f>
        <v>556676</v>
      </c>
      <c r="AD33" s="16">
        <f>SUM(J33:M33)</f>
        <v>571642</v>
      </c>
      <c r="AE33" s="16">
        <f>SUM(N33:Q33)</f>
        <v>704696</v>
      </c>
      <c r="AF33" s="16">
        <f>SUM(R33:U33)</f>
        <v>900605</v>
      </c>
      <c r="AG33" s="16">
        <f>SUM(V33:Y33)</f>
        <v>1201944</v>
      </c>
    </row>
    <row r="34">
      <c r="A34" s="14" t="s">
        <v>59</v>
      </c>
      <c r="B34" s="15">
        <v>72745.399999999994</v>
      </c>
      <c r="C34" s="15">
        <v>81843.720000000001</v>
      </c>
      <c r="D34" s="15">
        <v>92889.178602599975</v>
      </c>
      <c r="E34" s="15">
        <v>101587.85999999999</v>
      </c>
      <c r="F34" s="15">
        <v>112430.53000000001</v>
      </c>
      <c r="G34" s="15">
        <v>119851.57000000001</v>
      </c>
      <c r="H34" s="15">
        <v>122375.40999999999</v>
      </c>
      <c r="I34" s="15">
        <v>129806.38</v>
      </c>
      <c r="J34" s="15">
        <v>121119.83999999998</v>
      </c>
      <c r="K34" s="15">
        <v>124899.55</v>
      </c>
      <c r="L34" s="15">
        <v>124161.53</v>
      </c>
      <c r="M34" s="15">
        <v>131645.37999999998</v>
      </c>
      <c r="N34" s="15">
        <v>133298.01999999999</v>
      </c>
      <c r="O34" s="15">
        <v>145020.35999999999</v>
      </c>
      <c r="P34" s="15">
        <v>154041.01999999999</v>
      </c>
      <c r="Q34" s="15">
        <v>165231.91999999998</v>
      </c>
      <c r="R34" s="15">
        <v>172096.66</v>
      </c>
      <c r="S34" s="15">
        <v>183272.71999999997</v>
      </c>
      <c r="T34" s="15">
        <v>201317.89999999999</v>
      </c>
      <c r="U34" s="15">
        <v>216690.49000000002</v>
      </c>
      <c r="V34" s="15">
        <v>236705.96000000002</v>
      </c>
      <c r="W34" s="13">
        <v>256548.64999999999</v>
      </c>
      <c r="X34" s="15">
        <v>266910.03000000003</v>
      </c>
      <c r="Y34" s="15">
        <v>293345.83000000002</v>
      </c>
      <c r="AB34" s="16">
        <f>SUM(B34:E34)</f>
        <v>349066.15860259999</v>
      </c>
      <c r="AC34" s="16">
        <f>SUM(F34:I34)</f>
        <v>484463.89000000001</v>
      </c>
      <c r="AD34" s="16">
        <f>SUM(J34:M34)</f>
        <v>501826.29999999993</v>
      </c>
      <c r="AE34" s="16">
        <f>SUM(N34:Q34)</f>
        <v>597591.32000000007</v>
      </c>
      <c r="AF34" s="16">
        <f>SUM(R34:U34)</f>
        <v>773377.77000000002</v>
      </c>
      <c r="AG34" s="16">
        <f>SUM(V34:Y34)</f>
        <v>1053510.47</v>
      </c>
    </row>
    <row r="35">
      <c r="A35" s="14" t="s">
        <v>60</v>
      </c>
      <c r="B35" s="15">
        <v>9427</v>
      </c>
      <c r="C35" s="15">
        <v>10651</v>
      </c>
      <c r="D35" s="15">
        <v>11489.028602599999</v>
      </c>
      <c r="E35" s="15">
        <v>13193.01</v>
      </c>
      <c r="F35" s="15">
        <v>15084.280000000002</v>
      </c>
      <c r="G35" s="15">
        <v>17632.619999999999</v>
      </c>
      <c r="H35" s="15">
        <v>20235.23</v>
      </c>
      <c r="I35" s="15">
        <v>21427.099999999999</v>
      </c>
      <c r="J35" s="15">
        <v>20060.669999999998</v>
      </c>
      <c r="K35" s="15">
        <v>21669.400000000001</v>
      </c>
      <c r="L35" s="15">
        <v>23776.93</v>
      </c>
      <c r="M35" s="15">
        <v>25803.43</v>
      </c>
      <c r="N35" s="15">
        <v>27971.57</v>
      </c>
      <c r="O35" s="15">
        <v>28720.470000000001</v>
      </c>
      <c r="P35" s="15">
        <v>30481.310000000001</v>
      </c>
      <c r="Q35" s="15">
        <v>30799.52</v>
      </c>
      <c r="R35" s="15">
        <v>34102.040000000001</v>
      </c>
      <c r="S35" s="15">
        <v>39422.240000000005</v>
      </c>
      <c r="T35" s="15">
        <v>42984.25</v>
      </c>
      <c r="U35" s="15">
        <v>44665.559999999998</v>
      </c>
      <c r="V35" s="15">
        <v>49943.529999999999</v>
      </c>
      <c r="W35" s="13">
        <v>54821.180000000008</v>
      </c>
      <c r="X35" s="15">
        <v>58007.610000000001</v>
      </c>
      <c r="Y35" s="15">
        <v>60150.919999999998</v>
      </c>
      <c r="AB35" s="16">
        <f>SUM(B35:E35)</f>
        <v>44760.038602599998</v>
      </c>
      <c r="AC35" s="16">
        <f>SUM(F35:I35)</f>
        <v>74379.23000000001</v>
      </c>
      <c r="AD35" s="16">
        <f>SUM(J35:M35)</f>
        <v>91310.429999999993</v>
      </c>
      <c r="AE35" s="16">
        <f>SUM(N35:Q35)</f>
        <v>117972.87000000001</v>
      </c>
      <c r="AF35" s="16">
        <f>SUM(R35:U35)</f>
        <v>161174.09</v>
      </c>
      <c r="AG35" s="16">
        <f>SUM(V35:Y35)</f>
        <v>222923.23999999999</v>
      </c>
    </row>
    <row r="36">
      <c r="A36" s="14" t="s">
        <v>61</v>
      </c>
      <c r="B36" s="15">
        <v>16649.839406579198</v>
      </c>
      <c r="C36" s="15">
        <v>17402.400000000001</v>
      </c>
      <c r="D36" s="15">
        <v>18503.857537284181</v>
      </c>
      <c r="E36" s="15">
        <v>19697.02</v>
      </c>
      <c r="F36" s="15">
        <v>20953.300000000003</v>
      </c>
      <c r="G36" s="15">
        <v>22090.639999999999</v>
      </c>
      <c r="H36" s="15">
        <v>32210.970000000001</v>
      </c>
      <c r="I36" s="15">
        <v>32327.625467487003</v>
      </c>
      <c r="J36" s="15">
        <v>33278.669999999998</v>
      </c>
      <c r="K36" s="15">
        <v>34284.589999999997</v>
      </c>
      <c r="L36" s="15">
        <v>35536.770000000004</v>
      </c>
      <c r="M36" s="15">
        <v>36918.405467487006</v>
      </c>
      <c r="N36" s="15">
        <v>38038.779999999999</v>
      </c>
      <c r="O36" s="15">
        <v>38999.629999999997</v>
      </c>
      <c r="P36" s="15">
        <v>41193.620000000003</v>
      </c>
      <c r="Q36" s="15">
        <v>43712.685467487012</v>
      </c>
      <c r="R36" s="15">
        <v>46336.880000000005</v>
      </c>
      <c r="S36" s="15">
        <v>48042.980000000003</v>
      </c>
      <c r="T36" s="15">
        <v>51156.500000000015</v>
      </c>
      <c r="U36" s="15">
        <v>54371.980000000003</v>
      </c>
      <c r="V36" s="15">
        <v>57994.068222498005</v>
      </c>
      <c r="W36" s="13">
        <v>59874.480000000003</v>
      </c>
      <c r="X36" s="15">
        <v>72727.5</v>
      </c>
      <c r="Y36" s="15">
        <v>76695.350000000006</v>
      </c>
      <c r="AB36" s="16">
        <f>SUM(B36:E36)</f>
        <v>72253.116943863381</v>
      </c>
      <c r="AC36" s="16">
        <f>SUM(F36:I36)</f>
        <v>107582.535467487</v>
      </c>
      <c r="AD36" s="16">
        <f>SUM(J36:M36)</f>
        <v>140018.435467487</v>
      </c>
      <c r="AE36" s="16">
        <f>SUM(N36:Q36)</f>
        <v>161944.715467487</v>
      </c>
      <c r="AF36" s="16">
        <f>SUM(R36:U36)</f>
        <v>199908.34000000005</v>
      </c>
      <c r="AG36" s="16">
        <f>SUM(V36:Y36)</f>
        <v>267291.39822249801</v>
      </c>
    </row>
    <row r="37">
      <c r="A37" s="14" t="s">
        <v>62</v>
      </c>
      <c r="B37" s="12">
        <v>28.280000000000001</v>
      </c>
      <c r="C37" s="12">
        <v>30.050000000000001</v>
      </c>
      <c r="D37" s="12">
        <v>32.57</v>
      </c>
      <c r="E37" s="12">
        <v>34.479999999999997</v>
      </c>
      <c r="F37" s="12">
        <v>36.939999999999998</v>
      </c>
      <c r="G37" s="12">
        <v>38.700000000000003</v>
      </c>
      <c r="H37" s="12">
        <v>40.380000000000003</v>
      </c>
      <c r="I37" s="12">
        <v>42.600000000000001</v>
      </c>
      <c r="J37" s="12">
        <v>42.950000000000003</v>
      </c>
      <c r="K37" s="12">
        <v>44.109999999999999</v>
      </c>
      <c r="L37" s="12">
        <v>46.310000000000002</v>
      </c>
      <c r="M37" s="12">
        <v>48.57</v>
      </c>
      <c r="N37" s="12">
        <v>50.450000000000003</v>
      </c>
      <c r="O37" s="12">
        <v>52.799999999999997</v>
      </c>
      <c r="P37" s="12">
        <v>55.359999999999999</v>
      </c>
      <c r="Q37" s="12">
        <v>57.57</v>
      </c>
      <c r="R37" s="12">
        <v>60.299999999999997</v>
      </c>
      <c r="S37" s="12">
        <v>62.909999999999997</v>
      </c>
      <c r="T37" s="12">
        <v>66.049999999999997</v>
      </c>
      <c r="U37" s="12">
        <v>69.140000000000001</v>
      </c>
      <c r="V37" s="12">
        <v>72.980000000000004</v>
      </c>
      <c r="W37" s="12">
        <v>76.560000000000002</v>
      </c>
      <c r="X37" s="12">
        <v>80.409999999999997</v>
      </c>
      <c r="Y37" s="12">
        <v>83.640000000000001</v>
      </c>
      <c r="AB37" s="16">
        <f>SUM(B37:E37)</f>
        <v>125.38</v>
      </c>
      <c r="AC37" s="16">
        <f>SUM(F37:I37)</f>
        <v>158.62</v>
      </c>
      <c r="AD37" s="16">
        <f>SUM(J37:M37)</f>
        <v>181.94</v>
      </c>
      <c r="AE37" s="16">
        <f>SUM(N37:Q37)</f>
        <v>216.18000000000001</v>
      </c>
      <c r="AF37" s="16">
        <f>SUM(R37:U37)</f>
        <v>258.39999999999998</v>
      </c>
      <c r="AG37" s="16">
        <f>SUM(V37:Y37)</f>
        <v>313.59000000000003</v>
      </c>
    </row>
    <row r="38">
      <c r="A38" s="14" t="s">
        <v>63</v>
      </c>
      <c r="B38" s="12">
        <v>16.550000000000001</v>
      </c>
      <c r="C38" s="12">
        <v>17.82</v>
      </c>
      <c r="D38" s="12">
        <v>19.690000000000001</v>
      </c>
      <c r="E38" s="12">
        <v>20.670000000000002</v>
      </c>
      <c r="F38" s="12">
        <v>21.850000000000001</v>
      </c>
      <c r="G38" s="12">
        <v>22.780000000000001</v>
      </c>
      <c r="H38" s="12">
        <v>23.48</v>
      </c>
      <c r="I38" s="12">
        <v>24.129999999999999</v>
      </c>
      <c r="J38" s="12">
        <v>24.129999999999999</v>
      </c>
      <c r="K38" s="12">
        <v>23.870000000000001</v>
      </c>
      <c r="L38" s="12">
        <v>25.25</v>
      </c>
      <c r="M38" s="12">
        <v>26.890000000000001</v>
      </c>
      <c r="N38" s="12">
        <v>27.43</v>
      </c>
      <c r="O38" s="12">
        <v>29.370000000000001</v>
      </c>
      <c r="P38" s="12">
        <v>31.260000000000002</v>
      </c>
      <c r="Q38" s="12">
        <v>32.770000000000003</v>
      </c>
      <c r="R38" s="12">
        <v>34.659999999999997</v>
      </c>
      <c r="S38" s="12">
        <v>36.390000000000001</v>
      </c>
      <c r="T38" s="12">
        <v>38.579999999999998</v>
      </c>
      <c r="U38" s="12">
        <v>40.560000000000002</v>
      </c>
      <c r="V38" s="12">
        <v>44.270000000000003</v>
      </c>
      <c r="W38" s="12">
        <v>46.670000000000002</v>
      </c>
      <c r="X38" s="22">
        <v>49.280000000000001</v>
      </c>
      <c r="Y38" s="12">
        <v>50.75</v>
      </c>
      <c r="AB38" s="16">
        <f>SUM(B38:E38)</f>
        <v>74.730000000000004</v>
      </c>
      <c r="AC38" s="16">
        <f>SUM(F38:I38)</f>
        <v>92.239999999999995</v>
      </c>
      <c r="AD38" s="16">
        <f>SUM(J38:M38)</f>
        <v>100.14</v>
      </c>
      <c r="AE38" s="16">
        <f>SUM(N38:Q38)</f>
        <v>120.83000000000001</v>
      </c>
      <c r="AF38" s="16">
        <f>SUM(R38:U38)</f>
        <v>150.19</v>
      </c>
      <c r="AG38" s="16">
        <f>SUM(V38:Y38)</f>
        <v>190.97</v>
      </c>
    </row>
    <row r="39">
      <c r="A39" s="14" t="s">
        <v>64</v>
      </c>
      <c r="B39" s="12">
        <v>5.6299999999999999</v>
      </c>
      <c r="C39" s="12">
        <v>5.2599999999999998</v>
      </c>
      <c r="D39" s="12">
        <v>6.7699999999999996</v>
      </c>
      <c r="E39" s="12">
        <v>5.8300000000000001</v>
      </c>
      <c r="F39" s="12">
        <v>7.2699999999999996</v>
      </c>
      <c r="G39" s="12">
        <v>6.4699999999999998</v>
      </c>
      <c r="H39" s="12">
        <v>7.6699999999999999</v>
      </c>
      <c r="I39" s="12">
        <v>6.0300000000000002</v>
      </c>
      <c r="J39" s="12">
        <v>1.75</v>
      </c>
      <c r="K39" s="12">
        <v>3.6200000000000001</v>
      </c>
      <c r="L39" s="12">
        <v>6.04</v>
      </c>
      <c r="M39" s="12">
        <v>5.4699999999999998</v>
      </c>
      <c r="N39" s="12">
        <v>4.6299999999999999</v>
      </c>
      <c r="O39" s="12">
        <v>6.3300000000000001</v>
      </c>
      <c r="P39" s="12">
        <v>7.4400000000000004</v>
      </c>
      <c r="Q39" s="12">
        <v>6.2800000000000002</v>
      </c>
      <c r="R39" s="12">
        <v>7.4199999999999999</v>
      </c>
      <c r="S39" s="12">
        <v>6.7599999999999998</v>
      </c>
      <c r="T39" s="12">
        <v>7.8399999999999999</v>
      </c>
      <c r="U39" s="12">
        <v>7.5599999999999996</v>
      </c>
      <c r="V39" s="12">
        <v>9.9399999999999995</v>
      </c>
      <c r="W39" s="12">
        <v>8.5299999999999994</v>
      </c>
      <c r="X39" s="12">
        <v>9.8599999999999994</v>
      </c>
      <c r="Y39" s="12">
        <v>7.8700000000000001</v>
      </c>
      <c r="AB39" s="16">
        <f>SUM(B39:E39)</f>
        <v>23.490000000000002</v>
      </c>
      <c r="AC39" s="16">
        <f>SUM(F39:I39)</f>
        <v>27.439999999999998</v>
      </c>
      <c r="AD39" s="16">
        <f>SUM(J39:M39)</f>
        <v>16.879999999999999</v>
      </c>
      <c r="AE39" s="16">
        <f>SUM(N39:Q39)</f>
        <v>24.680000000000003</v>
      </c>
      <c r="AF39" s="16">
        <f>SUM(R39:U39)</f>
        <v>29.579999999999998</v>
      </c>
      <c r="AG39" s="16">
        <f>SUM(V39:Y39)</f>
        <v>36.199999999999996</v>
      </c>
    </row>
    <row r="40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W40" s="16"/>
    </row>
    <row r="41">
      <c r="A41" s="4" t="s">
        <v>65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W41" s="16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W42" s="16"/>
    </row>
    <row r="43">
      <c r="A43" s="5" t="s">
        <v>1</v>
      </c>
      <c r="B43" s="5" t="s">
        <v>2</v>
      </c>
      <c r="C43" s="5" t="s">
        <v>3</v>
      </c>
      <c r="D43" s="5" t="s">
        <v>4</v>
      </c>
      <c r="E43" s="5" t="s">
        <v>5</v>
      </c>
      <c r="F43" s="6" t="s">
        <v>6</v>
      </c>
      <c r="G43" s="6" t="s">
        <v>7</v>
      </c>
      <c r="H43" s="6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6" t="s">
        <v>13</v>
      </c>
      <c r="N43" s="7" t="s">
        <v>14</v>
      </c>
      <c r="O43" s="7" t="s">
        <v>15</v>
      </c>
      <c r="P43" s="7" t="s">
        <v>16</v>
      </c>
      <c r="Q43" s="7" t="s">
        <v>17</v>
      </c>
      <c r="R43" s="7" t="s">
        <v>18</v>
      </c>
      <c r="S43" s="7" t="s">
        <v>19</v>
      </c>
      <c r="T43" s="7" t="s">
        <v>20</v>
      </c>
      <c r="U43" s="20" t="s">
        <v>21</v>
      </c>
      <c r="V43" s="8" t="s">
        <v>22</v>
      </c>
      <c r="W43" s="21" t="s">
        <v>56</v>
      </c>
      <c r="X43" s="8" t="s">
        <v>24</v>
      </c>
      <c r="Y43" s="8" t="s">
        <v>25</v>
      </c>
    </row>
    <row r="44">
      <c r="A44" s="14" t="s">
        <v>66</v>
      </c>
      <c r="B44" s="23">
        <f>(ROUND((SUM(B20:B22)+B18),0)/ROUND((B14-B17),0))</f>
        <v>0.37005430566330488</v>
      </c>
      <c r="C44" s="23">
        <f>(ROUND((SUM(C20:C22)+C18),0)/ROUND((C14-C17),0))</f>
        <v>0.35910589959692196</v>
      </c>
      <c r="D44" s="23">
        <f>(ROUND((SUM(D20:D22)+D18),0)/ROUND((D14-D17),0))</f>
        <v>0.34890965732087226</v>
      </c>
      <c r="E44" s="23">
        <f>(ROUND((SUM(E20:E22)+E18),0)/ROUND((E14-E17),0))</f>
        <v>0.34580265095729013</v>
      </c>
      <c r="F44" s="23">
        <f>(ROUND((SUM(F20:F22)+F18),0)/ROUND((F14-F17),0))</f>
        <v>0.34993234100135318</v>
      </c>
      <c r="G44" s="23">
        <f t="shared" ref="G44:L44" si="12">((SUM(G20:G22)+G18)/(G14-G17))</f>
        <v>0.34569268815967491</v>
      </c>
      <c r="H44" s="23">
        <f t="shared" si="12"/>
        <v>0.3385747977694018</v>
      </c>
      <c r="I44" s="23">
        <f t="shared" si="12"/>
        <v>0.30991632301534622</v>
      </c>
      <c r="J44" s="23">
        <f t="shared" si="12"/>
        <v>0.27857884304606578</v>
      </c>
      <c r="K44" s="23">
        <f t="shared" si="12"/>
        <v>0.27832611070429647</v>
      </c>
      <c r="L44" s="23">
        <f t="shared" si="12"/>
        <v>0.32348182755674743</v>
      </c>
      <c r="M44" s="23">
        <f t="shared" ref="M44:T44" si="13">(ROUND((SUM(M20:M22)+M18),0)/ROUND((M14-M17),0))</f>
        <v>0.34470916505687915</v>
      </c>
      <c r="N44" s="23">
        <f t="shared" si="13"/>
        <v>0.3058587658721319</v>
      </c>
      <c r="O44" s="23">
        <f t="shared" si="13"/>
        <v>0.38057742782152232</v>
      </c>
      <c r="P44" s="23">
        <f t="shared" si="13"/>
        <v>0.3467755374104316</v>
      </c>
      <c r="Q44" s="23">
        <f t="shared" si="13"/>
        <v>0.34624258404746211</v>
      </c>
      <c r="R44" s="23">
        <f t="shared" si="13"/>
        <v>0.35854172943657731</v>
      </c>
      <c r="S44" s="23">
        <f t="shared" si="13"/>
        <v>0.35923439508641625</v>
      </c>
      <c r="T44" s="23">
        <f t="shared" si="13"/>
        <v>0.34727639542703431</v>
      </c>
      <c r="U44" s="23">
        <f>(ROUND((SUM(U20:U22)+U18),0)/ROUND((U14-U17),0))</f>
        <v>0.34126881997168962</v>
      </c>
      <c r="V44" s="23">
        <v>0.34000000000000002</v>
      </c>
      <c r="W44" s="23">
        <v>0.34000000000000002</v>
      </c>
      <c r="X44" s="23">
        <v>0.33939999999999998</v>
      </c>
      <c r="Y44" s="23">
        <v>0.34000000000000002</v>
      </c>
      <c r="AB44" s="24"/>
    </row>
    <row r="45">
      <c r="A45" s="14" t="s">
        <v>67</v>
      </c>
      <c r="B45" s="25">
        <v>0.013899999999999999</v>
      </c>
      <c r="C45" s="25">
        <v>0.0149</v>
      </c>
      <c r="D45" s="25">
        <v>0.0155</v>
      </c>
      <c r="E45" s="25">
        <v>0.0154</v>
      </c>
      <c r="F45" s="25">
        <v>0.016</v>
      </c>
      <c r="G45" s="25">
        <v>0.0161</v>
      </c>
      <c r="H45" s="25">
        <v>0.0161</v>
      </c>
      <c r="I45" s="25">
        <v>0.0161</v>
      </c>
      <c r="J45" s="25">
        <v>0.014</v>
      </c>
      <c r="K45" s="25">
        <v>0.0103</v>
      </c>
      <c r="L45" s="25">
        <v>0.0054999999999999997</v>
      </c>
      <c r="M45" s="25">
        <v>0.017899999999999999</v>
      </c>
      <c r="N45" s="25">
        <v>0.029600000000000001</v>
      </c>
      <c r="O45" s="25">
        <v>0.024500000000000001</v>
      </c>
      <c r="P45" s="25">
        <v>0.017299999999999999</v>
      </c>
      <c r="Q45" s="25">
        <v>0.016</v>
      </c>
      <c r="R45" s="25">
        <v>0.012500000000000001</v>
      </c>
      <c r="S45" s="25">
        <v>0.0117</v>
      </c>
      <c r="T45" s="25">
        <v>0.0114</v>
      </c>
      <c r="U45" s="25">
        <v>0.0094000000000000004</v>
      </c>
      <c r="V45" s="25">
        <v>0.0086999999999999994</v>
      </c>
      <c r="W45" s="25">
        <v>0.0091000000000000004</v>
      </c>
      <c r="X45" s="25">
        <v>0.0094999999999999998</v>
      </c>
      <c r="Y45" s="25">
        <v>0.0085000000000000006</v>
      </c>
      <c r="AB45" s="24"/>
    </row>
    <row r="46">
      <c r="A46" s="14" t="s">
        <v>68</v>
      </c>
      <c r="B46" s="25">
        <v>0.0044000000000000003</v>
      </c>
      <c r="C46" s="25">
        <v>0.0053</v>
      </c>
      <c r="D46" s="25">
        <v>0.0061999999999999998</v>
      </c>
      <c r="E46" s="25">
        <v>0.0063</v>
      </c>
      <c r="F46" s="25">
        <v>0.0064000000000000003</v>
      </c>
      <c r="G46" s="25">
        <v>0.0064999999999999997</v>
      </c>
      <c r="H46" s="25">
        <v>0.0070000000000000001</v>
      </c>
      <c r="I46" s="25">
        <v>0.0064999999999999997</v>
      </c>
      <c r="J46" s="25">
        <v>0.0050000000000000001</v>
      </c>
      <c r="K46" s="25">
        <v>0.0037000000000000002</v>
      </c>
      <c r="L46" s="25">
        <v>0.0019</v>
      </c>
      <c r="M46" s="25">
        <v>0.0074999999999999997</v>
      </c>
      <c r="N46" s="25">
        <v>0.0146</v>
      </c>
      <c r="O46" s="25">
        <v>0.010999999999999999</v>
      </c>
      <c r="P46" s="25">
        <v>0.0077999999999999996</v>
      </c>
      <c r="Q46" s="25">
        <v>0.0067999999999999996</v>
      </c>
      <c r="R46" s="25">
        <v>0.0051000000000000004</v>
      </c>
      <c r="S46" s="25">
        <v>0.0044000000000000003</v>
      </c>
      <c r="T46" s="25">
        <v>0.0041000000000000003</v>
      </c>
      <c r="U46" s="25">
        <v>0.0033999999999999998</v>
      </c>
      <c r="V46" s="25">
        <v>0.0030999999999999999</v>
      </c>
      <c r="W46" s="25">
        <v>0.0030999999999999999</v>
      </c>
      <c r="X46" s="25">
        <v>0.0037000000000000002</v>
      </c>
      <c r="Y46" s="25">
        <v>0.0037000000000000002</v>
      </c>
      <c r="AB46" s="24"/>
    </row>
    <row r="47">
      <c r="A47" s="14" t="s">
        <v>69</v>
      </c>
      <c r="B47" s="26">
        <v>0.68999999999999995</v>
      </c>
      <c r="C47" s="26">
        <v>0.65000000000000002</v>
      </c>
      <c r="D47" s="26">
        <v>0.59999999999999998</v>
      </c>
      <c r="E47" s="26">
        <v>0.59999999999999998</v>
      </c>
      <c r="F47" s="26">
        <v>0.60999999999999999</v>
      </c>
      <c r="G47" s="26">
        <v>0.59999999999999998</v>
      </c>
      <c r="H47" s="26">
        <v>0.56999999999999995</v>
      </c>
      <c r="I47" s="26">
        <v>0.59999999999999998</v>
      </c>
      <c r="J47" s="26">
        <v>0.65000000000000002</v>
      </c>
      <c r="K47" s="26">
        <v>0.64000000000000001</v>
      </c>
      <c r="L47" s="26">
        <v>0.65000000000000002</v>
      </c>
      <c r="M47" s="26">
        <v>0.57999999999999996</v>
      </c>
      <c r="N47" s="26">
        <v>0.51000000000000001</v>
      </c>
      <c r="O47" s="26">
        <v>0.55000000000000004</v>
      </c>
      <c r="P47" s="26">
        <v>0.56000000000000005</v>
      </c>
      <c r="Q47" s="26">
        <v>0.57999999999999996</v>
      </c>
      <c r="R47" s="26">
        <v>0.59999999999999998</v>
      </c>
      <c r="S47" s="26">
        <v>0.62</v>
      </c>
      <c r="T47" s="26">
        <v>0.64000000000000001</v>
      </c>
      <c r="U47" s="26">
        <v>0.64000000000000001</v>
      </c>
      <c r="V47" s="26">
        <v>0.65000000000000002</v>
      </c>
      <c r="W47" s="26">
        <v>0.66000000000000003</v>
      </c>
      <c r="X47" s="26">
        <v>0.62</v>
      </c>
      <c r="Y47" s="26">
        <v>0.56635488230606723</v>
      </c>
      <c r="AB47" s="24"/>
    </row>
    <row r="48">
      <c r="A48" s="14" t="s">
        <v>70</v>
      </c>
      <c r="B48" s="25">
        <v>0.0088999999999999999</v>
      </c>
      <c r="C48" s="25">
        <v>0.0086</v>
      </c>
      <c r="D48" s="25">
        <v>0.0088000000000000005</v>
      </c>
      <c r="E48" s="25">
        <v>0.0085000000000000006</v>
      </c>
      <c r="F48" s="25">
        <v>0.0086</v>
      </c>
      <c r="G48" s="25">
        <v>0.0091000000000000004</v>
      </c>
      <c r="H48" s="25">
        <v>0.0101</v>
      </c>
      <c r="I48" s="25">
        <v>0.015900000000000001</v>
      </c>
      <c r="J48" s="25">
        <v>0.027300000000000001</v>
      </c>
      <c r="K48" s="25">
        <v>0.036900000000000002</v>
      </c>
      <c r="L48" s="25">
        <v>0.019</v>
      </c>
      <c r="M48" s="25">
        <v>0.018100000000000002</v>
      </c>
      <c r="N48" s="25">
        <v>0.017399999999999999</v>
      </c>
      <c r="O48" s="25">
        <v>0.0155</v>
      </c>
      <c r="P48" s="25">
        <v>0.015599999999999999</v>
      </c>
      <c r="Q48" s="25">
        <v>0.0134</v>
      </c>
      <c r="R48" s="25">
        <v>0.012999999999999999</v>
      </c>
      <c r="S48" s="25">
        <v>0.012</v>
      </c>
      <c r="T48" s="25">
        <v>0.011599999999999999</v>
      </c>
      <c r="U48" s="25">
        <v>0.0118</v>
      </c>
      <c r="V48" s="25">
        <v>0.0114</v>
      </c>
      <c r="W48" s="25">
        <v>0.0101</v>
      </c>
      <c r="X48" s="25">
        <v>0.01</v>
      </c>
      <c r="Y48" s="25">
        <v>0.010500000000000001</v>
      </c>
      <c r="AB48" s="24"/>
    </row>
    <row r="49">
      <c r="A49" s="14" t="s">
        <v>71</v>
      </c>
      <c r="B49" s="25">
        <v>0.039199999999999999</v>
      </c>
      <c r="C49" s="25">
        <v>0.039600000000000003</v>
      </c>
      <c r="D49" s="25">
        <v>0.0419</v>
      </c>
      <c r="E49" s="25">
        <v>0.042500000000000003</v>
      </c>
      <c r="F49" s="25">
        <v>0.0402</v>
      </c>
      <c r="G49" s="25">
        <v>0.047100000000000003</v>
      </c>
      <c r="H49" s="25">
        <v>0.047800000000000002</v>
      </c>
      <c r="I49" s="25">
        <v>0.027</v>
      </c>
      <c r="J49" s="25">
        <v>0.0281</v>
      </c>
      <c r="K49" s="25">
        <v>0.0292</v>
      </c>
      <c r="L49" s="25">
        <v>0.034000000000000002</v>
      </c>
      <c r="M49" s="25">
        <v>0.037900000000000003</v>
      </c>
      <c r="N49" s="25">
        <v>0.026700000000000002</v>
      </c>
      <c r="O49" s="25">
        <v>0.037699999999999997</v>
      </c>
      <c r="P49" s="25">
        <v>0.050700000000000002</v>
      </c>
      <c r="Q49" s="25">
        <v>0.052900000000000003</v>
      </c>
      <c r="R49" s="25">
        <v>0.0533</v>
      </c>
      <c r="S49" s="25">
        <v>0.054100000000000002</v>
      </c>
      <c r="T49" s="25">
        <v>0.054300000000000001</v>
      </c>
      <c r="U49" s="25">
        <v>0.053999999999999999</v>
      </c>
      <c r="V49" s="25">
        <v>0.054199999999999998</v>
      </c>
      <c r="W49" s="25">
        <v>0.051999999999999998</v>
      </c>
      <c r="X49" s="25">
        <v>0.049200000000000001</v>
      </c>
      <c r="Y49" s="25">
        <v>0.048399999999999999</v>
      </c>
      <c r="AB49" s="24"/>
    </row>
    <row r="50">
      <c r="A50" s="14" t="s">
        <v>72</v>
      </c>
      <c r="B50" s="25">
        <v>0.20619999999999999</v>
      </c>
      <c r="C50" s="25">
        <v>0.21659999999999999</v>
      </c>
      <c r="D50" s="25">
        <v>0.23710000000000001</v>
      </c>
      <c r="E50" s="25">
        <v>0.24629999999999999</v>
      </c>
      <c r="F50" s="25">
        <v>0.23519999999999999</v>
      </c>
      <c r="G50" s="25">
        <v>0.28000000000000003</v>
      </c>
      <c r="H50" s="25">
        <v>0.23780000000000001</v>
      </c>
      <c r="I50" s="25">
        <v>0.11749999999999999</v>
      </c>
      <c r="J50" s="25">
        <v>0.1173</v>
      </c>
      <c r="K50" s="25">
        <v>0.1142</v>
      </c>
      <c r="L50" s="25">
        <v>0.1313</v>
      </c>
      <c r="M50" s="25">
        <v>0.1487</v>
      </c>
      <c r="N50" s="25">
        <v>0.107</v>
      </c>
      <c r="O50" s="25">
        <v>0.15379999999999999</v>
      </c>
      <c r="P50" s="25">
        <v>0.21199999999999999</v>
      </c>
      <c r="Q50" s="25">
        <v>0.22800000000000001</v>
      </c>
      <c r="R50" s="25">
        <v>0.23069999999999999</v>
      </c>
      <c r="S50" s="25">
        <v>0.23569999999999999</v>
      </c>
      <c r="T50" s="25">
        <v>0.23980000000000001</v>
      </c>
      <c r="U50" s="25">
        <v>0.2394</v>
      </c>
      <c r="V50" s="25">
        <v>0.2447</v>
      </c>
      <c r="W50" s="25">
        <v>0.24099999999999999</v>
      </c>
      <c r="X50" s="25">
        <v>0.2195</v>
      </c>
      <c r="Y50" s="25">
        <v>0.20480000000000001</v>
      </c>
      <c r="AB50" s="24"/>
    </row>
    <row r="51">
      <c r="A51" s="14" t="s">
        <v>73</v>
      </c>
      <c r="B51" s="26">
        <f t="shared" ref="B51:W51" si="14">B35/B34</f>
        <v>0.12958894995422393</v>
      </c>
      <c r="C51" s="26">
        <f t="shared" si="14"/>
        <v>0.1301382683973798</v>
      </c>
      <c r="D51" s="26">
        <f t="shared" si="14"/>
        <v>0.1236853288557169</v>
      </c>
      <c r="E51" s="26">
        <f t="shared" si="14"/>
        <v>0.12986797831945671</v>
      </c>
      <c r="F51" s="26">
        <f t="shared" si="14"/>
        <v>0.13416533747550599</v>
      </c>
      <c r="G51" s="26">
        <f t="shared" si="14"/>
        <v>0.14712047576848594</v>
      </c>
      <c r="H51" s="26">
        <f t="shared" si="14"/>
        <v>0.16535372588332903</v>
      </c>
      <c r="I51" s="26">
        <f t="shared" si="14"/>
        <v>0.16506969842314376</v>
      </c>
      <c r="J51" s="26">
        <f t="shared" si="14"/>
        <v>0.16562662236013523</v>
      </c>
      <c r="K51" s="26">
        <f t="shared" si="14"/>
        <v>0.1734946202768545</v>
      </c>
      <c r="L51" s="26">
        <f t="shared" si="14"/>
        <v>0.19149997587819673</v>
      </c>
      <c r="M51" s="26">
        <f t="shared" si="14"/>
        <v>0.19600710636408208</v>
      </c>
      <c r="N51" s="26">
        <f t="shared" si="14"/>
        <v>0.20984235174686017</v>
      </c>
      <c r="O51" s="26">
        <f t="shared" si="14"/>
        <v>0.19804439873132298</v>
      </c>
      <c r="P51" s="26">
        <f t="shared" si="14"/>
        <v>0.19787787694472553</v>
      </c>
      <c r="Q51" s="26">
        <f t="shared" si="14"/>
        <v>0.18640175578665433</v>
      </c>
      <c r="R51" s="26">
        <f t="shared" si="14"/>
        <v>0.19815631517776114</v>
      </c>
      <c r="S51" s="26">
        <f t="shared" si="14"/>
        <v>0.21510151647228246</v>
      </c>
      <c r="T51" s="26">
        <f t="shared" si="14"/>
        <v>0.21351429753638401</v>
      </c>
      <c r="U51" s="26">
        <f t="shared" si="14"/>
        <v>0.20612607410689779</v>
      </c>
      <c r="V51" s="26">
        <f t="shared" si="14"/>
        <v>0.21099396905764431</v>
      </c>
      <c r="W51" s="26">
        <f t="shared" si="14"/>
        <v>0.21368726750267447</v>
      </c>
      <c r="X51" s="26">
        <f>X35/X34</f>
        <v>0.21733019924354283</v>
      </c>
      <c r="Y51" s="26">
        <f>Y35/Y34</f>
        <v>0.205051218897504</v>
      </c>
      <c r="AB51" s="24"/>
    </row>
    <row r="52">
      <c r="A52" s="14" t="s">
        <v>74</v>
      </c>
      <c r="B52" s="26">
        <v>0.23039999999999999</v>
      </c>
      <c r="C52" s="26">
        <v>0.2213</v>
      </c>
      <c r="D52" s="26">
        <v>0.21379999999999999</v>
      </c>
      <c r="E52" s="26">
        <v>0.20660000000000001</v>
      </c>
      <c r="F52" s="26">
        <v>0.1948</v>
      </c>
      <c r="G52" s="26">
        <v>0.1968</v>
      </c>
      <c r="H52" s="26">
        <v>0.26869999999999999</v>
      </c>
      <c r="I52" s="26">
        <v>0.25009999999999999</v>
      </c>
      <c r="J52" s="26">
        <v>0.26400000000000001</v>
      </c>
      <c r="K52" s="26">
        <v>0.26640000000000003</v>
      </c>
      <c r="L52" s="26">
        <v>0.28179999999999999</v>
      </c>
      <c r="M52" s="26">
        <v>0.28339999999999999</v>
      </c>
      <c r="N52" s="26">
        <v>0.28570000000000001</v>
      </c>
      <c r="O52" s="26">
        <v>0.27679999999999999</v>
      </c>
      <c r="P52" s="26">
        <v>0.26960000000000001</v>
      </c>
      <c r="Q52" s="26">
        <v>0.2722</v>
      </c>
      <c r="R52" s="26">
        <v>0.2616</v>
      </c>
      <c r="S52" s="26">
        <v>0.25130000000000002</v>
      </c>
      <c r="T52" s="26">
        <v>0.25140000000000001</v>
      </c>
      <c r="U52" s="26">
        <v>0.24970000000000001</v>
      </c>
      <c r="V52" s="26">
        <v>0.28179999999999999</v>
      </c>
      <c r="W52" s="26">
        <v>0.28460000000000002</v>
      </c>
      <c r="X52" s="26">
        <v>0.28889999999999999</v>
      </c>
      <c r="Y52" s="26">
        <v>0.27210000000000001</v>
      </c>
      <c r="AB52" s="24"/>
    </row>
    <row r="53">
      <c r="A53" s="14" t="s">
        <v>75</v>
      </c>
      <c r="B53" s="25">
        <v>0.1792</v>
      </c>
      <c r="C53" s="25">
        <v>0.17169999999999999</v>
      </c>
      <c r="D53" s="25">
        <v>0.16800000000000001</v>
      </c>
      <c r="E53" s="25">
        <v>0.16270000000000001</v>
      </c>
      <c r="F53" s="25">
        <v>0.15479999999999999</v>
      </c>
      <c r="G53" s="25">
        <v>0.15859999999999999</v>
      </c>
      <c r="H53" s="25">
        <v>0.2316</v>
      </c>
      <c r="I53" s="25">
        <v>0.2127</v>
      </c>
      <c r="J53" s="25">
        <v>0.22559999999999999</v>
      </c>
      <c r="K53" s="25">
        <v>0.2301</v>
      </c>
      <c r="L53" s="25">
        <v>0.24729999999999999</v>
      </c>
      <c r="M53" s="25">
        <v>0.251</v>
      </c>
      <c r="N53" s="25">
        <v>0.25409999999999999</v>
      </c>
      <c r="O53" s="25">
        <v>0.249</v>
      </c>
      <c r="P53" s="25">
        <v>0.24440000000000001</v>
      </c>
      <c r="Q53" s="25">
        <v>0.2475</v>
      </c>
      <c r="R53" s="25">
        <v>0.2384</v>
      </c>
      <c r="S53" s="25">
        <v>0.23139999999999999</v>
      </c>
      <c r="T53" s="25">
        <v>0.23280000000000001</v>
      </c>
      <c r="U53" s="25">
        <v>0.23200000000000001</v>
      </c>
      <c r="V53" s="25">
        <v>0.2301</v>
      </c>
      <c r="W53" s="25">
        <v>0.21879999999999999</v>
      </c>
      <c r="X53" s="25">
        <v>0.22800000000000001</v>
      </c>
      <c r="Y53" s="25">
        <v>0.21510000000000001</v>
      </c>
      <c r="AB53" s="24"/>
    </row>
    <row r="54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8"/>
      <c r="W54" s="16"/>
    </row>
    <row r="55">
      <c r="A55" s="4" t="s">
        <v>76</v>
      </c>
      <c r="B55" s="2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U55" s="2"/>
      <c r="W55" s="16"/>
    </row>
    <row r="56">
      <c r="A56" s="4"/>
      <c r="B56" s="2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U56" s="2"/>
      <c r="W56" s="16"/>
    </row>
    <row r="57">
      <c r="A57" s="5" t="s">
        <v>1</v>
      </c>
      <c r="B57" s="6" t="s">
        <v>2</v>
      </c>
      <c r="C57" s="6" t="s">
        <v>3</v>
      </c>
      <c r="D57" s="6" t="s">
        <v>4</v>
      </c>
      <c r="E57" s="6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6" t="s">
        <v>11</v>
      </c>
      <c r="L57" s="6" t="s">
        <v>12</v>
      </c>
      <c r="M57" s="6" t="s">
        <v>13</v>
      </c>
      <c r="N57" s="7" t="s">
        <v>14</v>
      </c>
      <c r="O57" s="7" t="s">
        <v>15</v>
      </c>
      <c r="P57" s="7" t="s">
        <v>16</v>
      </c>
      <c r="Q57" s="7" t="s">
        <v>17</v>
      </c>
      <c r="R57" s="7" t="s">
        <v>18</v>
      </c>
      <c r="S57" s="7" t="s">
        <v>19</v>
      </c>
      <c r="T57" s="7" t="s">
        <v>20</v>
      </c>
      <c r="U57" s="7" t="s">
        <v>21</v>
      </c>
      <c r="V57" s="8" t="s">
        <v>22</v>
      </c>
      <c r="W57" s="21" t="s">
        <v>56</v>
      </c>
      <c r="X57" s="8" t="s">
        <v>24</v>
      </c>
      <c r="Y57" s="8" t="s">
        <v>25</v>
      </c>
    </row>
    <row r="58">
      <c r="A58" s="14" t="s">
        <v>77</v>
      </c>
      <c r="B58" s="30">
        <v>19131</v>
      </c>
      <c r="C58" s="31">
        <v>12437</v>
      </c>
      <c r="D58" s="31">
        <v>14150</v>
      </c>
      <c r="E58" s="31">
        <v>12261</v>
      </c>
      <c r="F58" s="15">
        <v>14086</v>
      </c>
      <c r="G58" s="15">
        <v>13675</v>
      </c>
      <c r="H58" s="15">
        <v>13960</v>
      </c>
      <c r="I58" s="15">
        <v>12657</v>
      </c>
      <c r="J58" s="15">
        <v>9231</v>
      </c>
      <c r="K58" s="15">
        <v>7918</v>
      </c>
      <c r="L58" s="15">
        <v>10186</v>
      </c>
      <c r="M58" s="15">
        <v>11526</v>
      </c>
      <c r="N58" s="15">
        <v>11175</v>
      </c>
      <c r="O58" s="15">
        <v>12555</v>
      </c>
      <c r="P58" s="15">
        <v>14920</v>
      </c>
      <c r="Q58" s="15">
        <v>14977</v>
      </c>
      <c r="R58" s="15">
        <v>16475</v>
      </c>
      <c r="S58" s="15">
        <v>16259</v>
      </c>
      <c r="T58" s="15">
        <v>16712</v>
      </c>
      <c r="U58" s="15">
        <v>17627</v>
      </c>
      <c r="V58" s="15">
        <v>22321</v>
      </c>
      <c r="W58" s="15">
        <v>22973</v>
      </c>
      <c r="X58" s="15">
        <v>24485</v>
      </c>
      <c r="Y58" s="15">
        <v>23448</v>
      </c>
    </row>
    <row r="59">
      <c r="A59" s="14" t="s">
        <v>78</v>
      </c>
      <c r="B59" s="30"/>
      <c r="C59" s="31">
        <v>7676</v>
      </c>
      <c r="D59" s="31">
        <v>9034</v>
      </c>
      <c r="E59" s="31">
        <v>9726</v>
      </c>
      <c r="F59" s="15">
        <v>10908</v>
      </c>
      <c r="G59" s="15">
        <v>11868</v>
      </c>
      <c r="H59" s="15">
        <v>13177</v>
      </c>
      <c r="I59" s="15">
        <v>13085</v>
      </c>
      <c r="J59" s="15">
        <v>12802</v>
      </c>
      <c r="K59" s="15">
        <v>12687</v>
      </c>
      <c r="L59" s="15">
        <v>12706</v>
      </c>
      <c r="M59" s="15">
        <v>12111</v>
      </c>
      <c r="N59" s="15">
        <v>11347</v>
      </c>
      <c r="O59" s="15">
        <v>10738</v>
      </c>
      <c r="P59" s="15">
        <v>10620</v>
      </c>
      <c r="Q59" s="15">
        <v>10194</v>
      </c>
      <c r="R59" s="15">
        <v>9962</v>
      </c>
      <c r="S59" s="15">
        <v>10160</v>
      </c>
      <c r="T59" s="15">
        <v>11786</v>
      </c>
      <c r="U59" s="15">
        <v>12979</v>
      </c>
      <c r="V59" s="15">
        <v>14736</v>
      </c>
      <c r="W59" s="15">
        <v>16548</v>
      </c>
      <c r="X59" s="15">
        <v>19384</v>
      </c>
      <c r="Y59" s="15">
        <v>19742</v>
      </c>
    </row>
    <row r="60">
      <c r="A60" s="14" t="s">
        <v>79</v>
      </c>
      <c r="B60" s="32">
        <v>17321</v>
      </c>
      <c r="C60" s="32">
        <v>18684</v>
      </c>
      <c r="D60" s="32">
        <v>21000</v>
      </c>
      <c r="E60" s="32">
        <v>23002</v>
      </c>
      <c r="F60" s="15">
        <v>24889</v>
      </c>
      <c r="G60" s="15">
        <v>27006</v>
      </c>
      <c r="H60" s="15">
        <v>29381</v>
      </c>
      <c r="I60" s="15">
        <v>31255</v>
      </c>
      <c r="J60" s="15">
        <v>29219</v>
      </c>
      <c r="K60" s="15">
        <v>28262</v>
      </c>
      <c r="L60" s="15">
        <v>29042</v>
      </c>
      <c r="M60" s="15">
        <v>30450</v>
      </c>
      <c r="N60" s="15">
        <v>31399</v>
      </c>
      <c r="O60" s="15">
        <v>33679</v>
      </c>
      <c r="P60" s="15">
        <v>36344</v>
      </c>
      <c r="Q60" s="15">
        <v>38772</v>
      </c>
      <c r="R60" s="15">
        <v>41207</v>
      </c>
      <c r="S60" s="15">
        <v>44072</v>
      </c>
      <c r="T60" s="15">
        <v>46733</v>
      </c>
      <c r="U60" s="15">
        <v>50108</v>
      </c>
      <c r="V60" s="15">
        <v>54845</v>
      </c>
      <c r="W60" s="15">
        <v>58178</v>
      </c>
      <c r="X60" s="15">
        <v>61705</v>
      </c>
      <c r="Y60" s="15">
        <v>66093</v>
      </c>
    </row>
    <row r="61">
      <c r="A61" s="14" t="s">
        <v>80</v>
      </c>
      <c r="B61" s="30">
        <v>12008</v>
      </c>
      <c r="C61" s="31">
        <v>5288</v>
      </c>
      <c r="D61" s="31">
        <v>5684</v>
      </c>
      <c r="E61" s="31">
        <v>5667</v>
      </c>
      <c r="F61" s="15">
        <v>5878</v>
      </c>
      <c r="G61" s="15">
        <v>6228</v>
      </c>
      <c r="H61" s="15">
        <v>6503</v>
      </c>
      <c r="I61" s="15">
        <v>6410</v>
      </c>
      <c r="J61" s="15">
        <v>6074</v>
      </c>
      <c r="K61" s="15">
        <v>6555</v>
      </c>
      <c r="L61" s="15">
        <v>7510</v>
      </c>
      <c r="M61" s="15">
        <v>8293</v>
      </c>
      <c r="N61" s="15">
        <v>9011</v>
      </c>
      <c r="O61" s="15">
        <v>9801</v>
      </c>
      <c r="P61" s="15">
        <v>10478</v>
      </c>
      <c r="Q61" s="15">
        <v>11498</v>
      </c>
      <c r="R61" s="15">
        <v>12040</v>
      </c>
      <c r="S61" s="15">
        <v>13378</v>
      </c>
      <c r="T61" s="15">
        <v>14848</v>
      </c>
      <c r="U61" s="15">
        <v>15834</v>
      </c>
      <c r="V61" s="15">
        <v>18064</v>
      </c>
      <c r="W61" s="15">
        <v>19558</v>
      </c>
      <c r="X61" s="15">
        <v>20672</v>
      </c>
      <c r="Y61" s="15">
        <v>22006</v>
      </c>
    </row>
    <row r="62">
      <c r="A62" s="14" t="s">
        <v>81</v>
      </c>
      <c r="B62" s="30"/>
      <c r="C62" s="33">
        <v>6472</v>
      </c>
      <c r="D62" s="33">
        <v>6192</v>
      </c>
      <c r="E62" s="33">
        <v>6359</v>
      </c>
      <c r="F62" s="15">
        <f>9085-F63</f>
        <v>6527</v>
      </c>
      <c r="G62" s="15">
        <v>7187</v>
      </c>
      <c r="H62" s="15">
        <f>6513-H63</f>
        <v>6511</v>
      </c>
      <c r="I62" s="15">
        <f>4823-I63</f>
        <v>4822</v>
      </c>
      <c r="J62" s="15">
        <v>3958</v>
      </c>
      <c r="K62" s="15">
        <f>5327-K63</f>
        <v>4340</v>
      </c>
      <c r="L62" s="15">
        <v>5074</v>
      </c>
      <c r="M62" s="15">
        <f>6054-M63</f>
        <v>5889</v>
      </c>
      <c r="N62" s="15">
        <v>6290</v>
      </c>
      <c r="O62" s="15">
        <v>7293</v>
      </c>
      <c r="P62" s="15">
        <v>9127</v>
      </c>
      <c r="Q62" s="15">
        <v>10536</v>
      </c>
      <c r="R62" s="15">
        <v>10801</v>
      </c>
      <c r="S62" s="15">
        <v>12182</v>
      </c>
      <c r="T62" s="15">
        <v>13256</v>
      </c>
      <c r="U62" s="15">
        <v>15093</v>
      </c>
      <c r="V62" s="15">
        <v>16238</v>
      </c>
      <c r="W62" s="15">
        <v>16986</v>
      </c>
      <c r="X62" s="15">
        <v>19205</v>
      </c>
      <c r="Y62" s="15">
        <v>22038</v>
      </c>
    </row>
    <row r="63">
      <c r="A63" s="14" t="s">
        <v>82</v>
      </c>
      <c r="B63" s="30"/>
      <c r="C63" s="34"/>
      <c r="D63" s="34"/>
      <c r="E63" s="34"/>
      <c r="F63" s="15">
        <v>2558</v>
      </c>
      <c r="G63" s="15">
        <v>0</v>
      </c>
      <c r="H63" s="15">
        <v>2</v>
      </c>
      <c r="I63" s="15">
        <v>1</v>
      </c>
      <c r="J63" s="15">
        <v>0</v>
      </c>
      <c r="K63" s="15">
        <v>987</v>
      </c>
      <c r="L63" s="15">
        <v>0</v>
      </c>
      <c r="M63" s="15">
        <v>165</v>
      </c>
      <c r="N63" s="15">
        <v>2942</v>
      </c>
      <c r="O63" s="15">
        <v>170</v>
      </c>
      <c r="P63" s="15">
        <v>0</v>
      </c>
      <c r="Q63" s="15">
        <v>5365</v>
      </c>
      <c r="R63" s="15">
        <v>0</v>
      </c>
      <c r="S63" s="15">
        <v>105</v>
      </c>
      <c r="T63" s="15">
        <v>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</row>
    <row r="64">
      <c r="A64" s="14" t="s">
        <v>83</v>
      </c>
      <c r="B64" s="32">
        <v>26047</v>
      </c>
      <c r="C64" s="32">
        <v>28851</v>
      </c>
      <c r="D64" s="32">
        <v>30886</v>
      </c>
      <c r="E64" s="32">
        <v>33871</v>
      </c>
      <c r="F64" s="15">
        <v>37374</v>
      </c>
      <c r="G64" s="15">
        <v>40492</v>
      </c>
      <c r="H64" s="15">
        <v>44191</v>
      </c>
      <c r="I64" s="15">
        <v>46166</v>
      </c>
      <c r="J64" s="15">
        <v>46124</v>
      </c>
      <c r="K64" s="15">
        <v>45989</v>
      </c>
      <c r="L64" s="15">
        <v>46758</v>
      </c>
      <c r="M64" s="15">
        <v>49591</v>
      </c>
      <c r="N64" s="15">
        <v>51107</v>
      </c>
      <c r="O64" s="15">
        <v>54196</v>
      </c>
      <c r="P64" s="15">
        <v>58304</v>
      </c>
      <c r="Q64" s="15">
        <v>61701</v>
      </c>
      <c r="R64" s="15">
        <v>65665</v>
      </c>
      <c r="S64" s="15">
        <v>71092</v>
      </c>
      <c r="T64" s="15">
        <v>73484</v>
      </c>
      <c r="U64" s="15">
        <v>77713</v>
      </c>
      <c r="V64" s="15">
        <v>83090</v>
      </c>
      <c r="W64" s="15">
        <v>90934</v>
      </c>
      <c r="X64" s="15">
        <v>96529</v>
      </c>
      <c r="Y64" s="15">
        <v>103316</v>
      </c>
    </row>
    <row r="65">
      <c r="A65" s="14" t="s">
        <v>84</v>
      </c>
      <c r="B65" s="33">
        <v>5974</v>
      </c>
      <c r="C65" s="33">
        <v>6693</v>
      </c>
      <c r="D65" s="31">
        <v>2420</v>
      </c>
      <c r="E65" s="31">
        <v>2142</v>
      </c>
      <c r="F65" s="15">
        <v>2383</v>
      </c>
      <c r="G65" s="15">
        <v>2240</v>
      </c>
      <c r="H65" s="15">
        <v>2708</v>
      </c>
      <c r="I65" s="15">
        <v>2669</v>
      </c>
      <c r="J65" s="15">
        <v>2089</v>
      </c>
      <c r="K65" s="15">
        <v>1808</v>
      </c>
      <c r="L65" s="15">
        <v>2438</v>
      </c>
      <c r="M65" s="15">
        <v>2883</v>
      </c>
      <c r="N65" s="15">
        <v>2914</v>
      </c>
      <c r="O65" s="15">
        <v>3258</v>
      </c>
      <c r="P65" s="15">
        <v>3993</v>
      </c>
      <c r="Q65" s="15">
        <v>4129</v>
      </c>
      <c r="R65" s="15">
        <v>4564</v>
      </c>
      <c r="S65" s="15">
        <v>4329</v>
      </c>
      <c r="T65" s="15">
        <v>4684</v>
      </c>
      <c r="U65" s="15">
        <v>4803</v>
      </c>
      <c r="V65" s="15">
        <v>5567</v>
      </c>
      <c r="W65" s="15">
        <v>5534</v>
      </c>
      <c r="X65" s="15">
        <v>6166</v>
      </c>
      <c r="Y65" s="15">
        <v>6209</v>
      </c>
    </row>
    <row r="66">
      <c r="A66" s="14" t="s">
        <v>85</v>
      </c>
      <c r="B66" s="34"/>
      <c r="C66" s="34"/>
      <c r="D66" s="15">
        <v>5620</v>
      </c>
      <c r="E66" s="15">
        <v>6247</v>
      </c>
      <c r="F66" s="15">
        <v>7026</v>
      </c>
      <c r="G66" s="15">
        <v>7815</v>
      </c>
      <c r="H66" s="15">
        <v>8569</v>
      </c>
      <c r="I66" s="15">
        <v>9102</v>
      </c>
      <c r="J66" s="15">
        <v>8646</v>
      </c>
      <c r="K66" s="15">
        <v>8415</v>
      </c>
      <c r="L66" s="15">
        <v>8847</v>
      </c>
      <c r="M66" s="15">
        <v>9582</v>
      </c>
      <c r="N66" s="15">
        <v>10190</v>
      </c>
      <c r="O66" s="15">
        <v>11000</v>
      </c>
      <c r="P66" s="15">
        <v>12141</v>
      </c>
      <c r="Q66" s="15">
        <v>13257</v>
      </c>
      <c r="R66" s="15">
        <v>14461</v>
      </c>
      <c r="S66" s="15">
        <v>15388</v>
      </c>
      <c r="T66" s="15">
        <v>15837</v>
      </c>
      <c r="U66" s="15">
        <v>16657</v>
      </c>
      <c r="V66" s="15">
        <v>17133</v>
      </c>
      <c r="W66" s="15">
        <v>17222</v>
      </c>
      <c r="X66" s="15">
        <v>17405</v>
      </c>
      <c r="Y66" s="15">
        <v>17607</v>
      </c>
    </row>
    <row r="67">
      <c r="A67" s="14" t="s">
        <v>86</v>
      </c>
      <c r="B67" s="30">
        <v>700</v>
      </c>
      <c r="C67" s="34">
        <v>746</v>
      </c>
      <c r="D67" s="31">
        <v>801</v>
      </c>
      <c r="E67" s="31">
        <v>854</v>
      </c>
      <c r="F67" s="15">
        <v>935</v>
      </c>
      <c r="G67" s="15">
        <v>1114</v>
      </c>
      <c r="H67" s="15">
        <v>1387</v>
      </c>
      <c r="I67" s="15">
        <v>1557</v>
      </c>
      <c r="J67" s="15">
        <v>1635</v>
      </c>
      <c r="K67" s="15">
        <v>1876</v>
      </c>
      <c r="L67" s="15">
        <v>2107</v>
      </c>
      <c r="M67" s="15">
        <v>2240</v>
      </c>
      <c r="N67" s="15">
        <v>2347</v>
      </c>
      <c r="O67" s="15">
        <v>2376</v>
      </c>
      <c r="P67" s="15">
        <v>2170</v>
      </c>
      <c r="Q67" s="15">
        <v>2044</v>
      </c>
      <c r="R67" s="15">
        <v>2279</v>
      </c>
      <c r="S67" s="15">
        <v>2520</v>
      </c>
      <c r="T67" s="15">
        <v>2621</v>
      </c>
      <c r="U67" s="15">
        <v>2800</v>
      </c>
      <c r="V67" s="15">
        <v>3139</v>
      </c>
      <c r="W67" s="15">
        <v>3658</v>
      </c>
      <c r="X67" s="15">
        <v>4021</v>
      </c>
      <c r="Y67" s="15">
        <v>4599</v>
      </c>
    </row>
    <row r="68">
      <c r="A68" s="14" t="s">
        <v>87</v>
      </c>
      <c r="B68" s="32">
        <v>12059</v>
      </c>
      <c r="C68" s="32">
        <v>13246</v>
      </c>
      <c r="D68" s="32">
        <v>13961</v>
      </c>
      <c r="E68" s="32">
        <v>15459</v>
      </c>
      <c r="F68" s="32">
        <v>15946</v>
      </c>
      <c r="G68" s="32">
        <v>17481</v>
      </c>
      <c r="H68" s="32">
        <v>18232</v>
      </c>
      <c r="I68" s="32">
        <v>18931</v>
      </c>
      <c r="J68" s="32">
        <v>17798</v>
      </c>
      <c r="K68" s="32">
        <v>17780</v>
      </c>
      <c r="L68" s="32">
        <v>18342</v>
      </c>
      <c r="M68" s="32">
        <v>19582</v>
      </c>
      <c r="N68" s="32">
        <v>19634</v>
      </c>
      <c r="O68" s="32">
        <v>21031</v>
      </c>
      <c r="P68" s="32">
        <v>22170</v>
      </c>
      <c r="Q68" s="32">
        <v>23809</v>
      </c>
      <c r="R68" s="32">
        <v>25135</v>
      </c>
      <c r="S68" s="32">
        <v>27131</v>
      </c>
      <c r="T68" s="32">
        <v>28669</v>
      </c>
      <c r="U68" s="32">
        <v>31002</v>
      </c>
      <c r="V68" s="32">
        <v>31569</v>
      </c>
      <c r="W68" s="32">
        <v>34322</v>
      </c>
      <c r="X68" s="32">
        <v>35738</v>
      </c>
      <c r="Y68" s="15">
        <v>38470</v>
      </c>
    </row>
    <row r="69">
      <c r="A69" s="14" t="s">
        <v>88</v>
      </c>
      <c r="B69" s="32">
        <v>74</v>
      </c>
      <c r="C69" s="32">
        <v>124</v>
      </c>
      <c r="D69" s="32">
        <v>182</v>
      </c>
      <c r="E69" s="32">
        <v>300</v>
      </c>
      <c r="F69" s="15">
        <v>388</v>
      </c>
      <c r="G69" s="15">
        <v>427</v>
      </c>
      <c r="H69" s="15">
        <v>471</v>
      </c>
      <c r="I69" s="15">
        <v>498</v>
      </c>
      <c r="J69" s="15">
        <v>479</v>
      </c>
      <c r="K69" s="15">
        <v>473</v>
      </c>
      <c r="L69" s="15">
        <v>540</v>
      </c>
      <c r="M69" s="15">
        <v>635</v>
      </c>
      <c r="N69" s="15">
        <v>701</v>
      </c>
      <c r="O69" s="15">
        <v>840</v>
      </c>
      <c r="P69" s="15">
        <v>983</v>
      </c>
      <c r="Q69" s="15">
        <v>1170</v>
      </c>
      <c r="R69" s="15">
        <v>1429</v>
      </c>
      <c r="S69" s="15">
        <v>1750</v>
      </c>
      <c r="T69" s="15">
        <v>2211</v>
      </c>
      <c r="U69" s="15">
        <v>2763</v>
      </c>
      <c r="V69" s="15">
        <v>3395</v>
      </c>
      <c r="W69" s="15">
        <v>4351</v>
      </c>
      <c r="X69" s="15">
        <v>5658</v>
      </c>
      <c r="Y69" s="15">
        <v>7087</v>
      </c>
    </row>
    <row r="70">
      <c r="A70" s="10" t="s">
        <v>89</v>
      </c>
      <c r="B70" s="17">
        <f>SUM(B58:B69)</f>
        <v>93314</v>
      </c>
      <c r="C70" s="17">
        <f t="shared" ref="C70:Y70" si="15">SUM(C58:C69)</f>
        <v>100217</v>
      </c>
      <c r="D70" s="17">
        <f t="shared" si="15"/>
        <v>109930</v>
      </c>
      <c r="E70" s="17">
        <f t="shared" si="15"/>
        <v>115888</v>
      </c>
      <c r="F70" s="17">
        <f t="shared" si="15"/>
        <v>128898</v>
      </c>
      <c r="G70" s="17">
        <f t="shared" si="15"/>
        <v>135533</v>
      </c>
      <c r="H70" s="17">
        <f t="shared" si="15"/>
        <v>145092</v>
      </c>
      <c r="I70" s="17">
        <f t="shared" si="15"/>
        <v>147153</v>
      </c>
      <c r="J70" s="17">
        <f t="shared" si="15"/>
        <v>138055</v>
      </c>
      <c r="K70" s="17">
        <f t="shared" si="15"/>
        <v>137090</v>
      </c>
      <c r="L70" s="17">
        <f t="shared" si="15"/>
        <v>143550</v>
      </c>
      <c r="M70" s="17">
        <f t="shared" si="15"/>
        <v>152947</v>
      </c>
      <c r="N70" s="17">
        <f t="shared" si="15"/>
        <v>159057</v>
      </c>
      <c r="O70" s="17">
        <f t="shared" si="15"/>
        <v>166937</v>
      </c>
      <c r="P70" s="17">
        <f t="shared" si="15"/>
        <v>181250</v>
      </c>
      <c r="Q70" s="17">
        <f t="shared" si="15"/>
        <v>197452</v>
      </c>
      <c r="R70" s="17">
        <f t="shared" si="15"/>
        <v>204018</v>
      </c>
      <c r="S70" s="17">
        <f t="shared" si="15"/>
        <v>218366</v>
      </c>
      <c r="T70" s="17">
        <f t="shared" si="15"/>
        <v>230842</v>
      </c>
      <c r="U70" s="17">
        <f t="shared" si="15"/>
        <v>247379</v>
      </c>
      <c r="V70" s="17">
        <f t="shared" si="15"/>
        <v>270097</v>
      </c>
      <c r="W70" s="17">
        <f t="shared" si="15"/>
        <v>290264</v>
      </c>
      <c r="X70" s="17">
        <f t="shared" si="15"/>
        <v>310968</v>
      </c>
      <c r="Y70" s="17">
        <f t="shared" si="15"/>
        <v>330615</v>
      </c>
    </row>
    <row r="7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W71" s="16"/>
    </row>
    <row r="72">
      <c r="A72" s="1" t="s">
        <v>90</v>
      </c>
      <c r="W72" s="16"/>
    </row>
  </sheetData>
  <mergeCells count="7">
    <mergeCell ref="B58:B59"/>
    <mergeCell ref="B61:B63"/>
    <mergeCell ref="C62:C63"/>
    <mergeCell ref="D62:D63"/>
    <mergeCell ref="E62:E63"/>
    <mergeCell ref="B65:B66"/>
    <mergeCell ref="C65:C66"/>
  </mergeCells>
  <printOptions headings="0" gridLines="0"/>
  <pageMargins left="0.69999999999999996" right="0.69999999999999996" top="0.75" bottom="0.75" header="0.29999999999999999" footer="0.29999999999999999"/>
  <pageSetup paperSize="9" scale="45" fitToWidth="1" fitToHeight="1" pageOrder="downThenOver" orientation="landscape" usePrinterDefaults="1" blackAndWhite="0" draft="0" cellComments="none" useFirstPageNumber="0" errors="displayed" horizontalDpi="1200" verticalDpi="12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selection activeCell="A1" activeCellId="0" sqref="A1"/>
    </sheetView>
  </sheetViews>
  <sheetFormatPr defaultColWidth="9.1796875" defaultRowHeight="14.25"/>
  <cols>
    <col min="1" max="1" style="1" width="9.1796875"/>
    <col customWidth="1" min="2" max="2" style="1" width="29.8515625"/>
    <col customWidth="1" min="3" max="6" style="1" width="13.7265625"/>
    <col customWidth="1" min="7" max="8" style="2" width="13.7265625"/>
    <col customWidth="1" min="9" max="9" style="1" width="13.7265625"/>
    <col bestFit="1" customWidth="1" min="10" max="10" style="1" width="41.453125"/>
    <col customWidth="1" min="11" max="11" style="1" width="15.7109375"/>
    <col bestFit="1" customWidth="1" min="12" max="12" style="1" width="24.26953125"/>
    <col min="13" max="16384" style="1" width="9.1796875"/>
  </cols>
  <sheetData>
    <row r="1">
      <c r="B1" s="4" t="s">
        <v>91</v>
      </c>
      <c r="C1" s="4"/>
      <c r="D1" s="4"/>
      <c r="E1" s="4"/>
      <c r="F1" s="4"/>
    </row>
    <row r="2">
      <c r="B2" s="4"/>
      <c r="C2" s="4"/>
      <c r="D2" s="4"/>
      <c r="E2" s="4"/>
      <c r="F2" s="4"/>
    </row>
    <row r="3" ht="15">
      <c r="B3" s="5" t="s">
        <v>1</v>
      </c>
      <c r="C3" s="6" t="s">
        <v>92</v>
      </c>
      <c r="D3" s="6" t="s">
        <v>26</v>
      </c>
      <c r="E3" s="6" t="s">
        <v>27</v>
      </c>
      <c r="F3" s="6" t="s">
        <v>28</v>
      </c>
      <c r="G3" s="7" t="s">
        <v>29</v>
      </c>
      <c r="H3" s="21" t="s">
        <v>30</v>
      </c>
      <c r="I3" s="21" t="s">
        <v>31</v>
      </c>
    </row>
    <row r="4">
      <c r="B4" s="10" t="s">
        <v>32</v>
      </c>
      <c r="C4" s="10"/>
      <c r="D4" s="10"/>
      <c r="E4" s="10"/>
      <c r="F4" s="10"/>
      <c r="G4" s="11"/>
      <c r="H4" s="15"/>
      <c r="I4" s="15"/>
    </row>
    <row r="5">
      <c r="B5" s="10" t="s">
        <v>33</v>
      </c>
      <c r="C5" s="10"/>
      <c r="D5" s="10"/>
      <c r="E5" s="10"/>
      <c r="F5" s="10"/>
      <c r="G5" s="11"/>
      <c r="H5" s="15"/>
      <c r="I5" s="15"/>
      <c r="J5" s="1"/>
      <c r="K5" s="1" t="s">
        <v>93</v>
      </c>
      <c r="L5" s="1">
        <v>10000</v>
      </c>
    </row>
    <row r="6">
      <c r="B6" s="14" t="s">
        <v>34</v>
      </c>
      <c r="C6" s="15">
        <v>11585.500000000002</v>
      </c>
      <c r="D6" s="15">
        <v>16348.75</v>
      </c>
      <c r="E6" s="15">
        <v>22970.385467486998</v>
      </c>
      <c r="F6" s="15">
        <v>23303.379999999997</v>
      </c>
      <c r="G6" s="15">
        <v>27269.760000000006</v>
      </c>
      <c r="H6" s="15">
        <v>35550.189999999995</v>
      </c>
      <c r="I6" s="15">
        <v>48306.600000000006</v>
      </c>
      <c r="J6" s="1"/>
      <c r="K6" s="1" t="s">
        <v>94</v>
      </c>
      <c r="L6" s="1">
        <f>L5*0.1</f>
        <v>1000</v>
      </c>
    </row>
    <row r="7">
      <c r="B7" s="14" t="s">
        <v>35</v>
      </c>
      <c r="C7" s="15">
        <v>808.15000000000009</v>
      </c>
      <c r="D7" s="15">
        <v>1681.8699999999999</v>
      </c>
      <c r="E7" s="15">
        <v>2590.9500000000003</v>
      </c>
      <c r="F7" s="15">
        <v>2452.3900000000003</v>
      </c>
      <c r="G7" s="15">
        <v>3066.6900000000001</v>
      </c>
      <c r="H7" s="15">
        <v>4342.8499999999995</v>
      </c>
      <c r="I7" s="15">
        <v>5267.1700000000001</v>
      </c>
      <c r="J7" s="1"/>
      <c r="K7" s="1" t="s">
        <v>95</v>
      </c>
      <c r="L7" s="1">
        <v>5000</v>
      </c>
    </row>
    <row r="8">
      <c r="B8" s="14" t="s">
        <v>36</v>
      </c>
      <c r="C8" s="15">
        <v>214.64000000000004</v>
      </c>
      <c r="D8" s="15">
        <v>297.89999999999998</v>
      </c>
      <c r="E8" s="15">
        <v>537.4899999999999</v>
      </c>
      <c r="F8" s="15">
        <v>591.21999999999991</v>
      </c>
      <c r="G8" s="15">
        <v>327.73999999999995</v>
      </c>
      <c r="H8" s="15">
        <v>334.31999999999999</v>
      </c>
      <c r="I8" s="15">
        <v>308.29000000000002</v>
      </c>
      <c r="J8" s="1"/>
      <c r="K8" s="1" t="s">
        <v>96</v>
      </c>
      <c r="L8" s="1">
        <f>(L5+L7)*0.15</f>
        <v>2250</v>
      </c>
    </row>
    <row r="9">
      <c r="B9" s="14" t="s">
        <v>37</v>
      </c>
      <c r="C9" s="15">
        <v>67.659999999999997</v>
      </c>
      <c r="D9" s="15">
        <v>68.77000000000001</v>
      </c>
      <c r="E9" s="15">
        <v>124.27</v>
      </c>
      <c r="F9" s="15">
        <v>157.53</v>
      </c>
      <c r="G9" s="15">
        <v>74.959999999999994</v>
      </c>
      <c r="H9" s="15">
        <v>38.179999999999993</v>
      </c>
      <c r="I9" s="15">
        <v>49.969999999999999</v>
      </c>
      <c r="K9" s="1"/>
      <c r="L9" s="1">
        <f>L8-L6</f>
        <v>1250</v>
      </c>
    </row>
    <row r="10">
      <c r="B10" s="14" t="s">
        <v>38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23.170000000000002</v>
      </c>
      <c r="I10" s="15">
        <v>13.329999999999998</v>
      </c>
      <c r="K10" s="1"/>
      <c r="L10" s="1">
        <f>L7*0.15</f>
        <v>750</v>
      </c>
    </row>
    <row r="11">
      <c r="B11" s="14" t="s">
        <v>39</v>
      </c>
      <c r="C11" s="15">
        <v>68.459999999999994</v>
      </c>
      <c r="D11" s="15">
        <v>87.799999999999997</v>
      </c>
      <c r="E11" s="15">
        <v>150.69999999999999</v>
      </c>
      <c r="F11" s="15">
        <v>163.58000000000001</v>
      </c>
      <c r="G11" s="15">
        <v>893.2700000000001</v>
      </c>
      <c r="H11" s="15">
        <v>1108.6700000000001</v>
      </c>
      <c r="I11" s="15">
        <v>1024.1300000000001</v>
      </c>
    </row>
    <row r="12" s="9" customFormat="1">
      <c r="B12" s="10" t="s">
        <v>40</v>
      </c>
      <c r="C12" s="17">
        <f t="shared" ref="C12:I12" si="16">SUM(C6:C11)</f>
        <v>12744.41</v>
      </c>
      <c r="D12" s="17">
        <f t="shared" si="16"/>
        <v>18485.09</v>
      </c>
      <c r="E12" s="17">
        <f t="shared" si="16"/>
        <v>26373.795467487002</v>
      </c>
      <c r="F12" s="17">
        <f t="shared" si="16"/>
        <v>26668.099999999999</v>
      </c>
      <c r="G12" s="17">
        <f t="shared" si="16"/>
        <v>31632.420000000006</v>
      </c>
      <c r="H12" s="17">
        <f t="shared" si="16"/>
        <v>41397.37999999999</v>
      </c>
      <c r="I12" s="17">
        <f t="shared" si="16"/>
        <v>54969.490000000005</v>
      </c>
    </row>
    <row r="13">
      <c r="B13" s="14" t="s">
        <v>41</v>
      </c>
      <c r="C13" s="15">
        <v>12.43</v>
      </c>
      <c r="D13" s="15">
        <v>16.670000000000002</v>
      </c>
      <c r="E13" s="15">
        <v>11.83</v>
      </c>
      <c r="F13" s="15">
        <v>14.949999999999999</v>
      </c>
      <c r="G13" s="15">
        <v>7.9899999999999993</v>
      </c>
      <c r="H13" s="15">
        <v>8.3100000000000005</v>
      </c>
      <c r="I13" s="15">
        <v>13.02</v>
      </c>
    </row>
    <row r="14">
      <c r="B14" s="10" t="s">
        <v>42</v>
      </c>
      <c r="C14" s="17">
        <f t="shared" ref="C14:I14" si="17">C12+C13</f>
        <v>12756.84</v>
      </c>
      <c r="D14" s="17">
        <f t="shared" si="17"/>
        <v>18501.759999999998</v>
      </c>
      <c r="E14" s="17">
        <f t="shared" si="17"/>
        <v>26385.625467487003</v>
      </c>
      <c r="F14" s="17">
        <f t="shared" si="17"/>
        <v>26683.049999999999</v>
      </c>
      <c r="G14" s="17">
        <f t="shared" si="17"/>
        <v>31640.410000000007</v>
      </c>
      <c r="H14" s="17">
        <f t="shared" si="17"/>
        <v>41405.689999999988</v>
      </c>
      <c r="I14" s="17">
        <f t="shared" si="17"/>
        <v>54982.510000000002</v>
      </c>
    </row>
    <row r="15">
      <c r="B15" s="10" t="s">
        <v>97</v>
      </c>
      <c r="C15" s="17">
        <f>C14-C18</f>
        <v>8142.9399999999996</v>
      </c>
      <c r="D15" s="17">
        <f>D14-D18</f>
        <v>11878.199999999997</v>
      </c>
      <c r="E15" s="17">
        <f>E14-E18</f>
        <v>16912.415467487004</v>
      </c>
      <c r="F15" s="17">
        <f>F14-F18</f>
        <v>17269.050000000003</v>
      </c>
      <c r="G15" s="17">
        <f>G14-G18</f>
        <v>21892.170000000006</v>
      </c>
      <c r="H15" s="17">
        <f>H14-H18</f>
        <v>28845.799999999988</v>
      </c>
      <c r="I15" s="17">
        <f>I14-I18</f>
        <v>36257.820000000007</v>
      </c>
    </row>
    <row r="16">
      <c r="B16" s="10"/>
      <c r="C16" s="17"/>
      <c r="D16" s="17"/>
      <c r="E16" s="17"/>
      <c r="F16" s="17"/>
      <c r="G16" s="17"/>
      <c r="H16" s="17"/>
      <c r="I16" s="17"/>
    </row>
    <row r="17">
      <c r="A17" s="1"/>
      <c r="B17" s="10" t="s">
        <v>43</v>
      </c>
      <c r="C17" s="17"/>
      <c r="D17" s="17"/>
      <c r="E17" s="17"/>
      <c r="F17" s="17"/>
      <c r="G17" s="17"/>
      <c r="H17" s="15"/>
      <c r="I17" s="15"/>
    </row>
    <row r="18">
      <c r="A18" s="1" t="s">
        <v>98</v>
      </c>
      <c r="B18" s="14" t="s">
        <v>44</v>
      </c>
      <c r="C18" s="15">
        <v>4613.9000000000005</v>
      </c>
      <c r="D18" s="15">
        <v>6623.5600000000013</v>
      </c>
      <c r="E18" s="15">
        <v>9473.2099999999991</v>
      </c>
      <c r="F18" s="15">
        <v>9413.9999999999982</v>
      </c>
      <c r="G18" s="15">
        <v>9748.2399999999998</v>
      </c>
      <c r="H18" s="15">
        <v>12559.889999999999</v>
      </c>
      <c r="I18" s="15">
        <v>18724.689999999995</v>
      </c>
    </row>
    <row r="19">
      <c r="B19" s="14" t="s">
        <v>45</v>
      </c>
      <c r="C19" s="15">
        <v>533.46000000000004</v>
      </c>
      <c r="D19" s="15">
        <v>712.88</v>
      </c>
      <c r="E19" s="15">
        <v>1056.3699999999999</v>
      </c>
      <c r="F19" s="15">
        <v>1246.48</v>
      </c>
      <c r="G19" s="15">
        <v>1745.5500000000002</v>
      </c>
      <c r="H19" s="15">
        <v>1891.47</v>
      </c>
      <c r="I19" s="15">
        <v>1931.5</v>
      </c>
    </row>
    <row r="20">
      <c r="A20" s="1" t="s">
        <v>99</v>
      </c>
      <c r="B20" s="14" t="s">
        <v>46</v>
      </c>
      <c r="C20" s="15">
        <v>1030.49</v>
      </c>
      <c r="D20" s="15">
        <v>1501.3499999999999</v>
      </c>
      <c r="E20" s="15">
        <v>3929.4800000000005</v>
      </c>
      <c r="F20" s="15">
        <v>5968.5800000000008</v>
      </c>
      <c r="G20" s="15">
        <v>4803.4000000000015</v>
      </c>
      <c r="H20" s="15">
        <v>3189.6500000000001</v>
      </c>
      <c r="I20" s="15">
        <v>4630.6999999999998</v>
      </c>
    </row>
    <row r="21">
      <c r="B21" s="14" t="s">
        <v>47</v>
      </c>
      <c r="C21" s="15">
        <v>1433.6200000000001</v>
      </c>
      <c r="D21" s="15">
        <v>1940.9000000000001</v>
      </c>
      <c r="E21" s="15">
        <v>2549.0800000000004</v>
      </c>
      <c r="F21" s="15">
        <v>2498.6699999999996</v>
      </c>
      <c r="G21" s="15">
        <v>3589.6599999999999</v>
      </c>
      <c r="H21" s="15">
        <v>5059.1300000000001</v>
      </c>
      <c r="I21" s="15">
        <v>6396.0100000000011</v>
      </c>
    </row>
    <row r="22">
      <c r="B22" s="14" t="s">
        <v>48</v>
      </c>
      <c r="C22" s="15">
        <v>102.06999999999999</v>
      </c>
      <c r="D22" s="15">
        <v>144.15000000000001</v>
      </c>
      <c r="E22" s="15">
        <v>294.62999999999994</v>
      </c>
      <c r="F22" s="15">
        <v>325.26999999999998</v>
      </c>
      <c r="G22" s="15">
        <v>384.56999999999999</v>
      </c>
      <c r="H22" s="15">
        <v>485.37999999999994</v>
      </c>
      <c r="I22" s="15">
        <v>683.32000000000005</v>
      </c>
    </row>
    <row r="23">
      <c r="A23" s="1"/>
      <c r="B23" s="14" t="s">
        <v>49</v>
      </c>
      <c r="C23" s="15">
        <v>1199.8800000000001</v>
      </c>
      <c r="D23" s="15">
        <v>1399.7600000000002</v>
      </c>
      <c r="E23" s="15">
        <v>1760.7399999999998</v>
      </c>
      <c r="F23" s="15">
        <v>1237.7900000000006</v>
      </c>
      <c r="G23" s="15">
        <v>1865.2100000000007</v>
      </c>
      <c r="H23" s="15">
        <v>2693.9799999999982</v>
      </c>
      <c r="I23" s="15">
        <v>3314.3599999999988</v>
      </c>
    </row>
    <row r="24">
      <c r="B24" s="14" t="s">
        <v>100</v>
      </c>
      <c r="C24" s="15">
        <f>SUM(C19:C23)-C20</f>
        <v>3269.0300000000007</v>
      </c>
      <c r="D24" s="15">
        <f>SUM(D19:D23)-D20</f>
        <v>4197.6900000000005</v>
      </c>
      <c r="E24" s="15">
        <f>SUM(E19:E23)-E20</f>
        <v>5660.8199999999988</v>
      </c>
      <c r="F24" s="15">
        <f>SUM(F19:F23)-F20</f>
        <v>5308.2100000000019</v>
      </c>
      <c r="G24" s="15">
        <f>SUM(G19:G23)-G20</f>
        <v>7584.9899999999998</v>
      </c>
      <c r="H24" s="15">
        <f>SUM(H19:H23)-H20</f>
        <v>10129.959999999997</v>
      </c>
      <c r="I24" s="15">
        <f>SUM(I19:I23)-I20</f>
        <v>12325.189999999999</v>
      </c>
    </row>
    <row r="25">
      <c r="B25" s="10" t="s">
        <v>50</v>
      </c>
      <c r="C25" s="17">
        <f>SUM(C18:C23)</f>
        <v>8913.4200000000001</v>
      </c>
      <c r="D25" s="17">
        <f>SUM(D18:D23)</f>
        <v>12322.6</v>
      </c>
      <c r="E25" s="17">
        <f>SUM(E18:E23)</f>
        <v>19063.510000000002</v>
      </c>
      <c r="F25" s="17">
        <f>SUM(F18:F23)</f>
        <v>20690.789999999997</v>
      </c>
      <c r="G25" s="17">
        <f>SUM(G18:G23)</f>
        <v>22136.630000000001</v>
      </c>
      <c r="H25" s="17">
        <f>SUM(H18:H23)</f>
        <v>25879.5</v>
      </c>
      <c r="I25" s="17">
        <f>SUM(I18:I23)</f>
        <v>35680.579999999994</v>
      </c>
    </row>
    <row r="26">
      <c r="B26" s="14" t="s">
        <v>51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1.6699999999999999</v>
      </c>
      <c r="I26" s="15">
        <v>7.6399999999999997</v>
      </c>
    </row>
    <row r="27">
      <c r="B27" s="10" t="s">
        <v>52</v>
      </c>
      <c r="C27" s="17">
        <f>C14-C25+C26</f>
        <v>3843.4200000000001</v>
      </c>
      <c r="D27" s="17">
        <f>D14-D25+D26</f>
        <v>6179.159999999998</v>
      </c>
      <c r="E27" s="17">
        <f>E14-E25+E26</f>
        <v>7322.1154674870013</v>
      </c>
      <c r="F27" s="17">
        <f>F14-F25+F26</f>
        <v>5992.260000000002</v>
      </c>
      <c r="G27" s="17">
        <f>G14-G25+G26</f>
        <v>9503.7800000000061</v>
      </c>
      <c r="H27" s="17">
        <f>H14-H25+H26</f>
        <v>15527.859999999988</v>
      </c>
      <c r="I27" s="17">
        <f>I14-I25+I26</f>
        <v>19309.570000000007</v>
      </c>
    </row>
    <row r="28">
      <c r="B28" s="14" t="s">
        <v>53</v>
      </c>
      <c r="C28" s="15">
        <v>1347.0800000000002</v>
      </c>
      <c r="D28" s="15">
        <v>2184.1700000000001</v>
      </c>
      <c r="E28" s="15">
        <v>2058.3699999999999</v>
      </c>
      <c r="F28" s="15">
        <v>1572.4400000000001</v>
      </c>
      <c r="G28" s="15">
        <v>2475.5500000000002</v>
      </c>
      <c r="H28" s="15">
        <v>4020.1700000000001</v>
      </c>
      <c r="I28" s="15">
        <v>4858.4000000000005</v>
      </c>
      <c r="T28" s="35"/>
    </row>
    <row r="29">
      <c r="B29" s="10" t="s">
        <v>54</v>
      </c>
      <c r="C29" s="17">
        <f>C27-C28</f>
        <v>2496.3400000000001</v>
      </c>
      <c r="D29" s="17">
        <f>D27-D28</f>
        <v>3994.989999999998</v>
      </c>
      <c r="E29" s="17">
        <f>E27-E28</f>
        <v>5263.7454674870014</v>
      </c>
      <c r="F29" s="17">
        <f>F27-F28</f>
        <v>4419.8200000000015</v>
      </c>
      <c r="G29" s="17">
        <f>G27-G28</f>
        <v>7028.2300000000059</v>
      </c>
      <c r="H29" s="17">
        <f>H27-H28</f>
        <v>11507.689999999988</v>
      </c>
      <c r="I29" s="17">
        <f>I27-I28</f>
        <v>14451.170000000006</v>
      </c>
    </row>
    <row r="30">
      <c r="I30" s="2"/>
    </row>
    <row r="31">
      <c r="B31" s="4" t="s">
        <v>55</v>
      </c>
      <c r="C31" s="4"/>
      <c r="D31" s="4"/>
      <c r="E31" s="4"/>
      <c r="F31" s="4"/>
      <c r="I31" s="2"/>
    </row>
    <row r="32">
      <c r="B32" s="4"/>
      <c r="C32" s="4"/>
      <c r="D32" s="4"/>
      <c r="E32" s="4"/>
      <c r="F32" s="4"/>
      <c r="I32" s="2"/>
    </row>
    <row r="33">
      <c r="B33" s="5" t="s">
        <v>1</v>
      </c>
      <c r="C33" s="36" t="s">
        <v>101</v>
      </c>
      <c r="D33" s="36" t="s">
        <v>26</v>
      </c>
      <c r="E33" s="36" t="s">
        <v>27</v>
      </c>
      <c r="F33" s="36" t="s">
        <v>28</v>
      </c>
      <c r="G33" s="37" t="s">
        <v>29</v>
      </c>
      <c r="H33" s="38" t="s">
        <v>30</v>
      </c>
      <c r="I33" s="21" t="s">
        <v>31</v>
      </c>
    </row>
    <row r="34">
      <c r="B34" s="14" t="s">
        <v>102</v>
      </c>
      <c r="C34" s="15">
        <v>79102.500000000015</v>
      </c>
      <c r="D34" s="15">
        <f>'Quarterly Data'!E32</f>
        <v>112512.81999999999</v>
      </c>
      <c r="E34" s="15">
        <v>141376.04546748701</v>
      </c>
      <c r="F34" s="15">
        <v>146686.87000000002</v>
      </c>
      <c r="G34" s="15">
        <v>191423.25</v>
      </c>
      <c r="H34" s="15">
        <v>242268.92999999999</v>
      </c>
      <c r="I34" s="15">
        <v>326293.32000000001</v>
      </c>
    </row>
    <row r="35">
      <c r="B35" s="14" t="s">
        <v>58</v>
      </c>
      <c r="C35" s="15">
        <v>82422</v>
      </c>
      <c r="D35" s="15">
        <f>'Quarterly Data'!E33</f>
        <v>115888</v>
      </c>
      <c r="E35" s="15">
        <v>147153</v>
      </c>
      <c r="F35" s="15">
        <v>152947</v>
      </c>
      <c r="G35" s="15">
        <v>197452</v>
      </c>
      <c r="H35" s="15">
        <v>247379</v>
      </c>
      <c r="I35" s="15">
        <v>330615</v>
      </c>
      <c r="T35" s="39"/>
    </row>
    <row r="36" ht="15" customHeight="1">
      <c r="B36" s="14" t="s">
        <v>103</v>
      </c>
      <c r="C36" s="15">
        <v>66557.23000000001</v>
      </c>
      <c r="D36" s="15">
        <f>'Quarterly Data'!E34</f>
        <v>101587.85999999999</v>
      </c>
      <c r="E36" s="15">
        <v>129806.38</v>
      </c>
      <c r="F36" s="15">
        <v>131645.37999999998</v>
      </c>
      <c r="G36" s="15">
        <v>165231.91999999998</v>
      </c>
      <c r="H36" s="15">
        <v>216690.49000000002</v>
      </c>
      <c r="I36" s="15">
        <v>293345.83000000002</v>
      </c>
      <c r="J36" s="40"/>
      <c r="K36" s="40"/>
      <c r="L36" s="41"/>
    </row>
    <row r="37">
      <c r="B37" s="14" t="s">
        <v>60</v>
      </c>
      <c r="C37" s="15">
        <v>7793</v>
      </c>
      <c r="D37" s="15">
        <f>'Quarterly Data'!E35</f>
        <v>13193.01</v>
      </c>
      <c r="E37" s="15">
        <v>21427.099999999999</v>
      </c>
      <c r="F37" s="15">
        <v>25803.43</v>
      </c>
      <c r="G37" s="15">
        <v>30799.52</v>
      </c>
      <c r="H37" s="15">
        <v>44665.559999999998</v>
      </c>
      <c r="I37" s="15">
        <v>60150.919999999998</v>
      </c>
    </row>
    <row r="38">
      <c r="B38" s="14" t="s">
        <v>61</v>
      </c>
      <c r="C38" s="15">
        <v>15847.810000000001</v>
      </c>
      <c r="D38" s="15">
        <f>'Quarterly Data'!E36</f>
        <v>19697.02</v>
      </c>
      <c r="E38" s="15">
        <v>32327.625467487003</v>
      </c>
      <c r="F38" s="15">
        <v>36918.405467487006</v>
      </c>
      <c r="G38" s="15">
        <v>43712.685467487012</v>
      </c>
      <c r="H38" s="15">
        <v>54371.980000000003</v>
      </c>
      <c r="I38" s="15">
        <v>76695.350000000006</v>
      </c>
      <c r="J38" s="3"/>
      <c r="T38" s="35"/>
      <c r="V38" s="35"/>
      <c r="W38" s="35"/>
    </row>
    <row r="39">
      <c r="B39" s="14" t="s">
        <v>62</v>
      </c>
      <c r="C39" s="12">
        <v>26.219999999999999</v>
      </c>
      <c r="D39" s="12">
        <f>'Quarterly Data'!E37</f>
        <v>34.479999999999997</v>
      </c>
      <c r="E39" s="12">
        <v>42.600000000000001</v>
      </c>
      <c r="F39" s="12">
        <v>48.57</v>
      </c>
      <c r="G39" s="12">
        <v>57.57</v>
      </c>
      <c r="H39" s="12">
        <v>69.140000000000001</v>
      </c>
      <c r="I39" s="12">
        <v>83.640000000000001</v>
      </c>
    </row>
    <row r="40">
      <c r="B40" s="14" t="s">
        <v>63</v>
      </c>
      <c r="C40" s="12">
        <v>15.43</v>
      </c>
      <c r="D40" s="12">
        <f>'Quarterly Data'!E38</f>
        <v>20.670000000000002</v>
      </c>
      <c r="E40" s="12">
        <f>'Quarterly Data'!I38</f>
        <v>24.129999999999999</v>
      </c>
      <c r="F40" s="12">
        <f>'Quarterly Data'!M38</f>
        <v>26.890000000000001</v>
      </c>
      <c r="G40" s="12">
        <f>'Quarterly Data'!Q38</f>
        <v>32.770000000000003</v>
      </c>
      <c r="H40" s="12">
        <v>40.560000000000002</v>
      </c>
      <c r="I40" s="12">
        <v>50.75</v>
      </c>
    </row>
    <row r="41">
      <c r="B41" s="14" t="s">
        <v>64</v>
      </c>
      <c r="C41" s="12">
        <v>15.32</v>
      </c>
      <c r="D41" s="12">
        <v>23.5</v>
      </c>
      <c r="E41" s="12">
        <v>27.440000000000001</v>
      </c>
      <c r="F41" s="12">
        <v>16.879999999999999</v>
      </c>
      <c r="G41" s="12">
        <v>24.68</v>
      </c>
      <c r="H41" s="12">
        <v>29.579999999999998</v>
      </c>
      <c r="I41" s="12">
        <v>36.200000000000003</v>
      </c>
    </row>
    <row r="42">
      <c r="I42" s="2"/>
    </row>
    <row r="43">
      <c r="B43" s="4" t="s">
        <v>65</v>
      </c>
      <c r="C43" s="4"/>
      <c r="D43" s="4"/>
      <c r="E43" s="4"/>
      <c r="F43" s="4"/>
      <c r="I43" s="2"/>
    </row>
    <row r="44">
      <c r="B44" s="4"/>
      <c r="C44" s="4"/>
      <c r="D44" s="4"/>
      <c r="E44" s="4"/>
      <c r="F44" s="4"/>
      <c r="I44" s="2"/>
    </row>
    <row r="45">
      <c r="B45" s="5" t="s">
        <v>1</v>
      </c>
      <c r="C45" s="36" t="s">
        <v>101</v>
      </c>
      <c r="D45" s="36" t="s">
        <v>26</v>
      </c>
      <c r="E45" s="36" t="s">
        <v>27</v>
      </c>
      <c r="F45" s="36" t="s">
        <v>28</v>
      </c>
      <c r="G45" s="37" t="s">
        <v>29</v>
      </c>
      <c r="H45" s="38" t="s">
        <v>30</v>
      </c>
      <c r="I45" s="21" t="s">
        <v>31</v>
      </c>
    </row>
    <row r="46">
      <c r="B46" s="14" t="s">
        <v>66</v>
      </c>
      <c r="C46" s="23">
        <f>C24/C15</f>
        <v>0.40145573957317637</v>
      </c>
      <c r="D46" s="23">
        <f>D24/D15</f>
        <v>0.35339445370510697</v>
      </c>
      <c r="E46" s="23">
        <f>E24/E15</f>
        <v>0.33471386809782133</v>
      </c>
      <c r="F46" s="23">
        <f>F24/F15</f>
        <v>0.30738286124598635</v>
      </c>
      <c r="G46" s="23">
        <f>G24/G15</f>
        <v>0.34647045039390784</v>
      </c>
      <c r="H46" s="23">
        <f>H24/H15</f>
        <v>0.35117625442872102</v>
      </c>
      <c r="I46" s="23">
        <f>I24/I15</f>
        <v>0.33993190986110022</v>
      </c>
      <c r="J46" s="42"/>
    </row>
    <row r="47">
      <c r="A47" s="1" t="s">
        <v>104</v>
      </c>
      <c r="B47" s="14" t="s">
        <v>67</v>
      </c>
      <c r="C47" s="25">
        <v>0.014800000000000001</v>
      </c>
      <c r="D47" s="25">
        <v>0.0154</v>
      </c>
      <c r="E47" s="25">
        <v>0.0161</v>
      </c>
      <c r="F47" s="25">
        <v>0.017899999999999999</v>
      </c>
      <c r="G47" s="25">
        <v>0.016</v>
      </c>
      <c r="H47" s="25">
        <v>0.0094000000000000004</v>
      </c>
      <c r="I47" s="25">
        <v>0.0085000000000000006</v>
      </c>
      <c r="J47" s="43"/>
    </row>
    <row r="48">
      <c r="A48" s="1" t="s">
        <v>105</v>
      </c>
      <c r="B48" s="14" t="s">
        <v>68</v>
      </c>
      <c r="C48" s="25">
        <v>0.0038</v>
      </c>
      <c r="D48" s="25">
        <v>0.0063</v>
      </c>
      <c r="E48" s="25">
        <v>0.0064999999999999997</v>
      </c>
      <c r="F48" s="25">
        <v>0.0074999999999999997</v>
      </c>
      <c r="G48" s="25">
        <v>0.0067999999999999996</v>
      </c>
      <c r="H48" s="25">
        <v>0.0033999999999999998</v>
      </c>
      <c r="I48" s="25">
        <v>0.0037000000000000002</v>
      </c>
    </row>
    <row r="49">
      <c r="B49" s="14" t="s">
        <v>69</v>
      </c>
      <c r="C49" s="26">
        <v>0.75</v>
      </c>
      <c r="D49" s="26">
        <v>0.59999999999999998</v>
      </c>
      <c r="E49" s="26">
        <v>0.59999999999999998</v>
      </c>
      <c r="F49" s="26">
        <v>0.57999999999999996</v>
      </c>
      <c r="G49" s="26">
        <v>0.57999999999999996</v>
      </c>
      <c r="H49" s="26">
        <v>0.64000000000000001</v>
      </c>
      <c r="I49" s="26">
        <v>0.56635488230606723</v>
      </c>
    </row>
    <row r="50">
      <c r="B50" s="14" t="s">
        <v>70</v>
      </c>
      <c r="C50" s="25">
        <v>0.0041000000000000003</v>
      </c>
      <c r="D50" s="25">
        <v>0.0085000000000000006</v>
      </c>
      <c r="E50" s="25">
        <v>0.015900000000000001</v>
      </c>
      <c r="F50" s="25">
        <v>0.018100000000000002</v>
      </c>
      <c r="G50" s="25">
        <v>0.0134</v>
      </c>
      <c r="H50" s="25">
        <v>0.0118</v>
      </c>
      <c r="I50" s="25">
        <v>0.010500000000000001</v>
      </c>
    </row>
    <row r="51">
      <c r="B51" s="14" t="s">
        <v>71</v>
      </c>
      <c r="C51" s="25">
        <v>0.036999999999999998</v>
      </c>
      <c r="D51" s="25">
        <v>0.041700000000000001</v>
      </c>
      <c r="E51" s="25">
        <v>0.041399999999999999</v>
      </c>
      <c r="F51" s="25">
        <v>0.030700000000000002</v>
      </c>
      <c r="G51" s="25">
        <v>0.041599999999999998</v>
      </c>
      <c r="H51" s="25">
        <v>0.053100000000000001</v>
      </c>
      <c r="I51" s="25">
        <v>0.050799999999999998</v>
      </c>
    </row>
    <row r="52">
      <c r="B52" s="14" t="s">
        <v>72</v>
      </c>
      <c r="C52" s="25">
        <v>0.20100000000000001</v>
      </c>
      <c r="D52" s="25">
        <v>0.2248</v>
      </c>
      <c r="E52" s="25">
        <v>0.2024</v>
      </c>
      <c r="F52" s="25">
        <v>0.12770000000000001</v>
      </c>
      <c r="G52" s="25">
        <v>0.17430000000000001</v>
      </c>
      <c r="H52" s="25">
        <v>0.2346</v>
      </c>
      <c r="I52" s="25">
        <v>0.2205</v>
      </c>
    </row>
    <row r="53">
      <c r="B53" s="14" t="s">
        <v>106</v>
      </c>
      <c r="C53" s="26">
        <f>C37/C36</f>
        <v>0.11708720450054785</v>
      </c>
      <c r="D53" s="26">
        <f>D37/D36</f>
        <v>0.12986797831945671</v>
      </c>
      <c r="E53" s="26">
        <f>E37/E36</f>
        <v>0.16506969842314376</v>
      </c>
      <c r="F53" s="26">
        <f>F37/F36</f>
        <v>0.19600710636408208</v>
      </c>
      <c r="G53" s="26">
        <f>G37/G36</f>
        <v>0.18640175578665433</v>
      </c>
      <c r="H53" s="26">
        <f>H37/H36</f>
        <v>0.20612607410689779</v>
      </c>
      <c r="I53" s="26">
        <f>I37/I36</f>
        <v>0.205051218897504</v>
      </c>
    </row>
    <row r="54">
      <c r="B54" s="14" t="s">
        <v>107</v>
      </c>
      <c r="C54" s="25">
        <v>0.24709999999999999</v>
      </c>
      <c r="D54" s="25">
        <v>0.20660000000000001</v>
      </c>
      <c r="E54" s="25">
        <v>0.25009999999999999</v>
      </c>
      <c r="F54" s="25">
        <v>0.28339999999999999</v>
      </c>
      <c r="G54" s="25">
        <v>0.2722</v>
      </c>
      <c r="H54" s="25">
        <v>0.24970000000000001</v>
      </c>
      <c r="I54" s="25">
        <v>0.22520000000000001</v>
      </c>
    </row>
    <row r="55">
      <c r="B55" s="14" t="s">
        <v>75</v>
      </c>
      <c r="C55" s="25">
        <v>0.1968</v>
      </c>
      <c r="D55" s="25">
        <v>0.16270000000000001</v>
      </c>
      <c r="E55" s="25">
        <v>0.2127</v>
      </c>
      <c r="F55" s="25">
        <v>0.251</v>
      </c>
      <c r="G55" s="25">
        <v>0.2475</v>
      </c>
      <c r="H55" s="25">
        <v>0.23200000000000001</v>
      </c>
      <c r="I55" s="25">
        <v>0.21510000000000001</v>
      </c>
    </row>
    <row r="56">
      <c r="C56" s="44"/>
      <c r="D56" s="44"/>
      <c r="E56" s="44"/>
      <c r="F56" s="44"/>
      <c r="G56" s="44"/>
      <c r="I56" s="2"/>
    </row>
    <row r="57">
      <c r="B57" s="4" t="s">
        <v>76</v>
      </c>
      <c r="C57" s="4"/>
      <c r="D57" s="4"/>
      <c r="E57" s="4"/>
      <c r="F57" s="4"/>
      <c r="I57" s="2"/>
    </row>
    <row r="58">
      <c r="B58" s="4"/>
      <c r="C58" s="4"/>
      <c r="D58" s="4"/>
      <c r="E58" s="4"/>
      <c r="F58" s="4"/>
      <c r="I58" s="2"/>
    </row>
    <row r="59">
      <c r="B59" s="5" t="s">
        <v>1</v>
      </c>
      <c r="C59" s="6" t="s">
        <v>101</v>
      </c>
      <c r="D59" s="6" t="s">
        <v>26</v>
      </c>
      <c r="E59" s="6" t="s">
        <v>27</v>
      </c>
      <c r="F59" s="6" t="s">
        <v>28</v>
      </c>
      <c r="G59" s="7" t="s">
        <v>29</v>
      </c>
      <c r="H59" s="21" t="s">
        <v>30</v>
      </c>
      <c r="I59" s="21" t="s">
        <v>31</v>
      </c>
    </row>
    <row r="60">
      <c r="B60" s="14" t="s">
        <v>108</v>
      </c>
      <c r="C60" s="31">
        <v>9253</v>
      </c>
      <c r="D60" s="15">
        <f>'Quarterly Data'!E58</f>
        <v>12261</v>
      </c>
      <c r="E60" s="15">
        <f>'Quarterly Data'!I58</f>
        <v>12657</v>
      </c>
      <c r="F60" s="15">
        <f>'Quarterly Data'!M58</f>
        <v>11526</v>
      </c>
      <c r="G60" s="15">
        <f>'Quarterly Data'!Q58</f>
        <v>14977</v>
      </c>
      <c r="H60" s="15">
        <f>'Quarterly Data'!U58</f>
        <v>17627</v>
      </c>
      <c r="I60" s="15">
        <f>'Quarterly Data'!Y58</f>
        <v>23448</v>
      </c>
    </row>
    <row r="61">
      <c r="B61" s="14" t="s">
        <v>109</v>
      </c>
      <c r="C61" s="31">
        <v>6291</v>
      </c>
      <c r="D61" s="15">
        <f>'Quarterly Data'!E59</f>
        <v>9726</v>
      </c>
      <c r="E61" s="15">
        <f>'Quarterly Data'!I59</f>
        <v>13085</v>
      </c>
      <c r="F61" s="15">
        <f>'Quarterly Data'!M59</f>
        <v>12111</v>
      </c>
      <c r="G61" s="15">
        <f>'Quarterly Data'!Q59</f>
        <v>10194</v>
      </c>
      <c r="H61" s="15">
        <f>'Quarterly Data'!U59</f>
        <v>12979</v>
      </c>
      <c r="I61" s="15">
        <f>'Quarterly Data'!Y59</f>
        <v>19742</v>
      </c>
    </row>
    <row r="62">
      <c r="B62" s="14" t="s">
        <v>79</v>
      </c>
      <c r="C62" s="31">
        <v>15402</v>
      </c>
      <c r="D62" s="15">
        <f>'Quarterly Data'!E60</f>
        <v>23002</v>
      </c>
      <c r="E62" s="15">
        <f>'Quarterly Data'!I60</f>
        <v>31255</v>
      </c>
      <c r="F62" s="15">
        <f>'Quarterly Data'!M60</f>
        <v>30450</v>
      </c>
      <c r="G62" s="15">
        <f>'Quarterly Data'!Q60</f>
        <v>38772</v>
      </c>
      <c r="H62" s="15">
        <f>'Quarterly Data'!U60</f>
        <v>50108</v>
      </c>
      <c r="I62" s="15">
        <f>'Quarterly Data'!Y60</f>
        <v>66093</v>
      </c>
    </row>
    <row r="63">
      <c r="B63" s="14" t="s">
        <v>80</v>
      </c>
      <c r="C63" s="31">
        <v>4151</v>
      </c>
      <c r="D63" s="15">
        <f>'Quarterly Data'!E61</f>
        <v>5667</v>
      </c>
      <c r="E63" s="15">
        <f>'Quarterly Data'!I61</f>
        <v>6410</v>
      </c>
      <c r="F63" s="15">
        <f>'Quarterly Data'!M61</f>
        <v>8293</v>
      </c>
      <c r="G63" s="15">
        <f>'Quarterly Data'!Q61</f>
        <v>11498</v>
      </c>
      <c r="H63" s="15">
        <f>'Quarterly Data'!U61</f>
        <v>15834</v>
      </c>
      <c r="I63" s="15">
        <f>'Quarterly Data'!Y61</f>
        <v>22006</v>
      </c>
    </row>
    <row r="64">
      <c r="B64" s="14" t="s">
        <v>81</v>
      </c>
      <c r="C64" s="33">
        <v>6790</v>
      </c>
      <c r="D64" s="30">
        <f>'Quarterly Data'!E62</f>
        <v>6359</v>
      </c>
      <c r="E64" s="15">
        <f>'Quarterly Data'!I62</f>
        <v>4822</v>
      </c>
      <c r="F64" s="15">
        <f>'Quarterly Data'!M62</f>
        <v>5889</v>
      </c>
      <c r="G64" s="15">
        <f>'Quarterly Data'!Q62</f>
        <v>10536</v>
      </c>
      <c r="H64" s="15">
        <f>'Quarterly Data'!U62</f>
        <v>15093</v>
      </c>
      <c r="I64" s="15">
        <f>'Quarterly Data'!Y62</f>
        <v>22038</v>
      </c>
    </row>
    <row r="65">
      <c r="B65" s="14" t="s">
        <v>82</v>
      </c>
      <c r="C65" s="34"/>
      <c r="D65" s="30"/>
      <c r="E65" s="15">
        <f>'Quarterly Data'!I63</f>
        <v>1</v>
      </c>
      <c r="F65" s="15">
        <f>'Quarterly Data'!M63</f>
        <v>165</v>
      </c>
      <c r="G65" s="15">
        <f>'Quarterly Data'!Q63</f>
        <v>5365</v>
      </c>
      <c r="H65" s="15">
        <f>'Quarterly Data'!U63</f>
        <v>0</v>
      </c>
      <c r="I65" s="15">
        <f>'Quarterly Data'!Y63</f>
        <v>0</v>
      </c>
    </row>
    <row r="66">
      <c r="B66" s="14" t="s">
        <v>110</v>
      </c>
      <c r="C66" s="31">
        <v>23643</v>
      </c>
      <c r="D66" s="15">
        <f>'Quarterly Data'!E64</f>
        <v>33871</v>
      </c>
      <c r="E66" s="15">
        <f>'Quarterly Data'!I64</f>
        <v>46166</v>
      </c>
      <c r="F66" s="15">
        <f>'Quarterly Data'!M64</f>
        <v>49591</v>
      </c>
      <c r="G66" s="15">
        <f>'Quarterly Data'!Q64</f>
        <v>61701</v>
      </c>
      <c r="H66" s="15">
        <f>'Quarterly Data'!U64</f>
        <v>77713</v>
      </c>
      <c r="I66" s="15">
        <f>'Quarterly Data'!Y64</f>
        <v>103316</v>
      </c>
    </row>
    <row r="67">
      <c r="B67" s="14" t="s">
        <v>111</v>
      </c>
      <c r="C67" s="31">
        <v>1281</v>
      </c>
      <c r="D67" s="15">
        <f>'Quarterly Data'!E65</f>
        <v>2142</v>
      </c>
      <c r="E67" s="15">
        <f>'Quarterly Data'!I65</f>
        <v>2669</v>
      </c>
      <c r="F67" s="15">
        <f>'Quarterly Data'!M65</f>
        <v>2883</v>
      </c>
      <c r="G67" s="15">
        <f>'Quarterly Data'!Q65</f>
        <v>4129</v>
      </c>
      <c r="H67" s="15">
        <f>'Quarterly Data'!U65</f>
        <v>4803</v>
      </c>
      <c r="I67" s="15">
        <f>'Quarterly Data'!Y65</f>
        <v>6209</v>
      </c>
    </row>
    <row r="68">
      <c r="B68" s="14" t="s">
        <v>85</v>
      </c>
      <c r="C68" s="31">
        <v>4177</v>
      </c>
      <c r="D68" s="15">
        <f>'Quarterly Data'!E66</f>
        <v>6247</v>
      </c>
      <c r="E68" s="15">
        <f>'Quarterly Data'!I66</f>
        <v>9102</v>
      </c>
      <c r="F68" s="15">
        <f>'Quarterly Data'!M66</f>
        <v>9582</v>
      </c>
      <c r="G68" s="15">
        <f>'Quarterly Data'!Q66</f>
        <v>13257</v>
      </c>
      <c r="H68" s="15">
        <f>'Quarterly Data'!U66</f>
        <v>16657</v>
      </c>
      <c r="I68" s="15">
        <f>'Quarterly Data'!Y66</f>
        <v>17607</v>
      </c>
    </row>
    <row r="69">
      <c r="B69" s="14" t="s">
        <v>86</v>
      </c>
      <c r="C69" s="31"/>
      <c r="D69" s="15">
        <f>'Quarterly Data'!E67</f>
        <v>854</v>
      </c>
      <c r="E69" s="15">
        <f>'Quarterly Data'!I67</f>
        <v>1557</v>
      </c>
      <c r="F69" s="15">
        <f>'Quarterly Data'!M67</f>
        <v>2240</v>
      </c>
      <c r="G69" s="15">
        <f>'Quarterly Data'!Q67</f>
        <v>2044</v>
      </c>
      <c r="H69" s="15">
        <f>'Quarterly Data'!U67</f>
        <v>2800</v>
      </c>
      <c r="I69" s="15">
        <f>'Quarterly Data'!Y67</f>
        <v>4599</v>
      </c>
    </row>
    <row r="70">
      <c r="B70" s="14" t="s">
        <v>87</v>
      </c>
      <c r="C70" s="31">
        <v>11434</v>
      </c>
      <c r="D70" s="15">
        <f>'Quarterly Data'!E68</f>
        <v>15459</v>
      </c>
      <c r="E70" s="15">
        <f>'Quarterly Data'!I68</f>
        <v>18931</v>
      </c>
      <c r="F70" s="15">
        <f>'Quarterly Data'!M68</f>
        <v>19582</v>
      </c>
      <c r="G70" s="15">
        <f>'Quarterly Data'!Q68</f>
        <v>23809</v>
      </c>
      <c r="H70" s="15">
        <f>'Quarterly Data'!U68</f>
        <v>31002</v>
      </c>
      <c r="I70" s="15">
        <f>'Quarterly Data'!Y68</f>
        <v>38470</v>
      </c>
    </row>
    <row r="71">
      <c r="B71" s="14" t="s">
        <v>88</v>
      </c>
      <c r="C71" s="31"/>
      <c r="D71" s="15">
        <f>'Quarterly Data'!E69</f>
        <v>300</v>
      </c>
      <c r="E71" s="15">
        <f>'Quarterly Data'!I69</f>
        <v>498</v>
      </c>
      <c r="F71" s="15">
        <f>'Quarterly Data'!M69</f>
        <v>635</v>
      </c>
      <c r="G71" s="15">
        <f>'Quarterly Data'!Q69</f>
        <v>1170</v>
      </c>
      <c r="H71" s="15">
        <f>'Quarterly Data'!U69</f>
        <v>2763</v>
      </c>
      <c r="I71" s="15">
        <f>'Quarterly Data'!Y69</f>
        <v>7087</v>
      </c>
    </row>
    <row r="72">
      <c r="B72" s="10" t="s">
        <v>89</v>
      </c>
      <c r="C72" s="17">
        <f>SUM(C60:C71)</f>
        <v>82422</v>
      </c>
      <c r="D72" s="17">
        <f>SUM(D60:D71)</f>
        <v>115888</v>
      </c>
      <c r="E72" s="17">
        <f>SUM(E60:E71)</f>
        <v>147153</v>
      </c>
      <c r="F72" s="17">
        <f>SUM(F60:F71)</f>
        <v>152947</v>
      </c>
      <c r="G72" s="17">
        <f>SUM(G60:G71)</f>
        <v>197452</v>
      </c>
      <c r="H72" s="17">
        <f>SUM(H60:H71)</f>
        <v>247379</v>
      </c>
      <c r="I72" s="17">
        <f>SUM(I60:I71)</f>
        <v>330615</v>
      </c>
    </row>
    <row r="73">
      <c r="C73" s="16"/>
    </row>
    <row r="74">
      <c r="B74" s="1" t="s">
        <v>90</v>
      </c>
    </row>
    <row r="75">
      <c r="B75" s="1" t="s">
        <v>112</v>
      </c>
    </row>
  </sheetData>
  <mergeCells count="2">
    <mergeCell ref="C64:C65"/>
    <mergeCell ref="D64:D65"/>
  </mergeCells>
  <printOptions headings="0" gridLines="0"/>
  <pageMargins left="0.69999999999999996" right="0.69999999999999996" top="0.75" bottom="0.75" header="0.29999999999999999" footer="0.29999999999999999"/>
  <pageSetup paperSize="9" scale="70" fitToWidth="1" fitToHeight="1" pageOrder="downThenOver" orientation="portrait" usePrinterDefaults="1" blackAndWhite="0" draft="0" cellComments="none" useFirstPageNumber="0" errors="displayed" horizontalDpi="1200" verticalDpi="12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70" workbookViewId="0">
      <pane xSplit="2" ySplit="3" topLeftCell="C4" activePane="bottomRight" state="frozen"/>
      <selection activeCell="C4" activeCellId="0" sqref="C4"/>
    </sheetView>
  </sheetViews>
  <sheetFormatPr defaultColWidth="8.7265625" defaultRowHeight="14.25"/>
  <cols>
    <col bestFit="1" customWidth="1" min="1" max="1" style="1" width="47.1796875"/>
    <col customWidth="1" min="2" max="2" style="45" width="12.28125"/>
    <col bestFit="1" customWidth="1" min="3" max="3" style="46" width="12.1796875"/>
    <col bestFit="1" customWidth="1" min="4" max="4" style="46" width="12.81640625"/>
    <col bestFit="1" customWidth="1" min="5" max="5" style="46" width="12.453125"/>
    <col bestFit="1" customWidth="1" min="6" max="7" style="46" width="12.54296875"/>
    <col bestFit="1" customWidth="1" min="8" max="8" style="46" width="11.1796875"/>
    <col bestFit="1" customWidth="1" min="9" max="12" style="46" width="12.1796875"/>
    <col bestFit="1" customWidth="1" min="13" max="13" style="46" width="12.54296875"/>
    <col bestFit="1" customWidth="1" min="14" max="14" style="46" width="12.26953125"/>
    <col customWidth="1" min="15" max="15" style="46" width="10.26953125"/>
    <col bestFit="1" customWidth="1" min="16" max="16" style="46" width="12.1796875"/>
    <col bestFit="1" customWidth="1" min="17" max="17" style="46" width="12.54296875"/>
    <col customWidth="1" min="18" max="18" style="46" width="10.453125"/>
    <col bestFit="1" customWidth="1" min="19" max="22" style="46" width="12.54296875"/>
    <col bestFit="1" customWidth="1" min="23" max="26" style="1" width="11.7265625"/>
    <col bestFit="1" customWidth="1" min="27" max="27" style="1" width="9.6328125"/>
    <col min="28" max="16384" style="1" width="8.7265625"/>
  </cols>
  <sheetData>
    <row r="1">
      <c r="A1" s="4" t="s">
        <v>113</v>
      </c>
    </row>
    <row r="3">
      <c r="A3" s="5" t="s">
        <v>1</v>
      </c>
      <c r="B3" s="36" t="s">
        <v>114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</row>
    <row r="4">
      <c r="A4" s="14" t="s">
        <v>115</v>
      </c>
      <c r="B4" s="47" t="s">
        <v>116</v>
      </c>
      <c r="C4" s="48">
        <f t="shared" ref="C4:U7" si="18">SUM(C5:C6)</f>
        <v>1486</v>
      </c>
      <c r="D4" s="48">
        <f t="shared" si="18"/>
        <v>1613</v>
      </c>
      <c r="E4" s="48">
        <f t="shared" si="18"/>
        <v>1736</v>
      </c>
      <c r="F4" s="48">
        <f t="shared" si="18"/>
        <v>1830</v>
      </c>
      <c r="G4" s="48">
        <f t="shared" si="18"/>
        <v>1895</v>
      </c>
      <c r="H4" s="48">
        <f t="shared" si="18"/>
        <v>1997</v>
      </c>
      <c r="I4" s="48">
        <f t="shared" si="18"/>
        <v>2179</v>
      </c>
      <c r="J4" s="48">
        <f t="shared" si="18"/>
        <v>2392</v>
      </c>
      <c r="K4" s="48">
        <f t="shared" si="18"/>
        <v>2408</v>
      </c>
      <c r="L4" s="48">
        <f t="shared" si="18"/>
        <v>2641</v>
      </c>
      <c r="M4" s="48">
        <f t="shared" si="18"/>
        <v>2814</v>
      </c>
      <c r="N4" s="48">
        <f t="shared" si="18"/>
        <v>2988</v>
      </c>
      <c r="O4" s="48">
        <f t="shared" si="18"/>
        <v>3113</v>
      </c>
      <c r="P4" s="48">
        <f t="shared" si="18"/>
        <v>3329</v>
      </c>
      <c r="Q4" s="48">
        <f t="shared" si="18"/>
        <v>3423</v>
      </c>
      <c r="R4" s="48">
        <f t="shared" si="18"/>
        <v>3504</v>
      </c>
      <c r="S4" s="48">
        <f t="shared" si="18"/>
        <v>3586</v>
      </c>
      <c r="T4" s="48">
        <f t="shared" si="18"/>
        <v>3685</v>
      </c>
      <c r="U4" s="49">
        <f t="shared" si="18"/>
        <v>3714</v>
      </c>
      <c r="V4" s="48">
        <v>3733</v>
      </c>
      <c r="W4" s="48">
        <v>3828</v>
      </c>
      <c r="X4" s="15">
        <v>3934</v>
      </c>
      <c r="Y4" s="15">
        <f>SUM(Y5:Y6)</f>
        <v>4092</v>
      </c>
      <c r="Z4" s="15">
        <v>4145</v>
      </c>
    </row>
    <row r="5" s="50" customFormat="1">
      <c r="A5" s="51" t="s">
        <v>117</v>
      </c>
      <c r="B5" s="47" t="s">
        <v>116</v>
      </c>
      <c r="C5" s="48">
        <v>793</v>
      </c>
      <c r="D5" s="48">
        <v>862</v>
      </c>
      <c r="E5" s="48">
        <v>867</v>
      </c>
      <c r="F5" s="48">
        <v>927</v>
      </c>
      <c r="G5" s="48">
        <v>944</v>
      </c>
      <c r="H5" s="48">
        <v>956</v>
      </c>
      <c r="I5" s="48">
        <v>986</v>
      </c>
      <c r="J5" s="48">
        <v>1035</v>
      </c>
      <c r="K5" s="48">
        <v>1049</v>
      </c>
      <c r="L5" s="48">
        <v>1134</v>
      </c>
      <c r="M5" s="48">
        <v>1210</v>
      </c>
      <c r="N5" s="48">
        <v>1298</v>
      </c>
      <c r="O5" s="48">
        <v>1368</v>
      </c>
      <c r="P5" s="48">
        <v>1368</v>
      </c>
      <c r="Q5" s="48">
        <v>1368</v>
      </c>
      <c r="R5" s="48">
        <v>1368</v>
      </c>
      <c r="S5" s="48">
        <v>1368</v>
      </c>
      <c r="T5" s="48">
        <v>1372</v>
      </c>
      <c r="U5" s="48">
        <v>1392</v>
      </c>
      <c r="V5" s="52">
        <v>1392</v>
      </c>
      <c r="W5" s="52">
        <v>1422</v>
      </c>
      <c r="X5" s="53">
        <v>1469</v>
      </c>
      <c r="Y5" s="53">
        <v>1538</v>
      </c>
      <c r="Z5" s="53">
        <v>1569</v>
      </c>
    </row>
    <row r="6" s="50" customFormat="1">
      <c r="A6" s="51" t="s">
        <v>118</v>
      </c>
      <c r="B6" s="47" t="s">
        <v>116</v>
      </c>
      <c r="C6" s="48">
        <v>693</v>
      </c>
      <c r="D6" s="48">
        <v>751</v>
      </c>
      <c r="E6" s="48">
        <v>869</v>
      </c>
      <c r="F6" s="48">
        <v>903</v>
      </c>
      <c r="G6" s="48">
        <v>951</v>
      </c>
      <c r="H6" s="48">
        <v>1041</v>
      </c>
      <c r="I6" s="48">
        <v>1193</v>
      </c>
      <c r="J6" s="48">
        <v>1357</v>
      </c>
      <c r="K6" s="48">
        <v>1359</v>
      </c>
      <c r="L6" s="48">
        <v>1507</v>
      </c>
      <c r="M6" s="48">
        <v>1604</v>
      </c>
      <c r="N6" s="48">
        <v>1690</v>
      </c>
      <c r="O6" s="48">
        <v>1745</v>
      </c>
      <c r="P6" s="48">
        <v>1961</v>
      </c>
      <c r="Q6" s="48">
        <v>2055</v>
      </c>
      <c r="R6" s="48">
        <v>2136</v>
      </c>
      <c r="S6" s="48">
        <v>2218</v>
      </c>
      <c r="T6" s="48">
        <v>2313</v>
      </c>
      <c r="U6" s="48">
        <v>2322</v>
      </c>
      <c r="V6" s="52">
        <v>2341</v>
      </c>
      <c r="W6" s="52">
        <v>2406</v>
      </c>
      <c r="X6" s="53">
        <v>2465</v>
      </c>
      <c r="Y6" s="53">
        <v>2554</v>
      </c>
      <c r="Z6" s="53">
        <v>2576</v>
      </c>
    </row>
    <row r="7">
      <c r="A7" s="14" t="s">
        <v>119</v>
      </c>
      <c r="B7" s="47" t="s">
        <v>116</v>
      </c>
      <c r="C7" s="48">
        <f t="shared" si="18"/>
        <v>154</v>
      </c>
      <c r="D7" s="48">
        <f t="shared" ref="D7:Z9" si="19">D4-C4</f>
        <v>127</v>
      </c>
      <c r="E7" s="48">
        <f t="shared" si="19"/>
        <v>123</v>
      </c>
      <c r="F7" s="48">
        <f t="shared" si="19"/>
        <v>94</v>
      </c>
      <c r="G7" s="48">
        <f t="shared" si="19"/>
        <v>65</v>
      </c>
      <c r="H7" s="48">
        <f t="shared" si="19"/>
        <v>102</v>
      </c>
      <c r="I7" s="48">
        <f t="shared" si="19"/>
        <v>182</v>
      </c>
      <c r="J7" s="48">
        <f t="shared" si="19"/>
        <v>213</v>
      </c>
      <c r="K7" s="48">
        <f t="shared" si="19"/>
        <v>16</v>
      </c>
      <c r="L7" s="48">
        <f t="shared" si="19"/>
        <v>233</v>
      </c>
      <c r="M7" s="48">
        <f t="shared" si="19"/>
        <v>173</v>
      </c>
      <c r="N7" s="48">
        <f t="shared" si="19"/>
        <v>174</v>
      </c>
      <c r="O7" s="48">
        <f t="shared" si="19"/>
        <v>125</v>
      </c>
      <c r="P7" s="48">
        <f t="shared" si="19"/>
        <v>216</v>
      </c>
      <c r="Q7" s="48">
        <f t="shared" si="19"/>
        <v>94</v>
      </c>
      <c r="R7" s="48">
        <f t="shared" si="19"/>
        <v>81</v>
      </c>
      <c r="S7" s="48">
        <f t="shared" si="19"/>
        <v>82</v>
      </c>
      <c r="T7" s="48">
        <f t="shared" si="19"/>
        <v>99</v>
      </c>
      <c r="U7" s="48">
        <f t="shared" si="19"/>
        <v>29</v>
      </c>
      <c r="V7" s="48">
        <f t="shared" si="19"/>
        <v>19</v>
      </c>
      <c r="W7" s="48">
        <v>95</v>
      </c>
      <c r="X7" s="48">
        <v>106</v>
      </c>
      <c r="Y7" s="15">
        <f>SUM(Y8:Y9)</f>
        <v>158</v>
      </c>
      <c r="Z7" s="15">
        <f>SUM(Z8:Z9)</f>
        <v>53</v>
      </c>
    </row>
    <row r="8">
      <c r="A8" s="51" t="s">
        <v>117</v>
      </c>
      <c r="B8" s="47" t="s">
        <v>116</v>
      </c>
      <c r="C8" s="48">
        <f>C5-730</f>
        <v>63</v>
      </c>
      <c r="D8" s="48">
        <f t="shared" si="19"/>
        <v>69</v>
      </c>
      <c r="E8" s="48">
        <f t="shared" si="19"/>
        <v>5</v>
      </c>
      <c r="F8" s="48">
        <f t="shared" si="19"/>
        <v>60</v>
      </c>
      <c r="G8" s="48">
        <f t="shared" si="19"/>
        <v>17</v>
      </c>
      <c r="H8" s="48">
        <f t="shared" si="19"/>
        <v>12</v>
      </c>
      <c r="I8" s="48">
        <f t="shared" si="19"/>
        <v>30</v>
      </c>
      <c r="J8" s="48">
        <f t="shared" si="19"/>
        <v>49</v>
      </c>
      <c r="K8" s="48">
        <f t="shared" si="19"/>
        <v>14</v>
      </c>
      <c r="L8" s="48">
        <f t="shared" si="19"/>
        <v>85</v>
      </c>
      <c r="M8" s="48">
        <f t="shared" si="19"/>
        <v>76</v>
      </c>
      <c r="N8" s="48">
        <f t="shared" si="19"/>
        <v>88</v>
      </c>
      <c r="O8" s="48">
        <f t="shared" si="19"/>
        <v>70</v>
      </c>
      <c r="P8" s="48">
        <f t="shared" si="19"/>
        <v>0</v>
      </c>
      <c r="Q8" s="48">
        <f t="shared" si="19"/>
        <v>0</v>
      </c>
      <c r="R8" s="48">
        <f t="shared" si="19"/>
        <v>0</v>
      </c>
      <c r="S8" s="48">
        <f t="shared" si="19"/>
        <v>0</v>
      </c>
      <c r="T8" s="48">
        <f t="shared" si="19"/>
        <v>4</v>
      </c>
      <c r="U8" s="48">
        <f t="shared" si="19"/>
        <v>20</v>
      </c>
      <c r="V8" s="48">
        <f t="shared" si="19"/>
        <v>0</v>
      </c>
      <c r="W8" s="48">
        <f t="shared" si="19"/>
        <v>30</v>
      </c>
      <c r="X8" s="48">
        <v>47</v>
      </c>
      <c r="Y8" s="48">
        <f t="shared" si="19"/>
        <v>69</v>
      </c>
      <c r="Z8" s="48">
        <f t="shared" si="19"/>
        <v>31</v>
      </c>
    </row>
    <row r="9">
      <c r="A9" s="51" t="s">
        <v>118</v>
      </c>
      <c r="B9" s="47" t="s">
        <v>116</v>
      </c>
      <c r="C9" s="48">
        <f>C6-602</f>
        <v>91</v>
      </c>
      <c r="D9" s="48">
        <f t="shared" si="19"/>
        <v>58</v>
      </c>
      <c r="E9" s="48">
        <f t="shared" si="19"/>
        <v>118</v>
      </c>
      <c r="F9" s="48">
        <f t="shared" si="19"/>
        <v>34</v>
      </c>
      <c r="G9" s="48">
        <f t="shared" si="19"/>
        <v>48</v>
      </c>
      <c r="H9" s="48">
        <f t="shared" si="19"/>
        <v>90</v>
      </c>
      <c r="I9" s="48">
        <f t="shared" si="19"/>
        <v>152</v>
      </c>
      <c r="J9" s="48">
        <f t="shared" si="19"/>
        <v>164</v>
      </c>
      <c r="K9" s="48">
        <f t="shared" si="19"/>
        <v>2</v>
      </c>
      <c r="L9" s="48">
        <f t="shared" si="19"/>
        <v>148</v>
      </c>
      <c r="M9" s="48">
        <f t="shared" si="19"/>
        <v>97</v>
      </c>
      <c r="N9" s="48">
        <f t="shared" si="19"/>
        <v>86</v>
      </c>
      <c r="O9" s="48">
        <f t="shared" si="19"/>
        <v>55</v>
      </c>
      <c r="P9" s="48">
        <f t="shared" si="19"/>
        <v>216</v>
      </c>
      <c r="Q9" s="48">
        <f t="shared" si="19"/>
        <v>94</v>
      </c>
      <c r="R9" s="48">
        <f t="shared" si="19"/>
        <v>81</v>
      </c>
      <c r="S9" s="48">
        <f t="shared" si="19"/>
        <v>82</v>
      </c>
      <c r="T9" s="48">
        <f t="shared" si="19"/>
        <v>95</v>
      </c>
      <c r="U9" s="48">
        <f t="shared" si="19"/>
        <v>9</v>
      </c>
      <c r="V9" s="48">
        <f t="shared" si="19"/>
        <v>19</v>
      </c>
      <c r="W9" s="48">
        <f t="shared" si="19"/>
        <v>65</v>
      </c>
      <c r="X9" s="48">
        <v>59</v>
      </c>
      <c r="Y9" s="48">
        <f t="shared" si="19"/>
        <v>89</v>
      </c>
      <c r="Z9" s="48">
        <f t="shared" si="19"/>
        <v>22</v>
      </c>
    </row>
    <row r="10">
      <c r="A10" s="14" t="s">
        <v>120</v>
      </c>
      <c r="B10" s="47" t="s">
        <v>116</v>
      </c>
      <c r="C10" s="48">
        <v>0</v>
      </c>
      <c r="D10" s="48">
        <v>0</v>
      </c>
      <c r="E10" s="48">
        <v>0</v>
      </c>
      <c r="F10" s="48">
        <v>5</v>
      </c>
      <c r="G10" s="48">
        <v>11</v>
      </c>
      <c r="H10" s="48">
        <v>23</v>
      </c>
      <c r="I10" s="48">
        <v>23</v>
      </c>
      <c r="J10" s="48">
        <v>39</v>
      </c>
      <c r="K10" s="48">
        <v>46</v>
      </c>
      <c r="L10" s="48">
        <v>48</v>
      </c>
      <c r="M10" s="48">
        <v>72</v>
      </c>
      <c r="N10" s="48">
        <v>81</v>
      </c>
      <c r="O10" s="48">
        <v>104</v>
      </c>
      <c r="P10" s="48">
        <v>130</v>
      </c>
      <c r="Q10" s="48">
        <v>132</v>
      </c>
      <c r="R10" s="48">
        <v>132</v>
      </c>
      <c r="S10" s="48">
        <v>155</v>
      </c>
      <c r="T10" s="48">
        <v>175</v>
      </c>
      <c r="U10" s="48">
        <v>179</v>
      </c>
      <c r="V10" s="48">
        <v>181</v>
      </c>
      <c r="W10" s="48">
        <v>424</v>
      </c>
      <c r="X10" s="15">
        <v>514</v>
      </c>
      <c r="Y10" s="15">
        <v>537</v>
      </c>
      <c r="Z10" s="15">
        <v>650</v>
      </c>
    </row>
    <row r="11">
      <c r="A11" s="14" t="s">
        <v>121</v>
      </c>
      <c r="B11" s="47" t="s">
        <v>116</v>
      </c>
      <c r="C11" s="48">
        <v>69600</v>
      </c>
      <c r="D11" s="48">
        <v>76900</v>
      </c>
      <c r="E11" s="48">
        <v>84700</v>
      </c>
      <c r="F11" s="48">
        <v>91700</v>
      </c>
      <c r="G11" s="48">
        <v>97000</v>
      </c>
      <c r="H11" s="48">
        <v>102600</v>
      </c>
      <c r="I11" s="48">
        <v>107100</v>
      </c>
      <c r="J11" s="48">
        <v>114400</v>
      </c>
      <c r="K11" s="48">
        <v>114400</v>
      </c>
      <c r="L11" s="48">
        <v>114400</v>
      </c>
      <c r="M11" s="48">
        <v>102800</v>
      </c>
      <c r="N11" s="48">
        <v>110300</v>
      </c>
      <c r="O11" s="48">
        <v>114400</v>
      </c>
      <c r="P11" s="48">
        <v>119900</v>
      </c>
      <c r="Q11" s="48">
        <v>128300</v>
      </c>
      <c r="R11" s="48">
        <v>133200</v>
      </c>
      <c r="S11" s="48">
        <v>138900</v>
      </c>
      <c r="T11" s="48">
        <v>143300</v>
      </c>
      <c r="U11" s="48">
        <v>143900</v>
      </c>
      <c r="V11" s="48">
        <v>154650</v>
      </c>
      <c r="W11" s="48">
        <v>167100</v>
      </c>
      <c r="X11" s="15">
        <v>181100</v>
      </c>
      <c r="Y11" s="15">
        <v>190600</v>
      </c>
      <c r="Z11" s="15">
        <v>198250</v>
      </c>
    </row>
    <row r="12">
      <c r="A12" s="51" t="s">
        <v>117</v>
      </c>
      <c r="B12" s="47" t="s">
        <v>116</v>
      </c>
      <c r="C12" s="48">
        <v>59000</v>
      </c>
      <c r="D12" s="48">
        <v>63000</v>
      </c>
      <c r="E12" s="48">
        <v>68700</v>
      </c>
      <c r="F12" s="48">
        <v>74400</v>
      </c>
      <c r="G12" s="48">
        <v>79000</v>
      </c>
      <c r="H12" s="48">
        <v>83200</v>
      </c>
      <c r="I12" s="48">
        <v>85700</v>
      </c>
      <c r="J12" s="48">
        <v>89900</v>
      </c>
      <c r="K12" s="48">
        <v>89900</v>
      </c>
      <c r="L12" s="48">
        <v>89900</v>
      </c>
      <c r="M12" s="48">
        <v>75100</v>
      </c>
      <c r="N12" s="48">
        <v>80200</v>
      </c>
      <c r="O12" s="48">
        <v>82900</v>
      </c>
      <c r="P12" s="48">
        <v>86800</v>
      </c>
      <c r="Q12" s="48">
        <v>92900</v>
      </c>
      <c r="R12" s="48">
        <v>95900</v>
      </c>
      <c r="S12" s="48">
        <v>99900</v>
      </c>
      <c r="T12" s="48">
        <v>102300</v>
      </c>
      <c r="U12" s="48">
        <v>102850</v>
      </c>
      <c r="V12" s="49">
        <v>110150</v>
      </c>
      <c r="W12" s="49">
        <v>119750</v>
      </c>
      <c r="X12" s="15">
        <v>128850</v>
      </c>
      <c r="Y12" s="15">
        <v>134700</v>
      </c>
      <c r="Z12" s="15">
        <v>137950</v>
      </c>
    </row>
    <row r="13">
      <c r="A13" s="51" t="s">
        <v>118</v>
      </c>
      <c r="B13" s="47" t="s">
        <v>116</v>
      </c>
      <c r="C13" s="48">
        <v>10100</v>
      </c>
      <c r="D13" s="48">
        <v>11000</v>
      </c>
      <c r="E13" s="48">
        <v>13100</v>
      </c>
      <c r="F13" s="48">
        <v>14500</v>
      </c>
      <c r="G13" s="48">
        <v>15200</v>
      </c>
      <c r="H13" s="48">
        <v>16400</v>
      </c>
      <c r="I13" s="48">
        <v>17900</v>
      </c>
      <c r="J13" s="48">
        <v>19600</v>
      </c>
      <c r="K13" s="48">
        <v>19600</v>
      </c>
      <c r="L13" s="48">
        <v>19600</v>
      </c>
      <c r="M13" s="48">
        <v>22500</v>
      </c>
      <c r="N13" s="48">
        <v>24000</v>
      </c>
      <c r="O13" s="48">
        <v>24000</v>
      </c>
      <c r="P13" s="48">
        <v>25600</v>
      </c>
      <c r="Q13" s="48">
        <v>27900</v>
      </c>
      <c r="R13" s="48">
        <v>29800</v>
      </c>
      <c r="S13" s="48">
        <v>31500</v>
      </c>
      <c r="T13" s="48">
        <v>33500</v>
      </c>
      <c r="U13" s="48">
        <v>33550</v>
      </c>
      <c r="V13" s="49">
        <v>37000</v>
      </c>
      <c r="W13" s="49">
        <v>39850</v>
      </c>
      <c r="X13" s="15">
        <v>43350</v>
      </c>
      <c r="Y13" s="15">
        <v>46300</v>
      </c>
      <c r="Z13" s="15">
        <v>50200</v>
      </c>
      <c r="AA13" s="16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5"/>
    </row>
    <row r="15">
      <c r="A15" s="14" t="s">
        <v>122</v>
      </c>
      <c r="B15" s="47" t="s">
        <v>123</v>
      </c>
      <c r="C15" s="56">
        <v>14.199999999999999</v>
      </c>
      <c r="D15" s="56">
        <v>15.4</v>
      </c>
      <c r="E15" s="56">
        <v>16.5</v>
      </c>
      <c r="F15" s="56">
        <v>18.699999999999999</v>
      </c>
      <c r="G15" s="56">
        <v>19.800000000000001</v>
      </c>
      <c r="H15" s="56">
        <v>20</v>
      </c>
      <c r="I15" s="56">
        <v>20.5</v>
      </c>
      <c r="J15" s="56">
        <v>21.98</v>
      </c>
      <c r="K15" s="56">
        <v>21.5</v>
      </c>
      <c r="L15" s="56">
        <v>20.600000000000001</v>
      </c>
      <c r="M15" s="56">
        <v>23.5</v>
      </c>
      <c r="N15" s="56">
        <v>23.800000000000001</v>
      </c>
      <c r="O15" s="56">
        <v>24.100000000000001</v>
      </c>
      <c r="P15" s="56">
        <v>25.699999999999999</v>
      </c>
      <c r="Q15" s="56">
        <v>27.5</v>
      </c>
      <c r="R15" s="56">
        <v>30</v>
      </c>
      <c r="S15" s="56">
        <v>32.799999999999997</v>
      </c>
      <c r="T15" s="56">
        <v>34.399999999999999</v>
      </c>
      <c r="U15" s="56">
        <v>35.899999999999999</v>
      </c>
      <c r="V15" s="57">
        <v>42</v>
      </c>
      <c r="W15" s="57">
        <v>41.600000000000001</v>
      </c>
      <c r="X15" s="14">
        <v>41.899999999999999</v>
      </c>
      <c r="Y15" s="14">
        <v>42.200000000000003</v>
      </c>
      <c r="Z15" s="58">
        <v>41</v>
      </c>
    </row>
    <row r="16">
      <c r="A16" s="14" t="s">
        <v>124</v>
      </c>
      <c r="B16" s="47" t="s">
        <v>123</v>
      </c>
      <c r="C16" s="59">
        <v>0.50800000000000001</v>
      </c>
      <c r="D16" s="59">
        <v>0.66300000000000003</v>
      </c>
      <c r="E16" s="59">
        <v>0.84499999999999997</v>
      </c>
      <c r="F16" s="59">
        <v>1.05</v>
      </c>
      <c r="G16" s="59">
        <v>1.28</v>
      </c>
      <c r="H16" s="59">
        <v>1.496</v>
      </c>
      <c r="I16" s="59">
        <v>1.6599999999999999</v>
      </c>
      <c r="J16" s="59">
        <v>1.839</v>
      </c>
      <c r="K16" s="59">
        <v>1.8</v>
      </c>
      <c r="L16" s="59">
        <v>1.8700000000000001</v>
      </c>
      <c r="M16" s="60">
        <v>1.8999999999999999</v>
      </c>
      <c r="N16" s="59">
        <v>2.1000000000000001</v>
      </c>
      <c r="O16" s="59">
        <v>2.1299999999999999</v>
      </c>
      <c r="P16" s="59">
        <v>2.1899999999999999</v>
      </c>
      <c r="Q16" s="59">
        <v>2.6000000000000001</v>
      </c>
      <c r="R16" s="59">
        <v>2.75</v>
      </c>
      <c r="S16" s="59">
        <v>2.96</v>
      </c>
      <c r="T16" s="59">
        <v>3.1499999999999999</v>
      </c>
      <c r="U16" s="59">
        <v>3.29</v>
      </c>
      <c r="V16" s="61">
        <v>3.46</v>
      </c>
      <c r="W16" s="61">
        <v>3.6699999999999999</v>
      </c>
      <c r="X16" s="14">
        <v>3.8199999999999998</v>
      </c>
      <c r="Y16" s="14">
        <v>3.98</v>
      </c>
      <c r="Z16" s="14">
        <v>4.0800000000000001</v>
      </c>
    </row>
    <row r="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3"/>
    </row>
    <row r="18">
      <c r="A18" s="14" t="s">
        <v>125</v>
      </c>
      <c r="B18" s="47" t="s">
        <v>116</v>
      </c>
      <c r="C18" s="56"/>
      <c r="D18" s="56">
        <v>5.9000000000000004</v>
      </c>
      <c r="E18" s="56">
        <v>6.2000000000000002</v>
      </c>
      <c r="F18" s="56">
        <v>6.2999999999999998</v>
      </c>
      <c r="G18" s="56">
        <v>6.5999999999999996</v>
      </c>
      <c r="H18" s="56">
        <v>6.5999999999999996</v>
      </c>
      <c r="I18" s="56">
        <v>4.9000000000000004</v>
      </c>
      <c r="J18" s="56">
        <v>5.0999999999999996</v>
      </c>
      <c r="K18" s="56">
        <v>4.7000000000000002</v>
      </c>
      <c r="L18" s="56">
        <v>4.7000000000000002</v>
      </c>
      <c r="M18" s="56">
        <v>4.5999999999999996</v>
      </c>
      <c r="N18" s="56">
        <v>4.7000000000000002</v>
      </c>
      <c r="O18" s="56">
        <v>4.5999999999999996</v>
      </c>
      <c r="P18" s="56">
        <v>4.7999999999999998</v>
      </c>
      <c r="Q18" s="56">
        <v>4.7999999999999998</v>
      </c>
      <c r="R18" s="56">
        <v>4.9000000000000004</v>
      </c>
      <c r="S18" s="56">
        <v>4.7999999999999998</v>
      </c>
      <c r="T18" s="56">
        <v>4.9000000000000004</v>
      </c>
      <c r="U18" s="56">
        <v>5</v>
      </c>
      <c r="V18" s="64">
        <v>5.0999999999999996</v>
      </c>
      <c r="W18" s="64">
        <v>5.2000000000000002</v>
      </c>
      <c r="X18" s="14">
        <v>5.4000000000000004</v>
      </c>
      <c r="Y18" s="14">
        <v>4.7000000000000002</v>
      </c>
      <c r="Z18" s="14">
        <v>4.9000000000000004</v>
      </c>
    </row>
    <row r="19">
      <c r="A19" s="14" t="s">
        <v>126</v>
      </c>
      <c r="B19" s="47" t="s">
        <v>116</v>
      </c>
      <c r="C19" s="56"/>
      <c r="D19" s="56">
        <v>5.4000000000000004</v>
      </c>
      <c r="E19" s="56">
        <v>5.5</v>
      </c>
      <c r="F19" s="56">
        <v>5.5</v>
      </c>
      <c r="G19" s="56">
        <v>5.7999999999999998</v>
      </c>
      <c r="H19" s="56">
        <v>5.7000000000000002</v>
      </c>
      <c r="I19" s="56">
        <v>4.0999999999999996</v>
      </c>
      <c r="J19" s="56">
        <v>4.2999999999999998</v>
      </c>
      <c r="K19" s="56">
        <v>4</v>
      </c>
      <c r="L19" s="56">
        <v>4</v>
      </c>
      <c r="M19" s="56">
        <v>3.8999999999999999</v>
      </c>
      <c r="N19" s="56">
        <v>3.8999999999999999</v>
      </c>
      <c r="O19" s="56">
        <v>3.7999999999999998</v>
      </c>
      <c r="P19" s="56">
        <v>3.8999999999999999</v>
      </c>
      <c r="Q19" s="56">
        <v>3.9500000000000002</v>
      </c>
      <c r="R19" s="56">
        <v>4</v>
      </c>
      <c r="S19" s="56">
        <v>3.8999999999999999</v>
      </c>
      <c r="T19" s="56">
        <v>4</v>
      </c>
      <c r="U19" s="56">
        <v>4.0999999999999996</v>
      </c>
      <c r="V19" s="64">
        <v>4.2000000000000002</v>
      </c>
      <c r="W19" s="64">
        <v>4.2999999999999998</v>
      </c>
      <c r="X19" s="14">
        <v>4.5</v>
      </c>
      <c r="Y19" s="58">
        <v>4</v>
      </c>
      <c r="Z19" s="58">
        <v>4.0999999999999996</v>
      </c>
    </row>
    <row r="20"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>
      <c r="A21" s="4" t="s">
        <v>127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>
      <c r="A22" s="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>
      <c r="A23" s="5" t="s">
        <v>1</v>
      </c>
      <c r="B23" s="6" t="s">
        <v>114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10</v>
      </c>
      <c r="L23" s="6" t="s">
        <v>11</v>
      </c>
      <c r="M23" s="6" t="s">
        <v>12</v>
      </c>
      <c r="N23" s="6" t="s">
        <v>13</v>
      </c>
      <c r="O23" s="7" t="s">
        <v>14</v>
      </c>
      <c r="P23" s="7" t="s">
        <v>15</v>
      </c>
      <c r="Q23" s="7" t="s">
        <v>16</v>
      </c>
      <c r="R23" s="7" t="s">
        <v>17</v>
      </c>
      <c r="S23" s="7" t="s">
        <v>18</v>
      </c>
      <c r="T23" s="7" t="s">
        <v>19</v>
      </c>
      <c r="U23" s="7" t="s">
        <v>20</v>
      </c>
      <c r="V23" s="7" t="s">
        <v>21</v>
      </c>
      <c r="W23" s="7" t="s">
        <v>22</v>
      </c>
      <c r="X23" s="7" t="s">
        <v>23</v>
      </c>
      <c r="Y23" s="7" t="s">
        <v>24</v>
      </c>
      <c r="Z23" s="7" t="s">
        <v>25</v>
      </c>
    </row>
    <row r="24">
      <c r="A24" s="51" t="s">
        <v>128</v>
      </c>
      <c r="B24" s="47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7"/>
      <c r="W24" s="67"/>
      <c r="X24" s="67"/>
      <c r="Y24" s="67"/>
      <c r="Z24" s="67"/>
    </row>
    <row r="25">
      <c r="A25" s="68" t="s">
        <v>129</v>
      </c>
      <c r="B25" s="47"/>
      <c r="C25" s="69"/>
      <c r="D25" s="70"/>
      <c r="E25" s="71">
        <v>0.98960000000000004</v>
      </c>
      <c r="F25" s="71">
        <v>0.98729999999999996</v>
      </c>
      <c r="G25" s="71">
        <v>0.98599999999999999</v>
      </c>
      <c r="H25" s="71">
        <v>0.98470000000000002</v>
      </c>
      <c r="I25" s="71">
        <v>0.98550000000000004</v>
      </c>
      <c r="J25" s="71">
        <v>0.98650000000000004</v>
      </c>
      <c r="K25" s="71"/>
      <c r="L25" s="71">
        <v>0.92100000000000004</v>
      </c>
      <c r="M25" s="71">
        <v>0.98919999999999997</v>
      </c>
      <c r="N25" s="71">
        <v>0.99519999999999997</v>
      </c>
      <c r="O25" s="71">
        <v>0.99050000000000005</v>
      </c>
      <c r="P25" s="71">
        <v>0.99580000000000002</v>
      </c>
      <c r="Q25" s="71">
        <v>0.99719999999999998</v>
      </c>
      <c r="R25" s="71">
        <v>0.97889999999999999</v>
      </c>
      <c r="S25" s="71">
        <v>0.99660000000000004</v>
      </c>
      <c r="T25" s="71">
        <v>0.99629999999999996</v>
      </c>
      <c r="U25" s="71">
        <v>0.99639999999999995</v>
      </c>
      <c r="V25" s="72">
        <v>0.99590000000000001</v>
      </c>
      <c r="W25" s="72">
        <v>0.99580000000000002</v>
      </c>
      <c r="X25" s="72">
        <v>0.99509999999999998</v>
      </c>
      <c r="Y25" s="72">
        <v>0.99439999999999995</v>
      </c>
      <c r="Z25" s="72">
        <v>0.99380000000000002</v>
      </c>
    </row>
    <row r="26">
      <c r="A26" s="68" t="s">
        <v>130</v>
      </c>
      <c r="B26" s="47"/>
      <c r="C26" s="69"/>
      <c r="D26" s="66"/>
      <c r="E26" s="71">
        <v>0.0070000000000000001</v>
      </c>
      <c r="F26" s="71">
        <v>0.0089999999999999993</v>
      </c>
      <c r="G26" s="71">
        <v>0.0095999999999999992</v>
      </c>
      <c r="H26" s="71">
        <v>0.0104</v>
      </c>
      <c r="I26" s="71">
        <v>0.0095999999999999992</v>
      </c>
      <c r="J26" s="71">
        <v>0.0088999999999999999</v>
      </c>
      <c r="K26" s="71"/>
      <c r="L26" s="71">
        <v>0.078</v>
      </c>
      <c r="M26" s="71">
        <v>0.0077999999999999996</v>
      </c>
      <c r="N26" s="71">
        <v>0.0025000000000000001</v>
      </c>
      <c r="O26" s="71">
        <v>0.0068999999999999999</v>
      </c>
      <c r="P26" s="71">
        <v>0.0027000000000000001</v>
      </c>
      <c r="Q26" s="71">
        <v>0.0022000000000000001</v>
      </c>
      <c r="R26" s="71">
        <v>0.0025000000000000001</v>
      </c>
      <c r="S26" s="71">
        <v>0.0030000000000000001</v>
      </c>
      <c r="T26" s="71">
        <v>0.0030000000000000001</v>
      </c>
      <c r="U26" s="71">
        <v>0.0027000000000000001</v>
      </c>
      <c r="V26" s="72">
        <v>0.0032000000000000002</v>
      </c>
      <c r="W26" s="72">
        <v>0.0035000000000000001</v>
      </c>
      <c r="X26" s="72">
        <v>0.0037000000000000002</v>
      </c>
      <c r="Y26" s="72">
        <v>0.0040000000000000001</v>
      </c>
      <c r="Z26" s="72">
        <v>0.0051000000000000004</v>
      </c>
    </row>
    <row r="27">
      <c r="A27" s="51" t="s">
        <v>131</v>
      </c>
      <c r="B27" s="47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7"/>
      <c r="W27" s="67"/>
      <c r="X27" s="67"/>
      <c r="Y27" s="67"/>
      <c r="Z27" s="67"/>
    </row>
    <row r="28">
      <c r="A28" s="68" t="s">
        <v>129</v>
      </c>
      <c r="B28" s="47"/>
      <c r="C28" s="69">
        <v>0.876</v>
      </c>
      <c r="D28" s="69">
        <v>0.88319999999999999</v>
      </c>
      <c r="E28" s="71">
        <v>0.89680000000000004</v>
      </c>
      <c r="F28" s="71">
        <v>0.90149999999999997</v>
      </c>
      <c r="G28" s="71">
        <v>0.88739999999999997</v>
      </c>
      <c r="H28" s="71">
        <v>0.87629999999999997</v>
      </c>
      <c r="I28" s="71">
        <v>0.85809999999999997</v>
      </c>
      <c r="J28" s="71">
        <v>0.85999999999999999</v>
      </c>
      <c r="K28" s="71"/>
      <c r="L28" s="71">
        <v>0.72619999999999996</v>
      </c>
      <c r="M28" s="71">
        <v>0.76149999999999995</v>
      </c>
      <c r="N28" s="71">
        <v>0.7802</v>
      </c>
      <c r="O28" s="71">
        <v>0.71140000000000003</v>
      </c>
      <c r="P28" s="71">
        <v>0.77759999999999996</v>
      </c>
      <c r="Q28" s="71">
        <v>0.8286</v>
      </c>
      <c r="R28" s="71">
        <v>0.85189999999999999</v>
      </c>
      <c r="S28" s="71">
        <v>0.86019999999999996</v>
      </c>
      <c r="T28" s="71">
        <v>0.89339999999999997</v>
      </c>
      <c r="U28" s="71">
        <v>0.91679999999999995</v>
      </c>
      <c r="V28" s="72">
        <v>0.93279999999999996</v>
      </c>
      <c r="W28" s="72">
        <v>0.94299999999999995</v>
      </c>
      <c r="X28" s="72">
        <v>0.94710000000000005</v>
      </c>
      <c r="Y28" s="72">
        <v>0.94720000000000004</v>
      </c>
      <c r="Z28" s="72">
        <v>0.94420000000000004</v>
      </c>
    </row>
    <row r="29">
      <c r="A29" s="68" t="s">
        <v>130</v>
      </c>
      <c r="B29" s="47"/>
      <c r="C29" s="69">
        <v>0.0596</v>
      </c>
      <c r="D29" s="69">
        <v>0.056800000000000003</v>
      </c>
      <c r="E29" s="71">
        <v>0.083599999999999994</v>
      </c>
      <c r="F29" s="71">
        <v>0.080600000000000005</v>
      </c>
      <c r="G29" s="71">
        <v>0.093899999999999997</v>
      </c>
      <c r="H29" s="71">
        <v>0.1017</v>
      </c>
      <c r="I29" s="71">
        <v>0.1169</v>
      </c>
      <c r="J29" s="71">
        <v>0.11269999999999999</v>
      </c>
      <c r="K29" s="71"/>
      <c r="L29" s="71">
        <v>0.25190000000000001</v>
      </c>
      <c r="M29" s="71">
        <v>0.1759</v>
      </c>
      <c r="N29" s="71">
        <v>0.17369999999999999</v>
      </c>
      <c r="O29" s="71">
        <v>0.16350000000000001</v>
      </c>
      <c r="P29" s="71">
        <v>0.12670000000000001</v>
      </c>
      <c r="Q29" s="71">
        <v>0.1101</v>
      </c>
      <c r="R29" s="71">
        <v>0.087400000000000005</v>
      </c>
      <c r="S29" s="71">
        <v>0.084099999999999994</v>
      </c>
      <c r="T29" s="71">
        <v>0.063399999999999998</v>
      </c>
      <c r="U29" s="71">
        <v>0.052200000000000003</v>
      </c>
      <c r="V29" s="72">
        <v>0.042299999999999997</v>
      </c>
      <c r="W29" s="72">
        <v>0.037100000000000001</v>
      </c>
      <c r="X29" s="72">
        <v>0.036900000000000002</v>
      </c>
      <c r="Y29" s="72">
        <v>0.038300000000000001</v>
      </c>
      <c r="Z29" s="72">
        <v>0.0395</v>
      </c>
    </row>
    <row r="30">
      <c r="A30" s="51" t="s">
        <v>132</v>
      </c>
      <c r="B30" s="47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7"/>
      <c r="W30" s="67"/>
      <c r="X30" s="67"/>
      <c r="Y30" s="67"/>
      <c r="Z30" s="67"/>
    </row>
    <row r="31">
      <c r="A31" s="68" t="s">
        <v>129</v>
      </c>
      <c r="B31" s="47"/>
      <c r="C31" s="69">
        <v>0.98470000000000002</v>
      </c>
      <c r="D31" s="69">
        <v>0.98719999999999997</v>
      </c>
      <c r="E31" s="71">
        <v>0.98809999999999998</v>
      </c>
      <c r="F31" s="71">
        <v>0.98299999999999998</v>
      </c>
      <c r="G31" s="71">
        <v>0.97689999999999999</v>
      </c>
      <c r="H31" s="71">
        <v>0.97850000000000004</v>
      </c>
      <c r="I31" s="71">
        <v>0.98240000000000005</v>
      </c>
      <c r="J31" s="71">
        <v>0.9849</v>
      </c>
      <c r="K31" s="71"/>
      <c r="L31" s="71">
        <v>0.88739999999999997</v>
      </c>
      <c r="M31" s="71">
        <v>0.98780000000000001</v>
      </c>
      <c r="N31" s="71">
        <v>0.99270000000000003</v>
      </c>
      <c r="O31" s="71">
        <v>0.98709999999999998</v>
      </c>
      <c r="P31" s="71">
        <v>0.99560000000000004</v>
      </c>
      <c r="Q31" s="71">
        <v>0.99739999999999995</v>
      </c>
      <c r="R31" s="71">
        <v>0.99660000000000004</v>
      </c>
      <c r="S31" s="71">
        <v>0.99460000000000004</v>
      </c>
      <c r="T31" s="71">
        <v>0.99490000000000001</v>
      </c>
      <c r="U31" s="71">
        <v>0.99570000000000003</v>
      </c>
      <c r="V31" s="72">
        <v>0.99539999999999995</v>
      </c>
      <c r="W31" s="72">
        <v>0.99460000000000004</v>
      </c>
      <c r="X31" s="72">
        <v>0.99409999999999998</v>
      </c>
      <c r="Y31" s="72">
        <v>0.99399999999999999</v>
      </c>
      <c r="Z31" s="72">
        <v>0.99250000000000005</v>
      </c>
    </row>
    <row r="32">
      <c r="A32" s="68" t="s">
        <v>130</v>
      </c>
      <c r="B32" s="47"/>
      <c r="C32" s="69">
        <v>0.0088999999999999999</v>
      </c>
      <c r="D32" s="69">
        <v>0.0074000000000000003</v>
      </c>
      <c r="E32" s="71">
        <v>0.0080000000000000002</v>
      </c>
      <c r="F32" s="71">
        <v>0.0121</v>
      </c>
      <c r="G32" s="71">
        <v>0.015100000000000001</v>
      </c>
      <c r="H32" s="71">
        <v>0.0137</v>
      </c>
      <c r="I32" s="71">
        <v>0.010800000000000001</v>
      </c>
      <c r="J32" s="71">
        <v>0.0097000000000000003</v>
      </c>
      <c r="K32" s="71"/>
      <c r="L32" s="71">
        <v>0.1114</v>
      </c>
      <c r="M32" s="71">
        <v>0.0088000000000000005</v>
      </c>
      <c r="N32" s="71">
        <v>0.0033999999999999998</v>
      </c>
      <c r="O32" s="71">
        <v>0.0094999999999999998</v>
      </c>
      <c r="P32" s="71">
        <v>0.0027000000000000001</v>
      </c>
      <c r="Q32" s="71">
        <v>0.002</v>
      </c>
      <c r="R32" s="71">
        <v>0.0030000000000000001</v>
      </c>
      <c r="S32" s="71">
        <v>0.0047999999999999996</v>
      </c>
      <c r="T32" s="71">
        <v>0.0040000000000000001</v>
      </c>
      <c r="U32" s="71">
        <v>0.0032000000000000002</v>
      </c>
      <c r="V32" s="72">
        <v>0.0038</v>
      </c>
      <c r="W32" s="72">
        <v>0.0045999999999999999</v>
      </c>
      <c r="X32" s="72">
        <v>0.0045999999999999999</v>
      </c>
      <c r="Y32" s="72">
        <v>0.0045999999999999999</v>
      </c>
      <c r="Z32" s="72">
        <v>0.0064999999999999997</v>
      </c>
    </row>
    <row r="33">
      <c r="A33" s="51" t="s">
        <v>133</v>
      </c>
      <c r="B33" s="47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7"/>
      <c r="W33" s="67"/>
      <c r="X33" s="67"/>
      <c r="Y33" s="67"/>
      <c r="Z33" s="67"/>
    </row>
    <row r="34">
      <c r="A34" s="68" t="s">
        <v>129</v>
      </c>
      <c r="B34" s="47"/>
      <c r="C34" s="66"/>
      <c r="D34" s="66"/>
      <c r="E34" s="71">
        <v>0.9859</v>
      </c>
      <c r="F34" s="71">
        <v>0.98519999999999996</v>
      </c>
      <c r="G34" s="71">
        <v>0.9829</v>
      </c>
      <c r="H34" s="71">
        <v>0.98119999999999996</v>
      </c>
      <c r="I34" s="71">
        <v>0.98019999999999996</v>
      </c>
      <c r="J34" s="71">
        <v>0.97999999999999998</v>
      </c>
      <c r="K34" s="71"/>
      <c r="L34" s="71">
        <v>0.9052</v>
      </c>
      <c r="M34" s="71">
        <v>0.95440000000000003</v>
      </c>
      <c r="N34" s="71">
        <v>0.96909999999999996</v>
      </c>
      <c r="O34" s="71">
        <v>0.95150000000000001</v>
      </c>
      <c r="P34" s="71">
        <v>0.97370000000000001</v>
      </c>
      <c r="Q34" s="71">
        <v>0.98219999999999996</v>
      </c>
      <c r="R34" s="71">
        <v>0.98480000000000001</v>
      </c>
      <c r="S34" s="71">
        <v>0.98640000000000005</v>
      </c>
      <c r="T34" s="71">
        <v>0.98750000000000004</v>
      </c>
      <c r="U34" s="71">
        <v>0.98780000000000001</v>
      </c>
      <c r="V34" s="72">
        <v>0.9879</v>
      </c>
      <c r="W34" s="72">
        <v>0.98719999999999997</v>
      </c>
      <c r="X34" s="72">
        <v>0.98740000000000006</v>
      </c>
      <c r="Y34" s="72">
        <v>0.9859</v>
      </c>
      <c r="Z34" s="72">
        <v>0.98450000000000004</v>
      </c>
    </row>
    <row r="35">
      <c r="A35" s="68" t="s">
        <v>130</v>
      </c>
      <c r="B35" s="47"/>
      <c r="C35" s="66"/>
      <c r="D35" s="66"/>
      <c r="E35" s="71">
        <v>0.0103</v>
      </c>
      <c r="F35" s="71">
        <v>0.0109</v>
      </c>
      <c r="G35" s="71">
        <v>0.012</v>
      </c>
      <c r="H35" s="71">
        <v>0.013299999999999999</v>
      </c>
      <c r="I35" s="71">
        <v>0.013899999999999999</v>
      </c>
      <c r="J35" s="71">
        <v>0.0143</v>
      </c>
      <c r="K35" s="71"/>
      <c r="L35" s="71">
        <v>0.090300000000000005</v>
      </c>
      <c r="M35" s="71">
        <v>0.033500000000000002</v>
      </c>
      <c r="N35" s="71">
        <v>0.025999999999999999</v>
      </c>
      <c r="O35" s="71">
        <v>0.0378</v>
      </c>
      <c r="P35" s="71">
        <v>0.020799999999999999</v>
      </c>
      <c r="Q35" s="71">
        <v>0.0143</v>
      </c>
      <c r="R35" s="71">
        <v>0.012699999999999999</v>
      </c>
      <c r="S35" s="71">
        <v>0.0115</v>
      </c>
      <c r="T35" s="71">
        <v>0.0101</v>
      </c>
      <c r="U35" s="71">
        <v>0.0094999999999999998</v>
      </c>
      <c r="V35" s="72">
        <v>0.0095999999999999992</v>
      </c>
      <c r="W35" s="72">
        <v>0.0104</v>
      </c>
      <c r="X35" s="72">
        <v>0.0094999999999999998</v>
      </c>
      <c r="Y35" s="72">
        <v>0.0094999999999999998</v>
      </c>
      <c r="Z35" s="72">
        <v>0.0109</v>
      </c>
    </row>
    <row r="36">
      <c r="A36" s="51" t="s">
        <v>134</v>
      </c>
      <c r="B36" s="47"/>
      <c r="C36" s="69"/>
      <c r="D36" s="69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2"/>
      <c r="W36" s="72"/>
      <c r="X36" s="72"/>
      <c r="Y36" s="72"/>
      <c r="Z36" s="72"/>
    </row>
    <row r="37">
      <c r="A37" s="68" t="s">
        <v>129</v>
      </c>
      <c r="B37" s="47"/>
      <c r="C37" s="69"/>
      <c r="D37" s="69"/>
      <c r="E37" s="71"/>
      <c r="F37" s="71"/>
      <c r="G37" s="71"/>
      <c r="H37" s="71"/>
      <c r="I37" s="71">
        <v>0.99029381046244991</v>
      </c>
      <c r="J37" s="71">
        <v>0.99009999999999998</v>
      </c>
      <c r="K37" s="71"/>
      <c r="L37" s="71">
        <v>0.9576392213501167</v>
      </c>
      <c r="M37" s="71">
        <v>0.97341178704203213</v>
      </c>
      <c r="N37" s="71">
        <v>0.98532075098099725</v>
      </c>
      <c r="O37" s="71">
        <v>0.97345371083452703</v>
      </c>
      <c r="P37" s="71">
        <v>0.98526217323812693</v>
      </c>
      <c r="Q37" s="71">
        <v>0.98735033106839909</v>
      </c>
      <c r="R37" s="71">
        <v>0.9892688064394809</v>
      </c>
      <c r="S37" s="71">
        <v>0.99019999999999997</v>
      </c>
      <c r="T37" s="71">
        <v>0.99050000000000005</v>
      </c>
      <c r="U37" s="71">
        <v>0.99160000000000004</v>
      </c>
      <c r="V37" s="72">
        <v>0.99250000000000005</v>
      </c>
      <c r="W37" s="72">
        <v>0.99250000000000005</v>
      </c>
      <c r="X37" s="72">
        <v>0.99250000000000005</v>
      </c>
      <c r="Y37" s="72">
        <v>0.99070000000000003</v>
      </c>
      <c r="Z37" s="72">
        <v>0.98770000000000002</v>
      </c>
    </row>
    <row r="38">
      <c r="A38" s="68" t="s">
        <v>130</v>
      </c>
      <c r="B38" s="47"/>
      <c r="C38" s="69"/>
      <c r="D38" s="69"/>
      <c r="E38" s="71"/>
      <c r="F38" s="71"/>
      <c r="G38" s="71"/>
      <c r="H38" s="71"/>
      <c r="I38" s="71">
        <v>0.0059558037967183527</v>
      </c>
      <c r="J38" s="71">
        <v>0.0060000000000000001</v>
      </c>
      <c r="K38" s="71"/>
      <c r="L38" s="71">
        <v>0.037353437460612551</v>
      </c>
      <c r="M38" s="71">
        <v>0.018285938848102659</v>
      </c>
      <c r="N38" s="71">
        <v>0.011700789030713758</v>
      </c>
      <c r="O38" s="71">
        <v>0.019452646028776374</v>
      </c>
      <c r="P38" s="71">
        <v>0.010353494019730297</v>
      </c>
      <c r="Q38" s="71">
        <v>0.00905476414515494</v>
      </c>
      <c r="R38" s="71">
        <v>0.0069371556439941388</v>
      </c>
      <c r="S38" s="71">
        <v>0.0063</v>
      </c>
      <c r="T38" s="71">
        <v>0.0055999999999999999</v>
      </c>
      <c r="U38" s="71">
        <v>0.0043</v>
      </c>
      <c r="V38" s="72">
        <v>0.0041999999999999997</v>
      </c>
      <c r="W38" s="72">
        <v>0.0044999999999999997</v>
      </c>
      <c r="X38" s="72">
        <v>0.0041000000000000003</v>
      </c>
      <c r="Y38" s="72">
        <v>0.0048999999999999998</v>
      </c>
      <c r="Z38" s="72">
        <v>0.0061999999999999998</v>
      </c>
    </row>
    <row r="39">
      <c r="A39" s="51" t="s">
        <v>135</v>
      </c>
      <c r="B39" s="47"/>
      <c r="C39" s="69"/>
      <c r="D39" s="69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2"/>
      <c r="W39" s="72"/>
      <c r="X39" s="72"/>
      <c r="Y39" s="72"/>
      <c r="Z39" s="72"/>
    </row>
    <row r="40">
      <c r="A40" s="68" t="s">
        <v>129</v>
      </c>
      <c r="B40" s="47"/>
      <c r="C40" s="69"/>
      <c r="D40" s="69"/>
      <c r="E40" s="71"/>
      <c r="F40" s="71"/>
      <c r="G40" s="71"/>
      <c r="H40" s="71"/>
      <c r="I40" s="71">
        <v>0.98535615932046927</v>
      </c>
      <c r="J40" s="71">
        <v>0.98089999999999999</v>
      </c>
      <c r="K40" s="71"/>
      <c r="L40" s="71">
        <v>0.92285529054346793</v>
      </c>
      <c r="M40" s="71">
        <v>0.94653766597279831</v>
      </c>
      <c r="N40" s="71">
        <v>0.97445272057327714</v>
      </c>
      <c r="O40" s="71">
        <v>0.96191309439814998</v>
      </c>
      <c r="P40" s="71">
        <v>0.98037664263716895</v>
      </c>
      <c r="Q40" s="71">
        <v>0.98604562319188682</v>
      </c>
      <c r="R40" s="71">
        <v>0.9893215297089224</v>
      </c>
      <c r="S40" s="71">
        <v>0.98980000000000001</v>
      </c>
      <c r="T40" s="71">
        <v>0.99239999999999995</v>
      </c>
      <c r="U40" s="71">
        <v>0.99339999999999995</v>
      </c>
      <c r="V40" s="72">
        <v>0.99399999999999999</v>
      </c>
      <c r="W40" s="72">
        <v>0.99329999999999996</v>
      </c>
      <c r="X40" s="72">
        <v>0.99339999999999995</v>
      </c>
      <c r="Y40" s="72">
        <v>0.99270000000000003</v>
      </c>
      <c r="Z40" s="72">
        <v>0.99029999999999996</v>
      </c>
    </row>
    <row r="41">
      <c r="A41" s="68" t="s">
        <v>130</v>
      </c>
      <c r="B41" s="47"/>
      <c r="C41" s="69"/>
      <c r="D41" s="69"/>
      <c r="E41" s="71"/>
      <c r="F41" s="71"/>
      <c r="G41" s="71"/>
      <c r="H41" s="71"/>
      <c r="I41" s="71">
        <v>0.0036729563336181915</v>
      </c>
      <c r="J41" s="71">
        <v>0.0082000000000000007</v>
      </c>
      <c r="K41" s="71"/>
      <c r="L41" s="71">
        <v>0.065438915980336715</v>
      </c>
      <c r="M41" s="71">
        <v>0.028408069294449542</v>
      </c>
      <c r="N41" s="71">
        <v>0.016293401617524041</v>
      </c>
      <c r="O41" s="71">
        <v>0.02572328818205669</v>
      </c>
      <c r="P41" s="71">
        <v>0.011241415913459814</v>
      </c>
      <c r="Q41" s="71">
        <v>0.0085975952189625247</v>
      </c>
      <c r="R41" s="71">
        <v>0.0066227741634839309</v>
      </c>
      <c r="S41" s="71">
        <v>0.0063</v>
      </c>
      <c r="T41" s="71">
        <v>0.0032000000000000002</v>
      </c>
      <c r="U41" s="71">
        <v>0.0025999999999999999</v>
      </c>
      <c r="V41" s="72">
        <v>0.0030999999999999999</v>
      </c>
      <c r="W41" s="72">
        <v>0.0033999999999999998</v>
      </c>
      <c r="X41" s="72">
        <v>0.0027000000000000001</v>
      </c>
      <c r="Y41" s="72">
        <v>0.0033999999999999998</v>
      </c>
      <c r="Z41" s="72">
        <v>0.0055999999999999999</v>
      </c>
    </row>
    <row r="42">
      <c r="A42" s="51" t="s">
        <v>136</v>
      </c>
      <c r="B42" s="47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7"/>
      <c r="W42" s="67"/>
      <c r="X42" s="67"/>
      <c r="Y42" s="67"/>
      <c r="Z42" s="67"/>
    </row>
    <row r="43">
      <c r="A43" s="68" t="s">
        <v>129</v>
      </c>
      <c r="B43" s="47"/>
      <c r="C43" s="66"/>
      <c r="D43" s="66"/>
      <c r="E43" s="71">
        <v>0.99539999999999995</v>
      </c>
      <c r="F43" s="71">
        <v>0.99260000000000004</v>
      </c>
      <c r="G43" s="71">
        <v>0.98929999999999996</v>
      </c>
      <c r="H43" s="71">
        <v>0.98870000000000002</v>
      </c>
      <c r="I43" s="71">
        <v>0.99209999999999998</v>
      </c>
      <c r="J43" s="71">
        <v>0.99329999999999996</v>
      </c>
      <c r="K43" s="71"/>
      <c r="L43" s="71">
        <v>0.9284</v>
      </c>
      <c r="M43" s="71">
        <v>0.99209999999999998</v>
      </c>
      <c r="N43" s="71">
        <v>0.99750000000000005</v>
      </c>
      <c r="O43" s="71">
        <v>0.9889</v>
      </c>
      <c r="P43" s="71">
        <v>0.996</v>
      </c>
      <c r="Q43" s="71">
        <v>0.99819999999999998</v>
      </c>
      <c r="R43" s="71">
        <v>0.99790000000000001</v>
      </c>
      <c r="S43" s="71">
        <v>0.99729999999999996</v>
      </c>
      <c r="T43" s="71">
        <v>0.99639999999999995</v>
      </c>
      <c r="U43" s="71">
        <v>0.997</v>
      </c>
      <c r="V43" s="72">
        <v>0.99639999999999995</v>
      </c>
      <c r="W43" s="72">
        <v>0.99650000000000005</v>
      </c>
      <c r="X43" s="72">
        <v>0.996</v>
      </c>
      <c r="Y43" s="72">
        <v>0.99619999999999997</v>
      </c>
      <c r="Z43" s="72">
        <v>0.99619999999999997</v>
      </c>
    </row>
    <row r="44">
      <c r="A44" s="68" t="s">
        <v>130</v>
      </c>
      <c r="B44" s="47"/>
      <c r="C44" s="66"/>
      <c r="D44" s="66"/>
      <c r="E44" s="71">
        <v>0.0023999999999999998</v>
      </c>
      <c r="F44" s="71">
        <v>0.0044999999999999997</v>
      </c>
      <c r="G44" s="71">
        <v>0.0063</v>
      </c>
      <c r="H44" s="71">
        <v>0.0051000000000000004</v>
      </c>
      <c r="I44" s="71">
        <v>0.0035999999999999999</v>
      </c>
      <c r="J44" s="71">
        <v>0.0032000000000000002</v>
      </c>
      <c r="K44" s="71"/>
      <c r="L44" s="71">
        <v>0.071099999999999997</v>
      </c>
      <c r="M44" s="71">
        <v>0.0051999999999999998</v>
      </c>
      <c r="N44" s="71">
        <v>0.001</v>
      </c>
      <c r="O44" s="71">
        <v>0.0080000000000000002</v>
      </c>
      <c r="P44" s="71">
        <v>0.0018</v>
      </c>
      <c r="Q44" s="71">
        <v>0.0014</v>
      </c>
      <c r="R44" s="71">
        <v>0.0018</v>
      </c>
      <c r="S44" s="71">
        <v>0.0023999999999999998</v>
      </c>
      <c r="T44" s="71">
        <v>0.0028</v>
      </c>
      <c r="U44" s="71">
        <v>0.0022000000000000001</v>
      </c>
      <c r="V44" s="72">
        <v>0.0028</v>
      </c>
      <c r="W44" s="72">
        <v>0.0028</v>
      </c>
      <c r="X44" s="72">
        <v>0.0027000000000000001</v>
      </c>
      <c r="Y44" s="72">
        <v>0.0023</v>
      </c>
      <c r="Z44" s="72">
        <v>0.0030000000000000001</v>
      </c>
    </row>
    <row r="45">
      <c r="A45" s="51" t="s">
        <v>137</v>
      </c>
      <c r="B45" s="47"/>
      <c r="C45" s="66"/>
      <c r="D45" s="66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2"/>
      <c r="W45" s="72"/>
      <c r="X45" s="72"/>
      <c r="Y45" s="72"/>
      <c r="Z45" s="72"/>
    </row>
    <row r="46">
      <c r="A46" s="68" t="s">
        <v>129</v>
      </c>
      <c r="B46" s="47"/>
      <c r="C46" s="66"/>
      <c r="D46" s="66"/>
      <c r="E46" s="71"/>
      <c r="F46" s="71"/>
      <c r="G46" s="71"/>
      <c r="H46" s="71"/>
      <c r="I46" s="71">
        <v>0.9889561648719023</v>
      </c>
      <c r="J46" s="71">
        <v>0.98799999999999999</v>
      </c>
      <c r="K46" s="71"/>
      <c r="L46" s="71">
        <v>0.92450271555177466</v>
      </c>
      <c r="M46" s="71">
        <v>0.95346913302933722</v>
      </c>
      <c r="N46" s="71">
        <v>0.97612858846458928</v>
      </c>
      <c r="O46" s="71">
        <v>0.95258195051440597</v>
      </c>
      <c r="P46" s="71">
        <v>0.96895720353083481</v>
      </c>
      <c r="Q46" s="71">
        <v>0.97837281744607274</v>
      </c>
      <c r="R46" s="71">
        <v>0.9803128722793425</v>
      </c>
      <c r="S46" s="71">
        <v>0.98199999999999998</v>
      </c>
      <c r="T46" s="71">
        <v>0.98240000000000005</v>
      </c>
      <c r="U46" s="71">
        <v>0.98370000000000002</v>
      </c>
      <c r="V46" s="72">
        <v>0.9849</v>
      </c>
      <c r="W46" s="72">
        <v>0.98219999999999996</v>
      </c>
      <c r="X46" s="72">
        <v>0.98309999999999997</v>
      </c>
      <c r="Y46" s="72">
        <v>0.97999999999999998</v>
      </c>
      <c r="Z46" s="72">
        <v>0.98040000000000005</v>
      </c>
    </row>
    <row r="47">
      <c r="A47" s="68" t="s">
        <v>130</v>
      </c>
      <c r="B47" s="47"/>
      <c r="C47" s="66"/>
      <c r="D47" s="66"/>
      <c r="E47" s="71"/>
      <c r="F47" s="71"/>
      <c r="G47" s="71"/>
      <c r="H47" s="71"/>
      <c r="I47" s="71">
        <v>0.0071046355635015889</v>
      </c>
      <c r="J47" s="71">
        <v>0.0066</v>
      </c>
      <c r="K47" s="71"/>
      <c r="L47" s="71">
        <v>0.069353781916983492</v>
      </c>
      <c r="M47" s="71">
        <v>0.031497800314205154</v>
      </c>
      <c r="N47" s="71">
        <v>0.01995546658943231</v>
      </c>
      <c r="O47" s="71">
        <v>0.039220760105328406</v>
      </c>
      <c r="P47" s="71">
        <v>0.023495591474423302</v>
      </c>
      <c r="Q47" s="71">
        <v>0.017219852140946807</v>
      </c>
      <c r="R47" s="71">
        <v>0.016428255422636522</v>
      </c>
      <c r="S47" s="71">
        <v>0.015100000000000001</v>
      </c>
      <c r="T47" s="71">
        <v>0.0144</v>
      </c>
      <c r="U47" s="71">
        <v>0.0126</v>
      </c>
      <c r="V47" s="72">
        <v>0.0123</v>
      </c>
      <c r="W47" s="72">
        <v>0.015100000000000001</v>
      </c>
      <c r="X47" s="72">
        <v>0.0132</v>
      </c>
      <c r="Y47" s="72">
        <v>0.0149</v>
      </c>
      <c r="Z47" s="72">
        <v>0.016400000000000001</v>
      </c>
    </row>
    <row r="48">
      <c r="A48" s="51" t="s">
        <v>138</v>
      </c>
      <c r="B48" s="47"/>
      <c r="C48" s="66"/>
      <c r="D48" s="66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2"/>
      <c r="W48" s="72"/>
      <c r="X48" s="72"/>
      <c r="Y48" s="72"/>
      <c r="Z48" s="72"/>
    </row>
    <row r="49">
      <c r="A49" s="68" t="s">
        <v>129</v>
      </c>
      <c r="B49" s="47"/>
      <c r="C49" s="66"/>
      <c r="D49" s="66"/>
      <c r="E49" s="71"/>
      <c r="F49" s="71"/>
      <c r="G49" s="71"/>
      <c r="H49" s="71"/>
      <c r="I49" s="71">
        <v>0.97583948125726316</v>
      </c>
      <c r="J49" s="71">
        <v>0.97929999999999995</v>
      </c>
      <c r="K49" s="71"/>
      <c r="L49" s="71">
        <v>0.96963267011579124</v>
      </c>
      <c r="M49" s="71">
        <v>0.97361817927737515</v>
      </c>
      <c r="N49" s="71">
        <v>0.97910429965516144</v>
      </c>
      <c r="O49" s="71">
        <v>0.96369518862959569</v>
      </c>
      <c r="P49" s="71">
        <v>0.83453228319480388</v>
      </c>
      <c r="Q49" s="71">
        <v>0.84614806671968323</v>
      </c>
      <c r="R49" s="71">
        <v>0.96233619444652629</v>
      </c>
      <c r="S49" s="71">
        <v>0.97109999999999996</v>
      </c>
      <c r="T49" s="71">
        <v>0.96160000000000001</v>
      </c>
      <c r="U49" s="71">
        <v>0.96140000000000003</v>
      </c>
      <c r="V49" s="72">
        <v>0.96009999999999995</v>
      </c>
      <c r="W49" s="72">
        <v>0.96889999999999998</v>
      </c>
      <c r="X49" s="72">
        <v>0.97799999999999998</v>
      </c>
      <c r="Y49" s="72">
        <v>0.97940000000000005</v>
      </c>
      <c r="Z49" s="72">
        <v>0.96140000000000003</v>
      </c>
    </row>
    <row r="50">
      <c r="A50" s="68" t="s">
        <v>130</v>
      </c>
      <c r="B50" s="47"/>
      <c r="C50" s="66"/>
      <c r="D50" s="66"/>
      <c r="E50" s="71"/>
      <c r="F50" s="71"/>
      <c r="G50" s="71"/>
      <c r="H50" s="71"/>
      <c r="I50" s="71">
        <v>0.0094599881291469162</v>
      </c>
      <c r="J50" s="71">
        <v>0.0109</v>
      </c>
      <c r="K50" s="71"/>
      <c r="L50" s="71">
        <v>0.027927267665313581</v>
      </c>
      <c r="M50" s="71">
        <v>0.011750225980467963</v>
      </c>
      <c r="N50" s="71">
        <v>0.01108752009008613</v>
      </c>
      <c r="O50" s="71">
        <v>0.021544041567649361</v>
      </c>
      <c r="P50" s="71">
        <v>0.12668702164015933</v>
      </c>
      <c r="Q50" s="71">
        <v>0.083254695641825693</v>
      </c>
      <c r="R50" s="71">
        <v>0.030143493227733457</v>
      </c>
      <c r="S50" s="71">
        <v>0.0252</v>
      </c>
      <c r="T50" s="71">
        <v>0.032399999999999998</v>
      </c>
      <c r="U50" s="71">
        <v>0.034099999999999998</v>
      </c>
      <c r="V50" s="72">
        <v>0.036600000000000001</v>
      </c>
      <c r="W50" s="72">
        <v>0.027400000000000001</v>
      </c>
      <c r="X50" s="72">
        <v>0.018499999999999999</v>
      </c>
      <c r="Y50" s="72">
        <v>0.015699999999999999</v>
      </c>
      <c r="Z50" s="72">
        <v>0.032500000000000001</v>
      </c>
    </row>
    <row r="51">
      <c r="A51" s="51" t="s">
        <v>139</v>
      </c>
      <c r="B51" s="47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7"/>
      <c r="W51" s="67"/>
      <c r="X51" s="67"/>
      <c r="Y51" s="67"/>
      <c r="Z51" s="67"/>
    </row>
    <row r="52">
      <c r="A52" s="68" t="s">
        <v>129</v>
      </c>
      <c r="B52" s="47"/>
      <c r="C52" s="69">
        <v>0.99270000000000003</v>
      </c>
      <c r="D52" s="69">
        <v>0.99160000000000004</v>
      </c>
      <c r="E52" s="71">
        <v>0.99339999999999995</v>
      </c>
      <c r="F52" s="71">
        <v>0.97650000000000003</v>
      </c>
      <c r="G52" s="71">
        <v>0.97699999999999998</v>
      </c>
      <c r="H52" s="71">
        <v>0.97309999999999997</v>
      </c>
      <c r="I52" s="71">
        <v>0.97060000000000002</v>
      </c>
      <c r="J52" s="71">
        <v>0.97060000000000002</v>
      </c>
      <c r="K52" s="71"/>
      <c r="L52" s="71">
        <v>0.96930000000000005</v>
      </c>
      <c r="M52" s="71">
        <v>0.97309999999999997</v>
      </c>
      <c r="N52" s="71">
        <v>0.98470000000000002</v>
      </c>
      <c r="O52" s="71">
        <v>0.96230000000000004</v>
      </c>
      <c r="P52" s="71">
        <v>0.97150000000000003</v>
      </c>
      <c r="Q52" s="71">
        <v>0.9788</v>
      </c>
      <c r="R52" s="71">
        <v>0.98560000000000003</v>
      </c>
      <c r="S52" s="71">
        <v>0.98440000000000005</v>
      </c>
      <c r="T52" s="71">
        <v>0.98619999999999997</v>
      </c>
      <c r="U52" s="71">
        <v>0.98809999999999998</v>
      </c>
      <c r="V52" s="72">
        <v>0.98839999999999995</v>
      </c>
      <c r="W52" s="72">
        <v>0.98899999999999999</v>
      </c>
      <c r="X52" s="72">
        <v>0.9909</v>
      </c>
      <c r="Y52" s="72">
        <v>0.99080000000000001</v>
      </c>
      <c r="Z52" s="72">
        <v>0.99099999999999999</v>
      </c>
    </row>
    <row r="53">
      <c r="A53" s="68" t="s">
        <v>130</v>
      </c>
      <c r="B53" s="47"/>
      <c r="C53" s="69">
        <v>0.0066</v>
      </c>
      <c r="D53" s="69">
        <v>0.0080999999999999996</v>
      </c>
      <c r="E53" s="71">
        <v>0.0019</v>
      </c>
      <c r="F53" s="71">
        <v>0.0023</v>
      </c>
      <c r="G53" s="71">
        <v>0.0014</v>
      </c>
      <c r="H53" s="71">
        <v>0.0060000000000000001</v>
      </c>
      <c r="I53" s="71">
        <v>0.0027000000000000001</v>
      </c>
      <c r="J53" s="71">
        <v>0.0030000000000000001</v>
      </c>
      <c r="K53" s="71"/>
      <c r="L53" s="71">
        <v>0.023599999999999999</v>
      </c>
      <c r="M53" s="71">
        <v>0.0178</v>
      </c>
      <c r="N53" s="71">
        <v>0.0050000000000000001</v>
      </c>
      <c r="O53" s="71">
        <v>0.0269</v>
      </c>
      <c r="P53" s="71">
        <v>0.017600000000000001</v>
      </c>
      <c r="Q53" s="71">
        <v>0.0129</v>
      </c>
      <c r="R53" s="71">
        <v>0.0079000000000000008</v>
      </c>
      <c r="S53" s="71">
        <v>0.0097999999999999997</v>
      </c>
      <c r="T53" s="71">
        <v>0.0086</v>
      </c>
      <c r="U53" s="71">
        <v>0.0071999999999999998</v>
      </c>
      <c r="V53" s="72">
        <v>0.0073000000000000001</v>
      </c>
      <c r="W53" s="72">
        <v>0.0068999999999999999</v>
      </c>
      <c r="X53" s="72">
        <v>0.0057000000000000002</v>
      </c>
      <c r="Y53" s="72">
        <v>0.0055999999999999999</v>
      </c>
      <c r="Z53" s="72">
        <v>0.0057000000000000002</v>
      </c>
    </row>
    <row r="54">
      <c r="A54" s="51" t="s">
        <v>140</v>
      </c>
      <c r="B54" s="47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7"/>
      <c r="W54" s="67"/>
      <c r="X54" s="67"/>
      <c r="Y54" s="67"/>
      <c r="Z54" s="67"/>
    </row>
    <row r="55">
      <c r="A55" s="68" t="s">
        <v>129</v>
      </c>
      <c r="B55" s="47"/>
      <c r="C55" s="69">
        <v>0.99490000000000001</v>
      </c>
      <c r="D55" s="69">
        <v>0.99399999999999999</v>
      </c>
      <c r="E55" s="71">
        <v>0.99539999999999995</v>
      </c>
      <c r="F55" s="71">
        <v>0.99519999999999997</v>
      </c>
      <c r="G55" s="71">
        <v>0.99419999999999997</v>
      </c>
      <c r="H55" s="71">
        <v>0.99609999999999999</v>
      </c>
      <c r="I55" s="71">
        <v>0.99629999999999996</v>
      </c>
      <c r="J55" s="71">
        <v>0.996</v>
      </c>
      <c r="K55" s="71"/>
      <c r="L55" s="71">
        <v>0.98309999999999997</v>
      </c>
      <c r="M55" s="71">
        <v>0.98670000000000002</v>
      </c>
      <c r="N55" s="71">
        <v>0.99560000000000004</v>
      </c>
      <c r="O55" s="71">
        <v>0.98309999999999997</v>
      </c>
      <c r="P55" s="71">
        <v>0.99050000000000005</v>
      </c>
      <c r="Q55" s="71">
        <v>0.99070000000000003</v>
      </c>
      <c r="R55" s="71">
        <v>0.99450000000000005</v>
      </c>
      <c r="S55" s="71">
        <v>0.99370000000000003</v>
      </c>
      <c r="T55" s="71">
        <v>0.99409999999999998</v>
      </c>
      <c r="U55" s="71">
        <v>0.99539999999999995</v>
      </c>
      <c r="V55" s="72">
        <v>0.99560000000000004</v>
      </c>
      <c r="W55" s="72">
        <v>0.99439999999999995</v>
      </c>
      <c r="X55" s="72">
        <v>0.99470000000000003</v>
      </c>
      <c r="Y55" s="72">
        <v>0.99480000000000002</v>
      </c>
      <c r="Z55" s="72">
        <v>0.99529999999999996</v>
      </c>
    </row>
    <row r="56">
      <c r="A56" s="68" t="s">
        <v>130</v>
      </c>
      <c r="B56" s="47"/>
      <c r="C56" s="69">
        <v>0.0047000000000000002</v>
      </c>
      <c r="D56" s="69">
        <v>0.0043</v>
      </c>
      <c r="E56" s="71">
        <v>0.002</v>
      </c>
      <c r="F56" s="71">
        <v>0.0022000000000000001</v>
      </c>
      <c r="G56" s="71">
        <v>0.0027000000000000001</v>
      </c>
      <c r="H56" s="71">
        <v>0.0012999999999999999</v>
      </c>
      <c r="I56" s="71">
        <v>0.0015</v>
      </c>
      <c r="J56" s="71">
        <v>0.0011000000000000001</v>
      </c>
      <c r="K56" s="71"/>
      <c r="L56" s="71">
        <v>0.014</v>
      </c>
      <c r="M56" s="71">
        <v>0.0103</v>
      </c>
      <c r="N56" s="71">
        <v>0.0023999999999999998</v>
      </c>
      <c r="O56" s="71">
        <v>0.013599999999999999</v>
      </c>
      <c r="P56" s="71">
        <v>0.0068999999999999999</v>
      </c>
      <c r="Q56" s="71">
        <v>0.0061999999999999998</v>
      </c>
      <c r="R56" s="71">
        <v>0.0028</v>
      </c>
      <c r="S56" s="71">
        <v>0.0041999999999999997</v>
      </c>
      <c r="T56" s="71">
        <v>0.0041000000000000003</v>
      </c>
      <c r="U56" s="71">
        <v>0.0028</v>
      </c>
      <c r="V56" s="72">
        <v>0.0027000000000000001</v>
      </c>
      <c r="W56" s="72">
        <v>0.0040000000000000001</v>
      </c>
      <c r="X56" s="72">
        <v>0.0037000000000000002</v>
      </c>
      <c r="Y56" s="72">
        <v>0.0035000000000000001</v>
      </c>
      <c r="Z56" s="72">
        <v>0.0033</v>
      </c>
    </row>
    <row r="57">
      <c r="C57" s="65"/>
      <c r="D57" s="65"/>
      <c r="E57" s="65"/>
      <c r="F57" s="65"/>
      <c r="G57" s="65"/>
      <c r="H57" s="65"/>
      <c r="I57" s="65"/>
      <c r="J57" s="65"/>
      <c r="L57" s="65"/>
      <c r="M57" s="65"/>
      <c r="N57" s="65"/>
      <c r="O57" s="73"/>
      <c r="P57" s="73"/>
      <c r="Q57" s="73"/>
      <c r="R57" s="73"/>
      <c r="S57" s="73"/>
      <c r="T57" s="73"/>
      <c r="U57" s="73"/>
    </row>
    <row r="58"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</row>
    <row r="61"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</row>
    <row r="62"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4"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</row>
    <row r="65"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</row>
    <row r="67"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</row>
    <row r="68"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</row>
    <row r="70"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</row>
    <row r="71"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</row>
    <row r="73"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6"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9"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</row>
    <row r="83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</row>
  </sheetData>
  <mergeCells count="2">
    <mergeCell ref="A14:Y14"/>
    <mergeCell ref="A17:Y1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15" workbookViewId="0">
      <selection activeCell="A1" activeCellId="0" sqref="A1"/>
    </sheetView>
  </sheetViews>
  <sheetFormatPr defaultRowHeight="14.5"/>
  <cols>
    <col bestFit="1" customWidth="1" min="1" max="1" width="38.81640625"/>
    <col min="2" max="2" style="75" width="8.7265625"/>
  </cols>
  <sheetData>
    <row r="1">
      <c r="A1" s="4" t="s">
        <v>141</v>
      </c>
    </row>
    <row r="2">
      <c r="A2" s="4"/>
    </row>
    <row r="3" s="1" customFormat="1" ht="13.5">
      <c r="A3" s="5" t="s">
        <v>1</v>
      </c>
      <c r="B3" s="36" t="s">
        <v>114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</row>
    <row r="4" s="1" customFormat="1" ht="13.5">
      <c r="A4" s="10" t="s">
        <v>142</v>
      </c>
      <c r="B4" s="76"/>
      <c r="C4" s="67"/>
      <c r="D4" s="67"/>
      <c r="E4" s="67"/>
      <c r="F4" s="67"/>
      <c r="G4" s="48"/>
      <c r="H4" s="48"/>
      <c r="I4" s="14"/>
      <c r="J4" s="14"/>
      <c r="K4" s="14"/>
    </row>
    <row r="5" s="1" customFormat="1" ht="13.5">
      <c r="A5" s="14" t="s">
        <v>143</v>
      </c>
      <c r="B5" s="47" t="s">
        <v>123</v>
      </c>
      <c r="C5" s="59">
        <v>5.8300000000000001</v>
      </c>
      <c r="D5" s="59">
        <v>11.01</v>
      </c>
      <c r="E5" s="59">
        <v>12.59</v>
      </c>
      <c r="F5" s="59">
        <v>14.84</v>
      </c>
      <c r="G5" s="59">
        <v>13.43</v>
      </c>
      <c r="H5" s="59">
        <v>15.1</v>
      </c>
      <c r="I5" s="12">
        <v>16.739999999999998</v>
      </c>
      <c r="J5" s="12">
        <v>15.779999999999999</v>
      </c>
      <c r="K5" s="12">
        <v>15.42</v>
      </c>
    </row>
    <row r="6" s="1" customFormat="1" ht="13.5">
      <c r="A6" s="14" t="s">
        <v>144</v>
      </c>
      <c r="B6" s="47" t="s">
        <v>123</v>
      </c>
      <c r="C6" s="64" t="s">
        <v>145</v>
      </c>
      <c r="D6" s="64">
        <v>23</v>
      </c>
      <c r="E6" s="64">
        <v>26.600000000000001</v>
      </c>
      <c r="F6" s="64">
        <v>31.5</v>
      </c>
      <c r="G6" s="64">
        <v>35.5</v>
      </c>
      <c r="H6" s="64">
        <v>40.200000000000003</v>
      </c>
      <c r="I6" s="77">
        <v>44.700000000000003</v>
      </c>
      <c r="J6" s="77">
        <v>49.200000000000003</v>
      </c>
      <c r="K6" s="77">
        <v>52.399999999999999</v>
      </c>
    </row>
    <row r="7" s="1" customFormat="1" ht="13.5">
      <c r="A7" s="14" t="s">
        <v>146</v>
      </c>
      <c r="B7" s="47" t="s">
        <v>116</v>
      </c>
      <c r="C7" s="48" t="s">
        <v>147</v>
      </c>
      <c r="D7" s="48" t="s">
        <v>148</v>
      </c>
      <c r="E7" s="48">
        <v>87</v>
      </c>
      <c r="F7" s="48">
        <v>101</v>
      </c>
      <c r="G7" s="48">
        <v>104</v>
      </c>
      <c r="H7" s="48">
        <v>118</v>
      </c>
      <c r="I7" s="15">
        <v>134</v>
      </c>
      <c r="J7" s="15">
        <v>129</v>
      </c>
      <c r="K7" s="15">
        <v>147</v>
      </c>
    </row>
    <row r="8" s="1" customFormat="1" ht="13.5">
      <c r="A8" s="14" t="s">
        <v>149</v>
      </c>
      <c r="B8" s="47" t="s">
        <v>150</v>
      </c>
      <c r="C8" s="78">
        <v>0.10000000000000001</v>
      </c>
      <c r="D8" s="78">
        <v>0.14999999999999999</v>
      </c>
      <c r="E8" s="78">
        <v>0.19</v>
      </c>
      <c r="F8" s="78">
        <v>0.22</v>
      </c>
      <c r="G8" s="78">
        <v>0.26000000000000001</v>
      </c>
      <c r="H8" s="78">
        <v>0.34000000000000002</v>
      </c>
      <c r="I8" s="79">
        <v>0.34699999999999998</v>
      </c>
      <c r="J8" s="79">
        <v>0.34599999999999997</v>
      </c>
      <c r="K8" s="79">
        <v>0.28999999999999998</v>
      </c>
    </row>
    <row r="9" s="1" customFormat="1" ht="13.5">
      <c r="A9" s="54"/>
      <c r="B9" s="54"/>
      <c r="C9" s="54"/>
      <c r="D9" s="54"/>
      <c r="E9" s="54"/>
      <c r="F9" s="54"/>
      <c r="G9" s="54"/>
      <c r="H9" s="54"/>
      <c r="I9" s="54"/>
      <c r="J9" s="54"/>
      <c r="K9" s="55"/>
    </row>
    <row r="10" s="1" customFormat="1" ht="13.5">
      <c r="A10" s="10" t="s">
        <v>151</v>
      </c>
      <c r="B10" s="76"/>
      <c r="C10" s="67"/>
      <c r="D10" s="67"/>
      <c r="E10" s="67"/>
      <c r="F10" s="67"/>
      <c r="G10" s="60"/>
      <c r="H10" s="60"/>
      <c r="I10" s="14"/>
      <c r="J10" s="14"/>
      <c r="K10" s="14"/>
    </row>
    <row r="11" s="1" customFormat="1" ht="13.5">
      <c r="A11" s="14" t="s">
        <v>152</v>
      </c>
      <c r="B11" s="47" t="s">
        <v>123</v>
      </c>
      <c r="C11" s="60">
        <v>1.6599999999999999</v>
      </c>
      <c r="D11" s="60">
        <v>3.6099999999999999</v>
      </c>
      <c r="E11" s="60">
        <v>7.2300000000000004</v>
      </c>
      <c r="F11" s="60">
        <v>10.390000000000001</v>
      </c>
      <c r="G11" s="60">
        <v>12.98</v>
      </c>
      <c r="H11" s="60">
        <v>15.48</v>
      </c>
      <c r="I11" s="22">
        <v>18.600000000000001</v>
      </c>
      <c r="J11" s="22">
        <v>21.48</v>
      </c>
      <c r="K11" s="22">
        <v>24.780000000000001</v>
      </c>
    </row>
    <row r="12" s="1" customFormat="1" ht="13.5">
      <c r="A12" s="14" t="s">
        <v>153</v>
      </c>
      <c r="B12" s="47" t="s">
        <v>123</v>
      </c>
      <c r="C12" s="60" t="s">
        <v>154</v>
      </c>
      <c r="D12" s="60">
        <v>2.0600000000000001</v>
      </c>
      <c r="E12" s="60">
        <v>3.5899999999999999</v>
      </c>
      <c r="F12" s="60">
        <v>5</v>
      </c>
      <c r="G12" s="60">
        <v>5.2699999999999996</v>
      </c>
      <c r="H12" s="60">
        <v>5.4400000000000004</v>
      </c>
      <c r="I12" s="22">
        <v>6.4299999999999997</v>
      </c>
      <c r="J12" s="22">
        <v>7.4900000000000002</v>
      </c>
      <c r="K12" s="22">
        <v>8.1799999999999997</v>
      </c>
    </row>
    <row r="13" s="1" customFormat="1" ht="13.5">
      <c r="A13" s="14" t="s">
        <v>155</v>
      </c>
      <c r="B13" s="47" t="s">
        <v>123</v>
      </c>
      <c r="C13" s="60" t="s">
        <v>156</v>
      </c>
      <c r="D13" s="12">
        <v>0.017999999999999999</v>
      </c>
      <c r="E13" s="12">
        <v>0.078</v>
      </c>
      <c r="F13" s="12">
        <v>0.214</v>
      </c>
      <c r="G13" s="12">
        <v>0.627</v>
      </c>
      <c r="H13" s="12">
        <v>1.1399999999999999</v>
      </c>
      <c r="I13" s="12">
        <v>2.1600000000000001</v>
      </c>
      <c r="J13" s="12">
        <v>2.71</v>
      </c>
      <c r="K13" s="12">
        <v>3.1400000000000001</v>
      </c>
    </row>
    <row r="14" s="1" customFormat="1" ht="13.5">
      <c r="A14" s="14" t="s">
        <v>157</v>
      </c>
      <c r="B14" s="47" t="s">
        <v>123</v>
      </c>
      <c r="C14" s="60">
        <v>0.75</v>
      </c>
      <c r="D14" s="60">
        <v>4.7999999999999998</v>
      </c>
      <c r="E14" s="60">
        <v>9.0999999999999996</v>
      </c>
      <c r="F14" s="60">
        <v>17.300000000000001</v>
      </c>
      <c r="G14" s="60">
        <v>13.5</v>
      </c>
      <c r="H14" s="60">
        <v>18.100000000000001</v>
      </c>
      <c r="I14" s="12">
        <v>22.100000000000001</v>
      </c>
      <c r="J14" s="12">
        <v>25.399999999999999</v>
      </c>
      <c r="K14" s="12">
        <v>28.100000000000001</v>
      </c>
    </row>
    <row r="15" s="1" customFormat="1" ht="13.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5"/>
    </row>
    <row r="16" s="1" customFormat="1" ht="13.5">
      <c r="A16" s="10" t="s">
        <v>158</v>
      </c>
      <c r="B16" s="47"/>
      <c r="C16" s="67"/>
      <c r="D16" s="67"/>
      <c r="E16" s="67"/>
      <c r="F16" s="67"/>
      <c r="G16" s="67"/>
      <c r="H16" s="67"/>
      <c r="I16" s="14"/>
      <c r="J16" s="14"/>
      <c r="K16" s="14"/>
    </row>
    <row r="17" s="1" customFormat="1" ht="13.5">
      <c r="A17" s="14" t="s">
        <v>159</v>
      </c>
      <c r="B17" s="47" t="s">
        <v>160</v>
      </c>
      <c r="C17" s="48">
        <v>12</v>
      </c>
      <c r="D17" s="48">
        <v>69</v>
      </c>
      <c r="E17" s="48">
        <v>100</v>
      </c>
      <c r="F17" s="48">
        <v>100</v>
      </c>
      <c r="G17" s="48">
        <v>99</v>
      </c>
      <c r="H17" s="48">
        <v>123</v>
      </c>
      <c r="I17" s="15">
        <v>130</v>
      </c>
      <c r="J17" s="15">
        <v>89</v>
      </c>
      <c r="K17" s="48" t="s">
        <v>161</v>
      </c>
    </row>
    <row r="18" s="1" customFormat="1" ht="13.5">
      <c r="A18" s="14" t="s">
        <v>162</v>
      </c>
      <c r="B18" s="47" t="s">
        <v>163</v>
      </c>
      <c r="C18" s="48" t="s">
        <v>164</v>
      </c>
      <c r="D18" s="48">
        <v>2109</v>
      </c>
      <c r="E18" s="48">
        <v>2391</v>
      </c>
      <c r="F18" s="48">
        <v>2301</v>
      </c>
      <c r="G18" s="48">
        <v>2607</v>
      </c>
      <c r="H18" s="48">
        <v>2760</v>
      </c>
      <c r="I18" s="15">
        <v>2910</v>
      </c>
      <c r="J18" s="15">
        <v>2861</v>
      </c>
      <c r="K18" s="15">
        <v>3187</v>
      </c>
    </row>
    <row r="19" s="1" customFormat="1" ht="13.5">
      <c r="A19" s="14" t="s">
        <v>165</v>
      </c>
      <c r="B19" s="47" t="s">
        <v>160</v>
      </c>
      <c r="C19" s="48">
        <v>29</v>
      </c>
      <c r="D19" s="48">
        <v>30</v>
      </c>
      <c r="E19" s="64">
        <v>47.799999999999997</v>
      </c>
      <c r="F19" s="64">
        <v>59.200000000000003</v>
      </c>
      <c r="G19" s="48">
        <v>72</v>
      </c>
      <c r="H19" s="48">
        <v>77</v>
      </c>
      <c r="I19" s="15">
        <v>69.900000000000006</v>
      </c>
      <c r="J19" s="15">
        <v>59.700000000000003</v>
      </c>
      <c r="K19" s="15">
        <v>38.799999999999997</v>
      </c>
    </row>
    <row r="20" s="1" customFormat="1" ht="13.5">
      <c r="A20" s="14" t="s">
        <v>166</v>
      </c>
      <c r="B20" s="47" t="s">
        <v>123</v>
      </c>
      <c r="C20" s="12">
        <v>0.78000000000000003</v>
      </c>
      <c r="D20" s="12">
        <v>0.86599999999999999</v>
      </c>
      <c r="E20" s="12">
        <v>1.03</v>
      </c>
      <c r="F20" s="12">
        <v>1.4810000000000001</v>
      </c>
      <c r="G20" s="12">
        <v>1.554</v>
      </c>
      <c r="H20" s="12">
        <v>1.7</v>
      </c>
      <c r="I20" s="12">
        <v>1.99</v>
      </c>
      <c r="J20" s="12">
        <v>2.1899999999999999</v>
      </c>
      <c r="K20" s="12">
        <v>2.2999999999999998</v>
      </c>
    </row>
    <row r="21" s="1" customFormat="1" ht="13.5">
      <c r="A21" s="14" t="s">
        <v>167</v>
      </c>
      <c r="B21" s="47" t="s">
        <v>123</v>
      </c>
      <c r="C21" s="60">
        <v>0.38500000000000001</v>
      </c>
      <c r="D21" s="12">
        <v>0.64400000000000002</v>
      </c>
      <c r="E21" s="12">
        <v>0.77000000000000002</v>
      </c>
      <c r="F21" s="12">
        <v>0.90000000000000002</v>
      </c>
      <c r="G21" s="12">
        <v>0.97199999999999998</v>
      </c>
      <c r="H21" s="12">
        <v>0.98199999999999998</v>
      </c>
      <c r="I21" s="12">
        <v>1.1000000000000001</v>
      </c>
      <c r="J21" s="12">
        <v>1.24</v>
      </c>
      <c r="K21" s="12">
        <v>1.3</v>
      </c>
    </row>
    <row r="22" s="1" customFormat="1" ht="13.5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5"/>
    </row>
    <row r="23" s="1" customFormat="1" ht="13.5">
      <c r="A23" s="10" t="s">
        <v>168</v>
      </c>
      <c r="B23" s="47"/>
      <c r="C23" s="67"/>
      <c r="D23" s="67"/>
      <c r="E23" s="67"/>
      <c r="F23" s="67"/>
      <c r="G23" s="67"/>
      <c r="H23" s="67"/>
      <c r="I23" s="14"/>
      <c r="J23" s="14"/>
      <c r="K23" s="14"/>
    </row>
    <row r="24" s="1" customFormat="1" ht="13.5">
      <c r="A24" s="14" t="s">
        <v>169</v>
      </c>
      <c r="B24" s="47" t="s">
        <v>123</v>
      </c>
      <c r="C24" s="64">
        <v>36.899999999999999</v>
      </c>
      <c r="D24" s="64">
        <v>31.800000000000001</v>
      </c>
      <c r="E24" s="64">
        <v>33.600000000000001</v>
      </c>
      <c r="F24" s="64">
        <v>44.200000000000003</v>
      </c>
      <c r="G24" s="64">
        <v>47.100000000000001</v>
      </c>
      <c r="H24" s="64">
        <v>49</v>
      </c>
      <c r="I24" s="77">
        <v>52</v>
      </c>
      <c r="J24" s="77">
        <v>46</v>
      </c>
      <c r="K24" s="77">
        <v>34</v>
      </c>
    </row>
    <row r="25" s="1" customFormat="1" ht="13.5">
      <c r="A25" s="14" t="s">
        <v>170</v>
      </c>
      <c r="B25" s="47" t="s">
        <v>160</v>
      </c>
      <c r="C25" s="80">
        <v>526</v>
      </c>
      <c r="D25" s="80">
        <v>645</v>
      </c>
      <c r="E25" s="80">
        <v>562</v>
      </c>
      <c r="F25" s="80">
        <v>619</v>
      </c>
      <c r="G25" s="80">
        <v>607</v>
      </c>
      <c r="H25" s="80">
        <v>826</v>
      </c>
      <c r="I25" s="15">
        <v>589</v>
      </c>
      <c r="J25" s="15">
        <v>491</v>
      </c>
      <c r="K25" s="15">
        <v>255</v>
      </c>
    </row>
    <row r="26" s="1" customFormat="1" ht="13.5">
      <c r="A26" s="14" t="s">
        <v>171</v>
      </c>
      <c r="B26" s="47" t="s">
        <v>160</v>
      </c>
      <c r="C26" s="57" t="s">
        <v>161</v>
      </c>
      <c r="D26" s="57">
        <v>9.5</v>
      </c>
      <c r="E26" s="57">
        <v>23.5</v>
      </c>
      <c r="F26" s="57">
        <v>153.69999999999999</v>
      </c>
      <c r="G26" s="57">
        <v>107.59999999999999</v>
      </c>
      <c r="H26" s="57">
        <v>112</v>
      </c>
      <c r="I26" s="77">
        <v>106</v>
      </c>
      <c r="J26" s="77">
        <v>149.09999999999999</v>
      </c>
      <c r="K26" s="77">
        <v>526.20000000000005</v>
      </c>
    </row>
    <row r="27" s="1" customFormat="1" ht="13.5">
      <c r="A27" s="14" t="s">
        <v>172</v>
      </c>
      <c r="B27" s="47" t="s">
        <v>160</v>
      </c>
      <c r="C27" s="57" t="s">
        <v>161</v>
      </c>
      <c r="D27" s="80">
        <v>10</v>
      </c>
      <c r="E27" s="57">
        <v>20.800000000000001</v>
      </c>
      <c r="F27" s="57">
        <v>19.5</v>
      </c>
      <c r="G27" s="57">
        <v>23.600000000000001</v>
      </c>
      <c r="H27" s="57">
        <v>25.399999999999999</v>
      </c>
      <c r="I27" s="77">
        <v>38.5</v>
      </c>
      <c r="J27" s="77">
        <v>55</v>
      </c>
      <c r="K27" s="77">
        <v>71.400000000000006</v>
      </c>
    </row>
    <row r="28" s="1" customFormat="1" ht="13.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5"/>
    </row>
    <row r="29" s="1" customFormat="1" ht="13.5">
      <c r="A29" s="10" t="s">
        <v>173</v>
      </c>
      <c r="B29" s="47"/>
      <c r="C29" s="67"/>
      <c r="D29" s="67"/>
      <c r="E29" s="67"/>
      <c r="F29" s="67"/>
      <c r="G29" s="67"/>
      <c r="H29" s="67"/>
      <c r="I29" s="14"/>
      <c r="J29" s="14"/>
      <c r="K29" s="14"/>
    </row>
    <row r="30" s="1" customFormat="1" ht="13.5">
      <c r="A30" s="14" t="s">
        <v>174</v>
      </c>
      <c r="B30" s="47" t="s">
        <v>160</v>
      </c>
      <c r="C30" s="80">
        <v>455</v>
      </c>
      <c r="D30" s="80">
        <v>522</v>
      </c>
      <c r="E30" s="80">
        <v>664</v>
      </c>
      <c r="F30" s="80">
        <v>637</v>
      </c>
      <c r="G30" s="80">
        <v>598</v>
      </c>
      <c r="H30" s="80">
        <v>665</v>
      </c>
      <c r="I30" s="15">
        <v>678</v>
      </c>
      <c r="J30" s="15">
        <v>439</v>
      </c>
      <c r="K30" s="48" t="s">
        <v>161</v>
      </c>
    </row>
    <row r="31" s="1" customFormat="1" ht="13.5">
      <c r="A31" s="14" t="s">
        <v>175</v>
      </c>
      <c r="B31" s="47" t="s">
        <v>123</v>
      </c>
      <c r="C31" s="57">
        <v>1.8</v>
      </c>
      <c r="D31" s="57">
        <v>2.2999999999999998</v>
      </c>
      <c r="E31" s="57">
        <v>2.6000000000000001</v>
      </c>
      <c r="F31" s="57">
        <v>3.1000000000000001</v>
      </c>
      <c r="G31" s="57">
        <v>3.6000000000000001</v>
      </c>
      <c r="H31" s="57">
        <v>3.7999999999999998</v>
      </c>
      <c r="I31" s="77">
        <v>4.2000000000000002</v>
      </c>
      <c r="J31" s="77">
        <v>4.5</v>
      </c>
      <c r="K31" s="77">
        <v>3.6000000000000001</v>
      </c>
    </row>
    <row r="32" s="1" customFormat="1" ht="13.5">
      <c r="A32" s="14" t="s">
        <v>176</v>
      </c>
      <c r="B32" s="47" t="s">
        <v>160</v>
      </c>
      <c r="C32" s="80">
        <v>234</v>
      </c>
      <c r="D32" s="80">
        <v>227</v>
      </c>
      <c r="E32" s="80">
        <v>269</v>
      </c>
      <c r="F32" s="80">
        <v>284</v>
      </c>
      <c r="G32" s="80">
        <v>291</v>
      </c>
      <c r="H32" s="80">
        <v>416</v>
      </c>
      <c r="I32" s="15">
        <v>346</v>
      </c>
      <c r="J32" s="15">
        <v>281</v>
      </c>
      <c r="K32" s="48" t="s">
        <v>161</v>
      </c>
    </row>
  </sheetData>
  <mergeCells count="4">
    <mergeCell ref="A9:J9"/>
    <mergeCell ref="A15:J15"/>
    <mergeCell ref="A22:J22"/>
    <mergeCell ref="A28:J2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1F190B39BDF44BE2911AF46143E47" ma:contentTypeVersion="13" ma:contentTypeDescription="Create a new document." ma:contentTypeScope="" ma:versionID="bebca58c4af8410b8f9122fbe3ea6806">
  <xsd:schema xmlns:xsd="http://www.w3.org/2001/XMLSchema" xmlns:xs="http://www.w3.org/2001/XMLSchema" xmlns:p="http://schemas.microsoft.com/office/2006/metadata/properties" xmlns:ns2="84d770b1-4adf-49b8-be5c-b708f7a37080" xmlns:ns3="f830ccc3-ac58-44e3-b736-8c53848a7d66" targetNamespace="http://schemas.microsoft.com/office/2006/metadata/properties" ma:root="true" ma:fieldsID="3d7f4f7d1093f34682a4a0057f2c7328" ns2:_="" ns3:_="">
    <xsd:import namespace="84d770b1-4adf-49b8-be5c-b708f7a37080"/>
    <xsd:import namespace="f830ccc3-ac58-44e3-b736-8c53848a7d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70b1-4adf-49b8-be5c-b708f7a37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f0f2003-bfbf-416d-a94e-d4c0fc8a5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0ccc3-ac58-44e3-b736-8c53848a7d6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ad3bf6c-d32d-4051-b041-5cc66ef770aa}" ma:internalName="TaxCatchAll" ma:showField="CatchAllData" ma:web="f830ccc3-ac58-44e3-b736-8c53848a7d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30ccc3-ac58-44e3-b736-8c53848a7d66" xsi:nil="true"/>
    <lcf76f155ced4ddcb4097134ff3c332f xmlns="84d770b1-4adf-49b8-be5c-b708f7a370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AB8709-BE44-4ABC-AA13-2D3161161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d770b1-4adf-49b8-be5c-b708f7a37080"/>
    <ds:schemaRef ds:uri="f830ccc3-ac58-44e3-b736-8c53848a7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A0FA3D-E83D-4A4C-B039-E881EC316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F0E1A-6664-42EB-B9FD-7828C61D6BBA}">
  <ds:schemaRefs>
    <ds:schemaRef ds:uri="http://schemas.microsoft.com/office/2006/metadata/properties"/>
    <ds:schemaRef ds:uri="http://schemas.microsoft.com/office/infopath/2007/PartnerControls"/>
    <ds:schemaRef ds:uri="f830ccc3-ac58-44e3-b736-8c53848a7d66"/>
    <ds:schemaRef ds:uri="84d770b1-4adf-49b8-be5c-b708f7a370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Ateek Seth</dc:creator>
  <cp:revision>1</cp:revision>
  <dcterms:created xsi:type="dcterms:W3CDTF">2023-01-25T05:43:03Z</dcterms:created>
  <dcterms:modified xsi:type="dcterms:W3CDTF">2025-05-24T19:01:56Z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0x010100A9A1F190B39BDF44BE2911AF46143E47</vt:lpwstr>
  </property>
  <property fmtid="{D5CDD505-2E9C-101B-9397-08002B2CF9AE}" pid="4" name="Order">
    <vt:r8>7879600.000000</vt:r8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MediaServiceImageTags">
    <vt:lpwstr/>
  </property>
</Properties>
</file>