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ervo-tec" sheetId="1" state="visible" r:id="rId1"/>
    <sheet name="servo-tec-basic-6" sheetId="2" state="visible" r:id="rId2"/>
    <sheet name="adani-green" sheetId="3" state="visible" r:id="rId3"/>
    <sheet name="adani-green-6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<sst xmlns="http://schemas.openxmlformats.org/spreadsheetml/2006/main" count="54" uniqueCount="54">
  <si>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Servotec Renewable power system </t>
  </si>
  <si>
    <t xml:space="preserve">Income Statement</t>
  </si>
  <si>
    <t>FY20</t>
  </si>
  <si>
    <t>FY21</t>
  </si>
  <si>
    <t>FY22</t>
  </si>
  <si>
    <t>FY23</t>
  </si>
  <si>
    <t>FY24</t>
  </si>
  <si>
    <t>FY25</t>
  </si>
  <si>
    <t xml:space="preserve">Revenue from operations</t>
  </si>
  <si>
    <t xml:space="preserve">other income</t>
  </si>
  <si>
    <t xml:space="preserve">Total revenue</t>
  </si>
  <si>
    <t>COGS</t>
  </si>
  <si>
    <t xml:space="preserve">purchase of stock in trade</t>
  </si>
  <si>
    <t xml:space="preserve">changes in inventory</t>
  </si>
  <si>
    <t>EBE</t>
  </si>
  <si>
    <t>Debt</t>
  </si>
  <si>
    <t xml:space="preserve">Finance cost</t>
  </si>
  <si>
    <t>D&amp;A</t>
  </si>
  <si>
    <t xml:space="preserve">Other Expenses</t>
  </si>
  <si>
    <t xml:space="preserve">Total expense </t>
  </si>
  <si>
    <t xml:space="preserve">Expectional items </t>
  </si>
  <si>
    <t>PBT</t>
  </si>
  <si>
    <t>Tax</t>
  </si>
  <si>
    <t>PAT</t>
  </si>
  <si>
    <t xml:space="preserve">OCI </t>
  </si>
  <si>
    <t xml:space="preserve">Attrbutable income</t>
  </si>
  <si>
    <t xml:space="preserve">weighted No. of equity shares</t>
  </si>
  <si>
    <t>EPS</t>
  </si>
  <si>
    <t xml:space="preserve">Gross profit</t>
  </si>
  <si>
    <t>Concernings</t>
  </si>
  <si>
    <t xml:space="preserve">Gross margin</t>
  </si>
  <si>
    <t xml:space="preserve">Profit  YoY</t>
  </si>
  <si>
    <t xml:space="preserve">Revenue YoY</t>
  </si>
  <si>
    <t xml:space="preserve">COGS YoY</t>
  </si>
  <si>
    <t xml:space="preserve">Servo tech </t>
  </si>
  <si>
    <t xml:space="preserve">B2C EV company</t>
  </si>
  <si>
    <t>Price</t>
  </si>
  <si>
    <t xml:space="preserve">Create value using transformational changes</t>
  </si>
  <si>
    <t xml:space="preserve">No of shares</t>
  </si>
  <si>
    <t xml:space="preserve">Market Cap </t>
  </si>
  <si>
    <t xml:space="preserve">EV chargers </t>
  </si>
  <si>
    <t>Cash</t>
  </si>
  <si>
    <t xml:space="preserve">Solar inverters</t>
  </si>
  <si>
    <t>Panels</t>
  </si>
  <si>
    <t xml:space="preserve">In-house EV chargers</t>
  </si>
  <si>
    <t xml:space="preserve">Enterprise value</t>
  </si>
  <si>
    <t>Batteries</t>
  </si>
  <si>
    <t xml:space="preserve">RED FLAGS</t>
  </si>
  <si>
    <t xml:space="preserve">Sports arm ?  entering to sports industry ?why ?</t>
  </si>
  <si>
    <t xml:space="preserve">Launched rebreath ?  oxygen concentrators</t>
  </si>
  <si>
    <t xml:space="preserve">CEO </t>
  </si>
  <si>
    <t xml:space="preserve">not smart enough</t>
  </si>
  <si>
    <t xml:space="preserve">cluttered </t>
  </si>
  <si>
    <t xml:space="preserve">Share price too high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</si>
</sst>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_(* #,##0_);_(* &quot;(&quot;#,##0&quot;)&quot;;_(* &quot;-&quot;??_);_(@_)"/>
  </numFmts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9" applyNumberFormat="1" applyFont="0" applyFill="0" applyBorder="0"/>
    <xf fontId="0" fillId="3" borderId="0" numFmtId="43" applyNumberFormat="1" applyFont="0" applyFill="0" applyBorder="0"/>
  </cellStyleXfs>
  <cellXfs count="10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>
      <protection hidden="0" locked="1"/>
    </xf>
    <xf fontId="1" fillId="0" borderId="0" numFmtId="164" xfId="1" applyNumberFormat="1" applyFont="1"/>
    <xf fontId="0" fillId="0" borderId="0" numFmtId="164" xfId="1" applyNumberFormat="1"/>
    <xf fontId="2" fillId="0" borderId="0" numFmtId="0" xfId="0" applyFont="1"/>
    <xf fontId="2" fillId="0" borderId="0" numFmtId="165" xfId="2" applyNumberFormat="1" applyFont="1"/>
    <xf fontId="2" fillId="0" borderId="0" numFmtId="0" xfId="0" applyFont="1" applyAlignment="1">
      <alignment horizontal="left"/>
    </xf>
    <xf fontId="3" fillId="0" borderId="0" numFmtId="0" xfId="0" applyFont="1"/>
  </cellXfs>
  <cellStyles count="3">
    <cellStyle name="Normal" xfId="0" builtinId="0"/>
    <cellStyle name="Percent" xfId="1" builtinId="5"/>
    <cellStyle name="Comm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6</xdr:col>
      <xdr:colOff>440266</xdr:colOff>
      <xdr:row>0</xdr:row>
      <xdr:rowOff>42333</xdr:rowOff>
    </xdr:from>
    <xdr:ext cx="2828924" cy="4838699"/>
    <xdr:pic>
      <xdr:nvPicPr>
        <xdr:cNvPr id="2227296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4097866" y="42333"/>
          <a:ext cx="2828925" cy="4838699"/>
        </a:xfrm>
        <a:prstGeom prst="rect">
          <a:avLst/>
        </a:prstGeom>
      </xdr:spPr>
    </xdr:pic>
    <xdr:clientData/>
  </xdr:oneCellAnchor>
  <xdr:twoCellAnchor editAs="twoCell">
    <xdr:from>
      <xdr:col>8</xdr:col>
      <xdr:colOff>550333</xdr:colOff>
      <xdr:row>19</xdr:row>
      <xdr:rowOff>21166</xdr:rowOff>
    </xdr:from>
    <xdr:to>
      <xdr:col>9</xdr:col>
      <xdr:colOff>448733</xdr:colOff>
      <xdr:row>19</xdr:row>
      <xdr:rowOff>42333</xdr:rowOff>
    </xdr:to>
    <xdr:sp>
      <xdr:nvSpPr>
        <xdr:cNvPr id="193018146" name=""/>
        <xdr:cNvSpPr/>
      </xdr:nvSpPr>
      <xdr:spPr bwMode="auto">
        <a:xfrm>
          <a:off x="5427133" y="3678766"/>
          <a:ext cx="507999" cy="21166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6300" y="21600"/>
                <a:pt x="12600" y="21600"/>
                <a:pt x="18900" y="21600"/>
              </a:cubicBezTo>
              <a:cubicBezTo>
                <a:pt x="24299" y="21600"/>
                <a:pt x="28800" y="21600"/>
                <a:pt x="32400" y="21600"/>
              </a:cubicBezTo>
              <a:cubicBezTo>
                <a:pt x="36000" y="21600"/>
                <a:pt x="39600" y="21600"/>
                <a:pt x="43200" y="0"/>
              </a:cubicBezTo>
            </a:path>
          </a:pathLst>
        </a:custGeom>
        <a:noFill/>
        <a:ln w="36000">
          <a:solidFill>
            <a:srgbClr val="3D8A44">
              <a:alpha val="99999"/>
            </a:srgb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2" max="3" width="19.421875"/>
    <col customWidth="1" min="4" max="4" width="17.57421875"/>
    <col customWidth="1" min="5" max="5" width="13.421875"/>
    <col customWidth="1" min="6" max="6" width="11.421875"/>
  </cols>
  <sheetData>
    <row r="1" ht="14.25">
      <c r="A1" t="s">
        <v>0</v>
      </c>
    </row>
    <row r="2" ht="14.25">
      <c r="A2" t="s">
        <v>1</v>
      </c>
    </row>
    <row r="3" s="1" customFormat="1" ht="15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ht="14.25">
      <c r="B4" t="s">
        <v>8</v>
      </c>
      <c r="C4" s="2">
        <v>87.439999999999998</v>
      </c>
      <c r="D4" s="2">
        <v>87.989999999999995</v>
      </c>
      <c r="E4" s="2">
        <v>143.66999999999999</v>
      </c>
      <c r="F4" s="2">
        <v>269.56</v>
      </c>
      <c r="G4">
        <v>353.68000000000001</v>
      </c>
      <c r="H4">
        <v>674.42999999999995</v>
      </c>
    </row>
    <row r="5" ht="14.25">
      <c r="B5" t="s">
        <v>9</v>
      </c>
      <c r="C5" s="2">
        <v>0.53000000000000003</v>
      </c>
      <c r="D5" s="2">
        <v>0.90000000000000002</v>
      </c>
      <c r="E5" s="2">
        <v>0.56999999999999995</v>
      </c>
      <c r="F5" s="2">
        <v>9.0700000000000003</v>
      </c>
      <c r="G5">
        <v>1.5800000000000001</v>
      </c>
      <c r="H5">
        <v>2.3599999999999999</v>
      </c>
    </row>
    <row r="6" s="1" customFormat="1" ht="14.25">
      <c r="B6" s="1" t="s">
        <v>10</v>
      </c>
      <c r="C6" s="1">
        <f>C4+C5</f>
        <v>87.969999999999999</v>
      </c>
      <c r="D6" s="1">
        <f>D4+D5</f>
        <v>88.890000000000001</v>
      </c>
      <c r="E6" s="1">
        <f>E4+E5</f>
        <v>144.23999999999998</v>
      </c>
      <c r="F6" s="1">
        <f>F4+F5</f>
        <v>278.63</v>
      </c>
      <c r="G6" s="1">
        <f>G4+G5</f>
        <v>355.25999999999999</v>
      </c>
      <c r="H6" s="1">
        <f>SUM(H4:H5)</f>
        <v>676.78999999999996</v>
      </c>
    </row>
    <row r="7" s="1" customFormat="1" ht="14.25">
      <c r="B7" s="1"/>
      <c r="C7" s="1"/>
      <c r="D7" s="1"/>
      <c r="E7" s="1"/>
      <c r="F7" s="1"/>
      <c r="G7" s="1"/>
    </row>
    <row r="8" ht="14.25">
      <c r="B8" t="s">
        <v>11</v>
      </c>
      <c r="C8" s="3">
        <v>70.439999999999998</v>
      </c>
      <c r="D8" s="3">
        <v>77.670000000000002</v>
      </c>
      <c r="E8" s="3">
        <v>123.41</v>
      </c>
      <c r="F8" s="3">
        <v>236.19999999999999</v>
      </c>
      <c r="G8">
        <v>301.81999999999999</v>
      </c>
      <c r="H8">
        <v>575.76999999999998</v>
      </c>
    </row>
    <row r="9" ht="14.25">
      <c r="B9" t="s">
        <v>12</v>
      </c>
      <c r="C9" s="3">
        <v>0</v>
      </c>
      <c r="D9" s="3">
        <v>0</v>
      </c>
      <c r="E9" s="3">
        <v>0</v>
      </c>
      <c r="F9" s="3">
        <v>0</v>
      </c>
      <c r="G9">
        <v>0</v>
      </c>
      <c r="H9">
        <v>0</v>
      </c>
    </row>
    <row r="10" ht="14.25">
      <c r="B10" t="s">
        <v>13</v>
      </c>
      <c r="C10" s="3">
        <v>-0.97999999999999998</v>
      </c>
      <c r="D10" s="3">
        <v>-3.3475999999999999</v>
      </c>
      <c r="E10" s="3">
        <v>1.4199999999999999</v>
      </c>
      <c r="F10" s="3">
        <v>-5.9100000000000001</v>
      </c>
      <c r="G10">
        <v>-5.0300000000000002</v>
      </c>
      <c r="H10">
        <v>-15.24</v>
      </c>
    </row>
    <row r="11" ht="14.25">
      <c r="B11" t="s">
        <v>14</v>
      </c>
      <c r="C11" s="3">
        <v>4.6100000000000003</v>
      </c>
      <c r="D11" s="3">
        <v>4</v>
      </c>
      <c r="E11" s="3">
        <v>5.4100000000000001</v>
      </c>
      <c r="F11" s="3">
        <v>9.6999999999999993</v>
      </c>
      <c r="G11">
        <v>14.130000000000001</v>
      </c>
      <c r="H11">
        <v>19.050000000000001</v>
      </c>
    </row>
    <row r="12" ht="14.25">
      <c r="A12" t="s">
        <v>15</v>
      </c>
      <c r="B12" t="s">
        <v>16</v>
      </c>
      <c r="C12" s="3">
        <v>2.77</v>
      </c>
      <c r="D12" s="3">
        <v>2.77</v>
      </c>
      <c r="E12" s="3">
        <v>2.4399999999999999</v>
      </c>
      <c r="F12" s="3">
        <v>2.3799999999999999</v>
      </c>
      <c r="G12">
        <v>3.1499999999999999</v>
      </c>
      <c r="H12">
        <v>7.2599999999999998</v>
      </c>
    </row>
    <row r="13" ht="14.25">
      <c r="B13" t="s">
        <v>17</v>
      </c>
      <c r="C13" s="3">
        <v>0.89149999999999996</v>
      </c>
      <c r="D13" s="3">
        <v>0.95999999999999996</v>
      </c>
      <c r="E13" s="3">
        <v>1.5700000000000001</v>
      </c>
      <c r="F13" s="3">
        <v>2.1200000000000001</v>
      </c>
      <c r="G13">
        <v>3.0299999999999998</v>
      </c>
      <c r="H13">
        <v>5.8600000000000003</v>
      </c>
    </row>
    <row r="14" ht="14.25">
      <c r="B14" t="s">
        <v>18</v>
      </c>
      <c r="C14" s="3">
        <v>9</v>
      </c>
      <c r="D14" s="3">
        <v>5.3799999999999999</v>
      </c>
      <c r="E14" s="3">
        <v>4.3300000000000001</v>
      </c>
      <c r="F14" s="3">
        <v>19.68</v>
      </c>
      <c r="G14">
        <v>21.969999999999999</v>
      </c>
      <c r="H14">
        <v>39.270000000000003</v>
      </c>
    </row>
    <row r="15" ht="14.25">
      <c r="C15" s="3"/>
      <c r="D15" s="3"/>
      <c r="E15" s="3"/>
      <c r="F15" s="3"/>
    </row>
    <row r="16" ht="14.25">
      <c r="B16" t="s">
        <v>19</v>
      </c>
      <c r="C16" s="3">
        <f>SUM(C8:C14)</f>
        <v>86.731499999999983</v>
      </c>
      <c r="D16" s="3">
        <f>SUM(D8:D14)</f>
        <v>87.432399999999987</v>
      </c>
      <c r="E16" s="3">
        <f>SUM(E8:E14)</f>
        <v>138.58000000000001</v>
      </c>
      <c r="F16" s="3">
        <f>SUM(F8:F14)</f>
        <v>264.16999999999996</v>
      </c>
      <c r="G16">
        <f>SUM(G8:G14)</f>
        <v>339.06999999999994</v>
      </c>
      <c r="H16" s="3">
        <f>SUM(H8:H14)</f>
        <v>631.96999999999991</v>
      </c>
    </row>
    <row r="17" ht="14.25">
      <c r="C17" s="3"/>
      <c r="D17" s="3"/>
      <c r="E17" s="3"/>
      <c r="F17" s="3"/>
    </row>
    <row r="18" ht="14.25">
      <c r="B18" t="s">
        <v>20</v>
      </c>
      <c r="C18" s="3">
        <v>0.080000000000000002</v>
      </c>
      <c r="D18" s="3">
        <v>0.23250000000000001</v>
      </c>
      <c r="E18" s="3">
        <v>0.050000000000000003</v>
      </c>
      <c r="F18" s="3">
        <v>0</v>
      </c>
      <c r="G18">
        <v>0</v>
      </c>
      <c r="H18">
        <v>0</v>
      </c>
    </row>
    <row r="19" s="1" customFormat="1" ht="14.25">
      <c r="B19" s="1" t="s">
        <v>21</v>
      </c>
      <c r="C19" s="1">
        <f>C6-C16-C18</f>
        <v>1.1585000000000161</v>
      </c>
      <c r="D19" s="1">
        <f>D6-D16-D18</f>
        <v>1.2251000000000136</v>
      </c>
      <c r="E19" s="1">
        <f>E6-E16-E18</f>
        <v>5.6099999999999683</v>
      </c>
      <c r="F19" s="1">
        <f>F6-F16-F18</f>
        <v>14.460000000000036</v>
      </c>
      <c r="G19" s="1">
        <f>G6-G16-G18</f>
        <v>16.190000000000055</v>
      </c>
      <c r="H19" s="1">
        <f>H6-H16-H18</f>
        <v>44.82000000000005</v>
      </c>
    </row>
    <row r="20" ht="14.25">
      <c r="B20" t="s">
        <v>22</v>
      </c>
      <c r="C20" s="3">
        <f>0.29+0.0044</f>
        <v>0.2944</v>
      </c>
      <c r="D20" s="3">
        <f>0.3075-0.0076</f>
        <v>0.2999</v>
      </c>
      <c r="E20" s="3">
        <f>1.5318</f>
        <v>1.5318000000000001</v>
      </c>
      <c r="F20" s="3">
        <f>3.37</f>
        <v>3.3700000000000001</v>
      </c>
      <c r="G20">
        <f>4.02+0.05+0.27</f>
        <v>4.3399999999999999</v>
      </c>
      <c r="H20">
        <f>11.74++0.41</f>
        <v>12.15</v>
      </c>
    </row>
    <row r="21" s="1" customFormat="1" ht="14.25">
      <c r="B21" s="1" t="s">
        <v>23</v>
      </c>
      <c r="C21" s="1">
        <f>C19-C20</f>
        <v>0.86410000000001608</v>
      </c>
      <c r="D21" s="1">
        <f>D19-D20</f>
        <v>0.92520000000001357</v>
      </c>
      <c r="E21" s="1">
        <f>E19-E20</f>
        <v>4.0781999999999687</v>
      </c>
      <c r="F21" s="1">
        <f>F19-F20</f>
        <v>11.090000000000035</v>
      </c>
      <c r="G21" s="1">
        <f>G19-G20</f>
        <v>11.850000000000055</v>
      </c>
      <c r="H21" s="1">
        <f>H19-H20</f>
        <v>32.670000000000051</v>
      </c>
    </row>
    <row r="22" ht="14.25">
      <c r="B22" t="s">
        <v>24</v>
      </c>
      <c r="C22" s="3">
        <v>0</v>
      </c>
      <c r="D22" s="3">
        <v>0</v>
      </c>
      <c r="E22" s="3">
        <v>0.0074999999999999997</v>
      </c>
      <c r="F22" s="3">
        <v>0.02</v>
      </c>
      <c r="G22">
        <f>0.017-0.0043</f>
        <v>0.012700000000000001</v>
      </c>
      <c r="H22">
        <v>9.6500000000000004</v>
      </c>
    </row>
    <row r="23" ht="14.25">
      <c r="B23" t="s">
        <v>25</v>
      </c>
      <c r="C23" s="3">
        <f>C19</f>
        <v>1.1585000000000161</v>
      </c>
      <c r="D23" s="3">
        <f>D19</f>
        <v>1.2251000000000136</v>
      </c>
      <c r="E23" s="3">
        <v>4.04</v>
      </c>
      <c r="F23" s="3">
        <v>11.039999999999999</v>
      </c>
      <c r="G23">
        <v>11.76</v>
      </c>
      <c r="H23">
        <v>32.729999999999997</v>
      </c>
    </row>
    <row r="24" ht="14.25">
      <c r="B24" s="2"/>
      <c r="C24" s="2"/>
      <c r="D24" s="2"/>
      <c r="E24" s="2"/>
      <c r="F24" s="2"/>
      <c r="G24" s="2"/>
    </row>
    <row r="25" ht="14.25">
      <c r="B25" s="2" t="s">
        <v>26</v>
      </c>
      <c r="C25" s="2"/>
      <c r="D25" s="2"/>
      <c r="E25" s="2"/>
      <c r="F25" s="2"/>
      <c r="G25" s="2"/>
    </row>
    <row r="26" ht="14.25">
      <c r="B26" t="s">
        <v>27</v>
      </c>
      <c r="C26" s="3">
        <v>0.44</v>
      </c>
      <c r="D26" s="3">
        <v>0.5</v>
      </c>
      <c r="E26" s="3"/>
      <c r="F26" s="3">
        <v>0.56000000000000005</v>
      </c>
      <c r="G26">
        <v>0.54000000000000004</v>
      </c>
    </row>
    <row r="27" ht="14.25">
      <c r="C27" s="3"/>
      <c r="D27" s="3"/>
      <c r="E27" s="3"/>
      <c r="F27" s="3"/>
    </row>
    <row r="28" ht="14.25">
      <c r="C28" s="3"/>
      <c r="D28" s="3"/>
      <c r="E28" s="3"/>
      <c r="F28" s="3"/>
    </row>
    <row r="29" ht="14.25">
      <c r="B29" t="s">
        <v>28</v>
      </c>
      <c r="C29" s="3">
        <f>C4-C8</f>
        <v>17</v>
      </c>
      <c r="D29" s="3">
        <f>D4-D8</f>
        <v>10.319999999999993</v>
      </c>
      <c r="E29" s="3">
        <f>E4-E8</f>
        <v>20.259999999999991</v>
      </c>
      <c r="F29" s="3">
        <f>F4-F8</f>
        <v>33.360000000000014</v>
      </c>
      <c r="G29">
        <f>G4-G8</f>
        <v>51.860000000000014</v>
      </c>
      <c r="H29" s="3">
        <f>H4-H8</f>
        <v>98.659999999999968</v>
      </c>
    </row>
    <row r="30" s="1" customFormat="1" ht="14.25">
      <c r="A30" s="1" t="s">
        <v>29</v>
      </c>
      <c r="B30" s="1" t="s">
        <v>30</v>
      </c>
      <c r="C30" s="4">
        <f>C29/C4</f>
        <v>0.19441903019213175</v>
      </c>
      <c r="D30" s="4">
        <f>D29/D4</f>
        <v>0.11728605523354919</v>
      </c>
      <c r="E30" s="4">
        <f>E29/E4</f>
        <v>0.14101760980023662</v>
      </c>
      <c r="F30" s="4">
        <f>F29/F4</f>
        <v>0.1237572340109809</v>
      </c>
      <c r="G30" s="4">
        <f>G29/G4</f>
        <v>0.14662972178240222</v>
      </c>
      <c r="H30" s="4">
        <f>H29/H4</f>
        <v>0.14628649377993264</v>
      </c>
    </row>
    <row r="31" ht="14.25">
      <c r="C31" s="3"/>
      <c r="D31" s="3"/>
    </row>
    <row r="32" ht="14.25">
      <c r="C32" s="3"/>
      <c r="D32" s="3"/>
    </row>
    <row r="33" ht="14.25">
      <c r="B33" t="s">
        <v>31</v>
      </c>
      <c r="C33" s="5">
        <f>D21/C21</f>
        <v>1.0707094086332558</v>
      </c>
      <c r="D33" s="5">
        <f>E21/D21</f>
        <v>4.4079118028533388</v>
      </c>
      <c r="E33" s="5">
        <f>F21/E21</f>
        <v>2.7193369623853956</v>
      </c>
      <c r="F33" s="5">
        <f>G21/F21</f>
        <v>1.0685302073940501</v>
      </c>
      <c r="G33" s="5">
        <f>H21/G21</f>
        <v>2.7569620253164473</v>
      </c>
      <c r="H33" s="5">
        <f>I21/H21</f>
        <v>0</v>
      </c>
    </row>
    <row r="34" ht="14.25">
      <c r="B34" t="s">
        <v>32</v>
      </c>
      <c r="C34" s="3"/>
      <c r="D34" s="5">
        <f>D6/C6</f>
        <v>1.0104581107195636</v>
      </c>
      <c r="E34" s="5">
        <f>E6/D6</f>
        <v>1.6226797165035434</v>
      </c>
      <c r="F34" s="5">
        <f>F6/E6</f>
        <v>1.9317110371602886</v>
      </c>
      <c r="G34" s="5">
        <f>G6/F6</f>
        <v>1.2750242256756272</v>
      </c>
      <c r="H34" s="5">
        <f>H6/G6</f>
        <v>1.9050554523447616</v>
      </c>
    </row>
    <row r="35" ht="14.25">
      <c r="B35" t="s">
        <v>33</v>
      </c>
      <c r="C35" s="5"/>
      <c r="D35" s="5">
        <f>D8/C8</f>
        <v>1.1026405451448043</v>
      </c>
      <c r="E35" s="5">
        <f>E8/D8</f>
        <v>1.5889017638727951</v>
      </c>
      <c r="F35" s="5">
        <f>F8/E8</f>
        <v>1.9139453853010291</v>
      </c>
      <c r="G35" s="5">
        <f>G8/F8</f>
        <v>1.2778154106689246</v>
      </c>
      <c r="H35" s="5">
        <f>H8/G8</f>
        <v>1.9076601948181036</v>
      </c>
    </row>
    <row r="36" ht="14.25">
      <c r="C36" s="3"/>
      <c r="D36" s="3"/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A1" activeCellId="0" sqref="A1"/>
    </sheetView>
  </sheetViews>
  <sheetFormatPr defaultRowHeight="14.25"/>
  <cols>
    <col min="1" max="12" style="6" width="9.140625"/>
    <col customWidth="1" min="13" max="13" style="6" width="13.7109375"/>
    <col customWidth="1" min="14" max="14" style="6" width="22.00390625"/>
    <col min="15" max="16384" style="6" width="9.140625"/>
  </cols>
  <sheetData>
    <row r="1" ht="16.5">
      <c r="A1" s="6" t="s">
        <v>34</v>
      </c>
      <c r="C1" s="6" t="s">
        <v>35</v>
      </c>
    </row>
    <row r="2" ht="16.5">
      <c r="M2" s="6" t="s">
        <v>36</v>
      </c>
      <c r="N2" s="6">
        <v>123.7</v>
      </c>
      <c r="O2" s="6"/>
      <c r="P2" s="6"/>
    </row>
    <row r="3" ht="16.5">
      <c r="B3" s="6" t="s">
        <v>37</v>
      </c>
      <c r="M3" s="6" t="s">
        <v>38</v>
      </c>
      <c r="N3" s="6">
        <v>216904290</v>
      </c>
      <c r="O3" s="6"/>
      <c r="P3" s="6"/>
    </row>
    <row r="4" ht="16.5">
      <c r="M4" s="6" t="s">
        <v>39</v>
      </c>
      <c r="N4" s="7">
        <f>N3*N2</f>
        <v>26831060673</v>
      </c>
      <c r="O4" s="6">
        <f>N4/10000000</f>
        <v>2683.1060673000002</v>
      </c>
      <c r="P4" s="6"/>
      <c r="Q4" s="6"/>
    </row>
    <row r="5" ht="16.5">
      <c r="B5" s="6" t="s">
        <v>40</v>
      </c>
      <c r="D5" s="6">
        <v>2024</v>
      </c>
      <c r="M5" s="6" t="s">
        <v>41</v>
      </c>
      <c r="N5" s="6">
        <f>32.59</f>
        <v>32.590000000000003</v>
      </c>
      <c r="O5" s="6"/>
      <c r="P5" s="6"/>
    </row>
    <row r="6" ht="16.5">
      <c r="B6" s="6" t="s">
        <v>42</v>
      </c>
      <c r="D6" s="6"/>
      <c r="M6" s="6" t="s">
        <v>15</v>
      </c>
      <c r="N6" s="6">
        <f>59.6471</f>
        <v>59.647100000000002</v>
      </c>
      <c r="O6" s="6"/>
      <c r="P6" s="6"/>
    </row>
    <row r="7" ht="16.5">
      <c r="B7" s="6" t="s">
        <v>43</v>
      </c>
      <c r="D7" s="6" t="s">
        <v>44</v>
      </c>
      <c r="M7" s="6" t="s">
        <v>45</v>
      </c>
      <c r="N7" s="6">
        <f>O4+N6-N5</f>
        <v>2710.1631673000002</v>
      </c>
      <c r="O7" s="6"/>
      <c r="P7" s="6"/>
    </row>
    <row r="8" ht="16.5">
      <c r="B8" s="6" t="s">
        <v>46</v>
      </c>
    </row>
    <row r="9" ht="16.5">
      <c r="D9" s="6">
        <v>2021</v>
      </c>
    </row>
    <row r="10" ht="14.25">
      <c r="D10" s="6"/>
      <c r="H10" s="8"/>
    </row>
    <row r="18" ht="16.5">
      <c r="B18" s="9" t="s">
        <v>47</v>
      </c>
    </row>
    <row r="20" ht="16.5">
      <c r="A20" s="6">
        <v>2024</v>
      </c>
      <c r="B20" s="6" t="s">
        <v>48</v>
      </c>
    </row>
    <row r="21" ht="16.5">
      <c r="A21" s="6">
        <v>2021</v>
      </c>
      <c r="B21" s="6" t="s">
        <v>49</v>
      </c>
    </row>
    <row r="22" ht="16.5">
      <c r="B22" s="6" t="s">
        <v>50</v>
      </c>
      <c r="C22" s="6" t="s">
        <v>51</v>
      </c>
    </row>
    <row r="23" ht="16.5">
      <c r="B23" s="6" t="s">
        <v>52</v>
      </c>
    </row>
    <row r="24" ht="16.5">
      <c r="B24" s="6" t="s">
        <v>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2025-05-30T13:48:09Z</dcterms:modified>
</cp:coreProperties>
</file>