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48691FB6-F012-43FD-A7E0-2ABA4673088C}" xr6:coauthVersionLast="47" xr6:coauthVersionMax="47" xr10:uidLastSave="{00000000-0000-0000-0000-000000000000}"/>
  <bookViews>
    <workbookView xWindow="-120" yWindow="-120" windowWidth="20730" windowHeight="11040" activeTab="1" xr2:uid="{00000000-000D-0000-FFFF-FFFF00000000}"/>
  </bookViews>
  <sheets>
    <sheet name="Flujo de caja" sheetId="1" r:id="rId1"/>
    <sheet name="EBIT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1" l="1"/>
  <c r="F6" i="1"/>
  <c r="E6" i="1"/>
  <c r="D6" i="1"/>
  <c r="C6" i="1"/>
  <c r="B6" i="1"/>
  <c r="G5" i="1"/>
  <c r="F5" i="1"/>
  <c r="E5" i="1"/>
  <c r="D5" i="1"/>
  <c r="C5" i="1"/>
  <c r="C3" i="1"/>
  <c r="C4" i="1"/>
  <c r="D4" i="1"/>
  <c r="E4" i="1"/>
  <c r="F4" i="1"/>
  <c r="G4" i="1"/>
  <c r="B4" i="1"/>
  <c r="B5" i="1"/>
  <c r="D3" i="1"/>
  <c r="E3" i="1"/>
  <c r="F3" i="1"/>
  <c r="G3" i="1"/>
  <c r="B3" i="1"/>
  <c r="B7" i="1"/>
  <c r="C17" i="1" l="1"/>
  <c r="D17" i="1"/>
  <c r="E17" i="1"/>
  <c r="F17" i="1"/>
  <c r="G17" i="1"/>
  <c r="B17" i="1"/>
  <c r="B2" i="1"/>
  <c r="C2" i="1"/>
  <c r="D2" i="1"/>
  <c r="E2" i="1"/>
  <c r="F2" i="1"/>
  <c r="G2" i="1"/>
  <c r="A52" i="1"/>
  <c r="A51" i="1"/>
  <c r="A50" i="1"/>
  <c r="A49" i="1"/>
  <c r="G7" i="1"/>
  <c r="G50" i="1" s="1"/>
  <c r="F7" i="1"/>
  <c r="F50" i="1" s="1"/>
  <c r="E7" i="1"/>
  <c r="E50" i="1" s="1"/>
  <c r="C7" i="1"/>
  <c r="C50" i="1" s="1"/>
  <c r="B50" i="1"/>
  <c r="D7" i="1"/>
  <c r="D50" i="1" s="1"/>
  <c r="G13" i="1" l="1"/>
  <c r="C13" i="1"/>
  <c r="C22" i="1" s="1"/>
  <c r="F13" i="1"/>
  <c r="F18" i="1" s="1"/>
  <c r="F19" i="1" s="1"/>
  <c r="D13" i="1"/>
  <c r="D18" i="1" s="1"/>
  <c r="D19" i="1" s="1"/>
  <c r="B13" i="1"/>
  <c r="E13" i="1"/>
  <c r="E18" i="1" s="1"/>
  <c r="E19" i="1" s="1"/>
  <c r="C49" i="1"/>
  <c r="G49" i="1"/>
  <c r="D49" i="1"/>
  <c r="E49" i="1"/>
  <c r="B49" i="1"/>
  <c r="F49" i="1"/>
  <c r="B51" i="1" l="1"/>
  <c r="B22" i="1"/>
  <c r="F22" i="1"/>
  <c r="F51" i="1"/>
  <c r="D51" i="1"/>
  <c r="E22" i="1"/>
  <c r="E51" i="1"/>
  <c r="B18" i="1"/>
  <c r="F20" i="1"/>
  <c r="D20" i="1"/>
  <c r="E20" i="1"/>
  <c r="D22" i="1"/>
  <c r="G51" i="1"/>
  <c r="G22" i="1"/>
  <c r="G18" i="1"/>
  <c r="G19" i="1" s="1"/>
  <c r="C51" i="1"/>
  <c r="C18" i="1"/>
  <c r="C19" i="1" s="1"/>
  <c r="B19" i="1" l="1"/>
  <c r="B20" i="1" s="1"/>
  <c r="E52" i="1"/>
  <c r="E24" i="1"/>
  <c r="D52" i="1"/>
  <c r="D24" i="1"/>
  <c r="F24" i="1"/>
  <c r="F52" i="1"/>
  <c r="G20" i="1"/>
  <c r="C20" i="1"/>
  <c r="B21" i="1" l="1"/>
  <c r="C21" i="1" s="1"/>
  <c r="D21" i="1" s="1"/>
  <c r="E21" i="1" s="1"/>
  <c r="F21" i="1" s="1"/>
  <c r="G21" i="1" s="1"/>
  <c r="B24" i="1"/>
  <c r="B52" i="1"/>
  <c r="C52" i="1"/>
  <c r="G52" i="1"/>
  <c r="G24" i="1"/>
  <c r="C24" i="1"/>
</calcChain>
</file>

<file path=xl/sharedStrings.xml><?xml version="1.0" encoding="utf-8"?>
<sst xmlns="http://schemas.openxmlformats.org/spreadsheetml/2006/main" count="45" uniqueCount="38">
  <si>
    <t>Total ingresos</t>
  </si>
  <si>
    <t>Total gastos operacionales</t>
  </si>
  <si>
    <t>Costos De explotación</t>
  </si>
  <si>
    <t>Gastos de administración, ventas y marketing</t>
  </si>
  <si>
    <t>Gastos de remuneraciones</t>
  </si>
  <si>
    <t>Gastos de administración y ventas</t>
  </si>
  <si>
    <t>Gastos de marketing</t>
  </si>
  <si>
    <t>EBITDA</t>
  </si>
  <si>
    <t>Ingresos no operacionales</t>
  </si>
  <si>
    <t>Gastos financieros</t>
  </si>
  <si>
    <t>Depreciación</t>
  </si>
  <si>
    <t>EBIT</t>
  </si>
  <si>
    <t>Impuesto a la renta</t>
  </si>
  <si>
    <t>Flujo de caja</t>
  </si>
  <si>
    <t>Flujo de caja acumulado</t>
  </si>
  <si>
    <t>Margen operacional*</t>
  </si>
  <si>
    <t>Flujo/EBITDA</t>
  </si>
  <si>
    <t>Margen neto**</t>
  </si>
  <si>
    <t>Flujo no operacional</t>
  </si>
  <si>
    <t>Servicio de mecanizado</t>
  </si>
  <si>
    <t xml:space="preserve">Servicio de soldadura </t>
  </si>
  <si>
    <t>Flete camioneta</t>
  </si>
  <si>
    <t>Arriendo Taller (espacio )</t>
  </si>
  <si>
    <t xml:space="preserve">Otros gastos </t>
  </si>
  <si>
    <t xml:space="preserve">Depresiación </t>
  </si>
  <si>
    <t>Año</t>
  </si>
  <si>
    <t xml:space="preserve">Gastos 
operacionales  </t>
  </si>
  <si>
    <t xml:space="preserve">Ingresos 
totales </t>
  </si>
  <si>
    <t>%</t>
  </si>
  <si>
    <t>87.64%</t>
  </si>
  <si>
    <t>87.70%</t>
  </si>
  <si>
    <t>87.85%</t>
  </si>
  <si>
    <t>87.99%</t>
  </si>
  <si>
    <t>88.06%</t>
  </si>
  <si>
    <t>87.95%</t>
  </si>
  <si>
    <r>
      <rPr>
        <b/>
        <sz val="11"/>
        <color theme="1"/>
        <rFont val="Calibri"/>
        <family val="2"/>
        <scheme val="minor"/>
      </rPr>
      <t>Nota 2</t>
    </r>
    <r>
      <rPr>
        <sz val="11"/>
        <color theme="1"/>
        <rFont val="Calibri"/>
        <family val="2"/>
        <scheme val="minor"/>
      </rPr>
      <t xml:space="preserve">: Para calcular el valor de EBITDA para cada año, se le resta al ingreso total los gastos operacionales, otros gastos (podrían estar involuvrados en los gastos no operativos)y la depresiación. </t>
    </r>
  </si>
  <si>
    <r>
      <rPr>
        <b/>
        <sz val="11"/>
        <color theme="1"/>
        <rFont val="Calibri"/>
        <family val="2"/>
        <scheme val="minor"/>
      </rPr>
      <t>Nota 1:</t>
    </r>
    <r>
      <rPr>
        <sz val="11"/>
        <color theme="1"/>
        <rFont val="Calibri"/>
        <family val="2"/>
        <scheme val="minor"/>
      </rPr>
      <t xml:space="preserve"> Para calcular el porcentaje de la EBITDA se divide el valor referencial (en este caso la EBITDA) por el valor
 total de ingresos que se obtuvo cada año. (Datos adquiridos desde el flujo de cajas).</t>
    </r>
  </si>
  <si>
    <t>SERVICIOS Y ARRIENDO DE TALLER.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</si>
</sst>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42" formatCode="_ &quot;$&quot;* #,##0_ ;_ &quot;$&quot;* \-#,##0_ ;_ &quot;$&quot;* &quot;-&quot;_ ;_ @_ "/>
    <numFmt numFmtId="41" formatCode="_ * #,##0_ ;_ * \-#,##0_ ;_ * &quot;-&quot;_ ;_ @_ "/>
    <numFmt numFmtId="164" formatCode="&quot;$&quot;\ #,##0"/>
    <numFmt numFmtId="165" formatCode="&quot;$&quot;#,##0"/>
    <numFmt numFmtId="166" formatCode="0_ ;\-0\ "/>
    <numFmt numFmtId="167" formatCode="_ &quot;$&quot;* #,##0.0_ ;_ &quot;$&quot;* \-#,##0.0_ ;_ &quot;$&quot;* &quot;-&quot;_ ;_ @_ "/>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b/>
      <sz val="1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7"/>
        <bgColor indexed="64"/>
      </patternFill>
    </fill>
  </fills>
  <borders count="23">
    <border>
      <left/>
      <right/>
      <top/>
      <bottom/>
      <diagonal/>
    </border>
    <border>
      <left style="thin">
        <color indexed="64"/>
      </left>
      <right/>
      <top style="thin">
        <color indexed="64"/>
      </top>
      <bottom/>
      <diagonal/>
    </border>
    <border>
      <left style="thin">
        <color auto="1"/>
      </left>
      <right/>
      <top/>
      <bottom/>
      <diagonal/>
    </border>
    <border>
      <left style="thin">
        <color auto="1"/>
      </left>
      <right style="thin">
        <color indexed="64"/>
      </right>
      <top/>
      <bottom/>
      <diagonal/>
    </border>
    <border>
      <left style="thin">
        <color indexed="64"/>
      </left>
      <right/>
      <top/>
      <bottom style="thin">
        <color indexed="64"/>
      </bottom>
      <diagonal/>
    </border>
    <border>
      <left style="thin">
        <color auto="1"/>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thin">
        <color indexed="64"/>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3">
    <xf numFmtId="0" fontId="0" fillId="0" borderId="0"/>
    <xf numFmtId="41" fontId="1" fillId="0" borderId="0" applyFont="0" applyFill="0" applyBorder="0" applyAlignment="0" applyProtection="0"/>
    <xf numFmtId="42" fontId="1" fillId="0" borderId="0" applyFont="0" applyFill="0" applyBorder="0" applyAlignment="0" applyProtection="0"/>
  </cellStyleXfs>
  <cellXfs count="77">
    <xf numFmtId="0" fontId="0" fillId="0" borderId="0" xfId="0"/>
    <xf numFmtId="0" fontId="0" fillId="2" borderId="0" xfId="0" applyFill="1" applyAlignment="1">
      <alignment horizontal="center"/>
    </xf>
    <xf numFmtId="164" fontId="0" fillId="2" borderId="0" xfId="0" applyNumberFormat="1" applyFill="1" applyAlignment="1">
      <alignment horizontal="center"/>
    </xf>
    <xf numFmtId="165" fontId="5" fillId="5" borderId="2" xfId="0" applyNumberFormat="1" applyFont="1" applyFill="1" applyBorder="1" applyAlignment="1">
      <alignment horizontal="center"/>
    </xf>
    <xf numFmtId="165" fontId="5" fillId="5" borderId="3" xfId="0" applyNumberFormat="1" applyFont="1" applyFill="1" applyBorder="1" applyAlignment="1">
      <alignment horizontal="center"/>
    </xf>
    <xf numFmtId="4" fontId="6" fillId="2" borderId="0" xfId="0" applyNumberFormat="1" applyFont="1" applyFill="1" applyAlignment="1">
      <alignment horizontal="center"/>
    </xf>
    <xf numFmtId="164" fontId="6" fillId="2" borderId="0" xfId="0" applyNumberFormat="1" applyFont="1" applyFill="1" applyAlignment="1">
      <alignment horizontal="center"/>
    </xf>
    <xf numFmtId="165" fontId="5" fillId="2" borderId="2" xfId="0" applyNumberFormat="1" applyFont="1" applyFill="1" applyBorder="1" applyAlignment="1">
      <alignment horizontal="center"/>
    </xf>
    <xf numFmtId="165" fontId="5" fillId="2" borderId="3" xfId="0" applyNumberFormat="1" applyFont="1" applyFill="1" applyBorder="1" applyAlignment="1">
      <alignment horizontal="center"/>
    </xf>
    <xf numFmtId="4" fontId="0" fillId="2" borderId="0" xfId="0" applyNumberFormat="1" applyFill="1" applyAlignment="1">
      <alignment horizontal="center"/>
    </xf>
    <xf numFmtId="165" fontId="3" fillId="6" borderId="2" xfId="0" applyNumberFormat="1" applyFont="1" applyFill="1" applyBorder="1" applyAlignment="1">
      <alignment horizontal="center"/>
    </xf>
    <xf numFmtId="165" fontId="3" fillId="6" borderId="3" xfId="0" applyNumberFormat="1" applyFont="1" applyFill="1" applyBorder="1" applyAlignment="1">
      <alignment horizontal="center"/>
    </xf>
    <xf numFmtId="164" fontId="3" fillId="2" borderId="0" xfId="0" applyNumberFormat="1" applyFont="1" applyFill="1" applyAlignment="1">
      <alignment horizontal="center"/>
    </xf>
    <xf numFmtId="3" fontId="0" fillId="2" borderId="0" xfId="0" applyNumberFormat="1" applyFill="1" applyAlignment="1">
      <alignment horizontal="center"/>
    </xf>
    <xf numFmtId="42" fontId="0" fillId="2" borderId="0" xfId="0" applyNumberFormat="1" applyFill="1" applyAlignment="1">
      <alignment horizontal="center"/>
    </xf>
    <xf numFmtId="165" fontId="7" fillId="5" borderId="2" xfId="0" applyNumberFormat="1" applyFont="1" applyFill="1" applyBorder="1" applyAlignment="1">
      <alignment horizontal="center"/>
    </xf>
    <xf numFmtId="165" fontId="3" fillId="7" borderId="2" xfId="0" applyNumberFormat="1" applyFont="1" applyFill="1" applyBorder="1" applyAlignment="1">
      <alignment horizontal="center"/>
    </xf>
    <xf numFmtId="165" fontId="3" fillId="7" borderId="3" xfId="0" applyNumberFormat="1" applyFont="1" applyFill="1" applyBorder="1" applyAlignment="1">
      <alignment horizontal="center"/>
    </xf>
    <xf numFmtId="10" fontId="5" fillId="5" borderId="2" xfId="0" applyNumberFormat="1" applyFont="1" applyFill="1" applyBorder="1" applyAlignment="1">
      <alignment horizontal="center"/>
    </xf>
    <xf numFmtId="10" fontId="5" fillId="5" borderId="3" xfId="0" applyNumberFormat="1" applyFont="1" applyFill="1" applyBorder="1" applyAlignment="1">
      <alignment horizontal="center"/>
    </xf>
    <xf numFmtId="10" fontId="5" fillId="5" borderId="5" xfId="0" applyNumberFormat="1" applyFont="1" applyFill="1" applyBorder="1" applyAlignment="1">
      <alignment horizontal="center"/>
    </xf>
    <xf numFmtId="42" fontId="0" fillId="2" borderId="0" xfId="2" applyFont="1" applyFill="1" applyBorder="1" applyAlignment="1">
      <alignment horizontal="center"/>
    </xf>
    <xf numFmtId="42" fontId="0" fillId="2" borderId="0" xfId="2" applyFont="1" applyFill="1" applyAlignment="1">
      <alignment horizontal="center"/>
    </xf>
    <xf numFmtId="0" fontId="0" fillId="2" borderId="0" xfId="2" applyNumberFormat="1" applyFont="1" applyFill="1" applyAlignment="1">
      <alignment horizontal="center"/>
    </xf>
    <xf numFmtId="166" fontId="4" fillId="2" borderId="0" xfId="1" applyNumberFormat="1" applyFont="1" applyFill="1" applyAlignment="1">
      <alignment horizontal="center"/>
    </xf>
    <xf numFmtId="0" fontId="4" fillId="2" borderId="0" xfId="0" applyFont="1" applyFill="1" applyAlignment="1">
      <alignment horizontal="center"/>
    </xf>
    <xf numFmtId="167" fontId="4" fillId="2" borderId="0" xfId="2" applyNumberFormat="1" applyFont="1" applyFill="1" applyAlignment="1">
      <alignment horizontal="center"/>
    </xf>
    <xf numFmtId="42" fontId="4" fillId="2" borderId="0" xfId="2" applyFont="1" applyFill="1" applyAlignment="1">
      <alignment horizontal="center"/>
    </xf>
    <xf numFmtId="164" fontId="2" fillId="4" borderId="2" xfId="0" applyNumberFormat="1" applyFont="1" applyFill="1" applyBorder="1" applyAlignment="1">
      <alignment horizontal="left"/>
    </xf>
    <xf numFmtId="0" fontId="5" fillId="5" borderId="2" xfId="0" applyFont="1" applyFill="1" applyBorder="1" applyAlignment="1">
      <alignment horizontal="left"/>
    </xf>
    <xf numFmtId="0" fontId="5" fillId="2" borderId="2" xfId="0" applyFont="1" applyFill="1" applyBorder="1" applyAlignment="1">
      <alignment horizontal="left"/>
    </xf>
    <xf numFmtId="164" fontId="3" fillId="6" borderId="2" xfId="0" applyNumberFormat="1" applyFont="1" applyFill="1" applyBorder="1" applyAlignment="1">
      <alignment horizontal="left"/>
    </xf>
    <xf numFmtId="0" fontId="7" fillId="5" borderId="2" xfId="0" applyFont="1" applyFill="1" applyBorder="1" applyAlignment="1">
      <alignment horizontal="left"/>
    </xf>
    <xf numFmtId="3" fontId="3" fillId="6" borderId="2" xfId="0" applyNumberFormat="1" applyFont="1" applyFill="1" applyBorder="1" applyAlignment="1">
      <alignment horizontal="left"/>
    </xf>
    <xf numFmtId="0" fontId="1" fillId="2" borderId="2" xfId="0" applyFont="1" applyFill="1" applyBorder="1" applyAlignment="1">
      <alignment horizontal="left"/>
    </xf>
    <xf numFmtId="0" fontId="3" fillId="5" borderId="2" xfId="0" applyFont="1" applyFill="1" applyBorder="1" applyAlignment="1">
      <alignment horizontal="left"/>
    </xf>
    <xf numFmtId="0" fontId="3" fillId="6" borderId="2" xfId="0" applyFont="1" applyFill="1" applyBorder="1" applyAlignment="1">
      <alignment horizontal="left"/>
    </xf>
    <xf numFmtId="0" fontId="3" fillId="7" borderId="2" xfId="0" applyFont="1" applyFill="1" applyBorder="1" applyAlignment="1">
      <alignment horizontal="left"/>
    </xf>
    <xf numFmtId="0" fontId="3" fillId="2" borderId="2" xfId="0" applyFont="1" applyFill="1" applyBorder="1" applyAlignment="1">
      <alignment horizontal="left"/>
    </xf>
    <xf numFmtId="0" fontId="3" fillId="5" borderId="4" xfId="0" applyFont="1" applyFill="1" applyBorder="1" applyAlignment="1">
      <alignment horizontal="left"/>
    </xf>
    <xf numFmtId="0" fontId="3" fillId="2" borderId="0" xfId="0" applyFont="1" applyFill="1" applyAlignment="1">
      <alignment horizontal="left"/>
    </xf>
    <xf numFmtId="0" fontId="2" fillId="2" borderId="0" xfId="0" applyFont="1" applyFill="1" applyAlignment="1">
      <alignment horizontal="left"/>
    </xf>
    <xf numFmtId="164" fontId="4" fillId="2" borderId="0" xfId="0" applyNumberFormat="1" applyFont="1" applyFill="1" applyAlignment="1">
      <alignment horizontal="left"/>
    </xf>
    <xf numFmtId="3" fontId="4" fillId="2" borderId="0" xfId="0" applyNumberFormat="1" applyFont="1" applyFill="1" applyAlignment="1">
      <alignment horizontal="left"/>
    </xf>
    <xf numFmtId="0" fontId="4" fillId="2" borderId="0" xfId="0" applyFont="1" applyFill="1" applyAlignment="1">
      <alignment horizontal="left"/>
    </xf>
    <xf numFmtId="165" fontId="7" fillId="5" borderId="3" xfId="0" applyNumberFormat="1" applyFont="1" applyFill="1" applyBorder="1" applyAlignment="1">
      <alignment horizontal="center"/>
    </xf>
    <xf numFmtId="0" fontId="2" fillId="3" borderId="6" xfId="0" applyFont="1" applyFill="1" applyBorder="1" applyAlignment="1">
      <alignment horizontal="center"/>
    </xf>
    <xf numFmtId="165" fontId="4" fillId="4" borderId="6" xfId="2" applyNumberFormat="1" applyFont="1" applyFill="1" applyBorder="1" applyAlignment="1">
      <alignment horizontal="center"/>
    </xf>
    <xf numFmtId="3" fontId="0" fillId="0" borderId="0" xfId="0" applyNumberFormat="1" applyAlignment="1">
      <alignment horizontal="center"/>
    </xf>
    <xf numFmtId="164" fontId="3" fillId="6" borderId="8" xfId="0" applyNumberFormat="1" applyFont="1" applyFill="1" applyBorder="1" applyAlignment="1">
      <alignment horizontal="center" vertical="center" wrapText="1"/>
    </xf>
    <xf numFmtId="164" fontId="3" fillId="6" borderId="9" xfId="0" applyNumberFormat="1" applyFont="1" applyFill="1" applyBorder="1" applyAlignment="1">
      <alignment horizontal="center" vertical="center" wrapText="1"/>
    </xf>
    <xf numFmtId="164" fontId="3" fillId="6" borderId="10" xfId="0" applyNumberFormat="1" applyFont="1" applyFill="1" applyBorder="1" applyAlignment="1">
      <alignment horizontal="center" vertical="center" wrapText="1"/>
    </xf>
    <xf numFmtId="164" fontId="3" fillId="6" borderId="9" xfId="0" applyNumberFormat="1" applyFont="1" applyFill="1" applyBorder="1" applyAlignment="1">
      <alignment horizontal="center" vertical="center"/>
    </xf>
    <xf numFmtId="164" fontId="3" fillId="6" borderId="10" xfId="0" applyNumberFormat="1" applyFont="1" applyFill="1" applyBorder="1" applyAlignment="1">
      <alignment horizontal="center" vertical="center"/>
    </xf>
    <xf numFmtId="164" fontId="3" fillId="6" borderId="10" xfId="0" applyNumberFormat="1" applyFont="1" applyFill="1" applyBorder="1" applyAlignment="1">
      <alignment horizontal="center" vertical="center"/>
    </xf>
    <xf numFmtId="164" fontId="3" fillId="6" borderId="11" xfId="0" applyNumberFormat="1" applyFont="1" applyFill="1"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6" fontId="0" fillId="0" borderId="13" xfId="0" applyNumberFormat="1" applyBorder="1" applyAlignment="1">
      <alignment horizontal="center"/>
    </xf>
    <xf numFmtId="6" fontId="0" fillId="0" borderId="13" xfId="0" applyNumberFormat="1" applyBorder="1" applyAlignment="1">
      <alignment horizontal="center"/>
    </xf>
    <xf numFmtId="6" fontId="0" fillId="0" borderId="14" xfId="0" applyNumberFormat="1" applyBorder="1" applyAlignment="1">
      <alignment horizontal="center"/>
    </xf>
    <xf numFmtId="0" fontId="0" fillId="0" borderId="6" xfId="0" applyBorder="1" applyAlignment="1">
      <alignment horizontal="center"/>
    </xf>
    <xf numFmtId="6" fontId="0" fillId="0" borderId="6" xfId="0" applyNumberFormat="1" applyBorder="1" applyAlignment="1">
      <alignment horizontal="center"/>
    </xf>
    <xf numFmtId="6" fontId="0" fillId="0" borderId="6" xfId="0" applyNumberFormat="1" applyBorder="1" applyAlignment="1">
      <alignment horizontal="center"/>
    </xf>
    <xf numFmtId="6" fontId="0" fillId="0" borderId="15" xfId="0" applyNumberFormat="1" applyBorder="1" applyAlignment="1">
      <alignment horizontal="center"/>
    </xf>
    <xf numFmtId="6" fontId="0" fillId="0" borderId="16" xfId="0" applyNumberFormat="1" applyBorder="1" applyAlignment="1">
      <alignment horizontal="center"/>
    </xf>
    <xf numFmtId="6" fontId="0" fillId="0" borderId="17" xfId="0" applyNumberFormat="1" applyBorder="1" applyAlignment="1">
      <alignment horizontal="center"/>
    </xf>
    <xf numFmtId="0" fontId="0" fillId="0" borderId="18" xfId="0" applyBorder="1" applyAlignment="1">
      <alignment horizontal="center"/>
    </xf>
    <xf numFmtId="6" fontId="0" fillId="0" borderId="18" xfId="0" applyNumberFormat="1" applyBorder="1" applyAlignment="1">
      <alignment horizontal="center"/>
    </xf>
    <xf numFmtId="6" fontId="0" fillId="0" borderId="18" xfId="0" applyNumberFormat="1" applyBorder="1" applyAlignment="1">
      <alignment horizontal="center"/>
    </xf>
    <xf numFmtId="6" fontId="0" fillId="0" borderId="19" xfId="0" applyNumberFormat="1" applyBorder="1" applyAlignment="1">
      <alignment horizontal="center"/>
    </xf>
    <xf numFmtId="164" fontId="3" fillId="6" borderId="7" xfId="0" applyNumberFormat="1" applyFont="1" applyFill="1" applyBorder="1" applyAlignment="1">
      <alignment horizontal="center" vertical="center"/>
    </xf>
    <xf numFmtId="0" fontId="0" fillId="6" borderId="20" xfId="0" applyNumberFormat="1" applyFont="1" applyFill="1" applyBorder="1" applyAlignment="1">
      <alignment horizontal="center" vertical="center"/>
    </xf>
    <xf numFmtId="0" fontId="0" fillId="6" borderId="21" xfId="0" applyNumberFormat="1" applyFont="1" applyFill="1" applyBorder="1" applyAlignment="1">
      <alignment horizontal="center" vertical="center"/>
    </xf>
    <xf numFmtId="0" fontId="0" fillId="6" borderId="22" xfId="0" applyNumberFormat="1" applyFont="1" applyFill="1" applyBorder="1" applyAlignment="1">
      <alignment horizontal="center" vertical="center"/>
    </xf>
    <xf numFmtId="0" fontId="0" fillId="0" borderId="0" xfId="0" applyAlignment="1">
      <alignment horizontal="left" vertical="center" wrapText="1"/>
    </xf>
    <xf numFmtId="0" fontId="3" fillId="8" borderId="1" xfId="0" applyFont="1" applyFill="1" applyBorder="1" applyAlignment="1">
      <alignment horizontal="center"/>
    </xf>
  </cellXfs>
  <cellStyles count="3">
    <cellStyle name="Millares [0]" xfId="1" builtinId="6"/>
    <cellStyle name="Moneda [0]" xfId="2"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zoomScaleNormal="100" workbookViewId="0">
      <selection activeCell="A26" sqref="A26"/>
    </sheetView>
  </sheetViews>
  <sheetFormatPr baseColWidth="10" defaultColWidth="11.42578125" defaultRowHeight="15" outlineLevelRow="1" x14ac:dyDescent="0.25"/>
  <cols>
    <col min="1" max="1" width="45.85546875" style="40" customWidth="1"/>
    <col min="2" max="7" width="17.28515625" style="1" bestFit="1" customWidth="1"/>
    <col min="8" max="8" width="15.140625" style="1" bestFit="1" customWidth="1"/>
    <col min="9" max="9" width="19.5703125" style="1" bestFit="1" customWidth="1"/>
    <col min="10" max="10" width="14.140625" style="1" bestFit="1" customWidth="1"/>
    <col min="11" max="16384" width="11.42578125" style="1"/>
  </cols>
  <sheetData>
    <row r="1" spans="1:12" x14ac:dyDescent="0.25">
      <c r="A1" s="76" t="s">
        <v>37</v>
      </c>
      <c r="B1" s="46">
        <v>2023</v>
      </c>
      <c r="C1" s="46">
        <v>2024</v>
      </c>
      <c r="D1" s="46">
        <v>2025</v>
      </c>
      <c r="E1" s="46">
        <v>2026</v>
      </c>
      <c r="F1" s="46">
        <v>2027</v>
      </c>
      <c r="G1" s="46">
        <v>2028</v>
      </c>
    </row>
    <row r="2" spans="1:12" s="2" customFormat="1" x14ac:dyDescent="0.25">
      <c r="A2" s="28" t="s">
        <v>0</v>
      </c>
      <c r="B2" s="47">
        <f>SUM(B3:B6)</f>
        <v>129744000</v>
      </c>
      <c r="C2" s="47">
        <f t="shared" ref="C2:G2" si="0">SUM(C3:C6)</f>
        <v>131064000</v>
      </c>
      <c r="D2" s="47">
        <f t="shared" si="0"/>
        <v>132384000</v>
      </c>
      <c r="E2" s="47">
        <f t="shared" si="0"/>
        <v>133704000</v>
      </c>
      <c r="F2" s="47">
        <f t="shared" si="0"/>
        <v>135024000</v>
      </c>
      <c r="G2" s="47">
        <f t="shared" si="0"/>
        <v>135192000</v>
      </c>
    </row>
    <row r="3" spans="1:12" s="6" customFormat="1" ht="15.75" outlineLevel="1" x14ac:dyDescent="0.25">
      <c r="A3" s="29" t="s">
        <v>22</v>
      </c>
      <c r="B3" s="3">
        <f>50000*5*5*4*12</f>
        <v>60000000</v>
      </c>
      <c r="C3" s="3">
        <f>50000*5*5*4*12</f>
        <v>60000000</v>
      </c>
      <c r="D3" s="3">
        <f t="shared" ref="C3:G3" si="1">50000*5*5*4*12</f>
        <v>60000000</v>
      </c>
      <c r="E3" s="3">
        <f t="shared" si="1"/>
        <v>60000000</v>
      </c>
      <c r="F3" s="3">
        <f t="shared" si="1"/>
        <v>60000000</v>
      </c>
      <c r="G3" s="4">
        <f t="shared" si="1"/>
        <v>60000000</v>
      </c>
      <c r="H3" s="5"/>
      <c r="I3" s="5"/>
      <c r="J3" s="5"/>
      <c r="K3" s="5"/>
      <c r="L3" s="5"/>
    </row>
    <row r="4" spans="1:12" s="2" customFormat="1" outlineLevel="1" x14ac:dyDescent="0.25">
      <c r="A4" s="30" t="s">
        <v>19</v>
      </c>
      <c r="B4" s="7">
        <f>70000*3*4*4*12</f>
        <v>40320000</v>
      </c>
      <c r="C4" s="7">
        <f t="shared" ref="C4:G4" si="2">70000*3*4*4*12</f>
        <v>40320000</v>
      </c>
      <c r="D4" s="7">
        <f t="shared" si="2"/>
        <v>40320000</v>
      </c>
      <c r="E4" s="7">
        <f t="shared" si="2"/>
        <v>40320000</v>
      </c>
      <c r="F4" s="7">
        <f t="shared" si="2"/>
        <v>40320000</v>
      </c>
      <c r="G4" s="8">
        <f t="shared" si="2"/>
        <v>40320000</v>
      </c>
      <c r="H4" s="9"/>
      <c r="I4" s="9"/>
      <c r="J4" s="9"/>
      <c r="K4" s="9"/>
      <c r="L4" s="9"/>
    </row>
    <row r="5" spans="1:12" s="2" customFormat="1" outlineLevel="1" x14ac:dyDescent="0.25">
      <c r="A5" s="30" t="s">
        <v>20</v>
      </c>
      <c r="B5" s="7">
        <f>3800*7*5*4*12</f>
        <v>6384000</v>
      </c>
      <c r="C5" s="7">
        <f>3900*7*5*4*12</f>
        <v>6552000</v>
      </c>
      <c r="D5" s="7">
        <f>4000*7*5*4*12</f>
        <v>6720000</v>
      </c>
      <c r="E5" s="7">
        <f>4100*7*5*4*12</f>
        <v>6888000</v>
      </c>
      <c r="F5" s="7">
        <f>4200*7*5*4*12</f>
        <v>7056000</v>
      </c>
      <c r="G5" s="8">
        <f>4300*7*5*4*12</f>
        <v>7224000</v>
      </c>
      <c r="H5" s="9"/>
      <c r="I5" s="9"/>
      <c r="J5" s="9"/>
      <c r="K5" s="9"/>
      <c r="L5" s="9"/>
    </row>
    <row r="6" spans="1:12" s="6" customFormat="1" ht="15.75" outlineLevel="1" x14ac:dyDescent="0.25">
      <c r="A6" s="29" t="s">
        <v>21</v>
      </c>
      <c r="B6" s="3">
        <f>20000*12*2*4*12</f>
        <v>23040000</v>
      </c>
      <c r="C6" s="3">
        <f>21000*12*2*4*12</f>
        <v>24192000</v>
      </c>
      <c r="D6" s="3">
        <f>22000*12*2*4*12</f>
        <v>25344000</v>
      </c>
      <c r="E6" s="3">
        <f>23000*12*2*4*12</f>
        <v>26496000</v>
      </c>
      <c r="F6" s="3">
        <f>24000*12*2*4*12</f>
        <v>27648000</v>
      </c>
      <c r="G6" s="3">
        <f>24000*12*2*4*12</f>
        <v>27648000</v>
      </c>
      <c r="H6" s="5"/>
      <c r="I6" s="5"/>
      <c r="J6" s="5"/>
      <c r="K6" s="5"/>
      <c r="L6" s="5"/>
    </row>
    <row r="7" spans="1:12" s="12" customFormat="1" x14ac:dyDescent="0.25">
      <c r="A7" s="31" t="s">
        <v>1</v>
      </c>
      <c r="B7" s="10">
        <f>B8+B9</f>
        <v>6995367</v>
      </c>
      <c r="C7" s="10">
        <f t="shared" ref="C7:G7" si="3">C8+C9</f>
        <v>6995367</v>
      </c>
      <c r="D7" s="10">
        <f t="shared" si="3"/>
        <v>7095367</v>
      </c>
      <c r="E7" s="10">
        <f t="shared" si="3"/>
        <v>7095367</v>
      </c>
      <c r="F7" s="10">
        <f t="shared" si="3"/>
        <v>7195367</v>
      </c>
      <c r="G7" s="11">
        <f t="shared" si="3"/>
        <v>7295367</v>
      </c>
    </row>
    <row r="8" spans="1:12" s="12" customFormat="1" outlineLevel="1" x14ac:dyDescent="0.25">
      <c r="A8" s="32" t="s">
        <v>2</v>
      </c>
      <c r="B8" s="3">
        <v>5645367</v>
      </c>
      <c r="C8" s="3">
        <v>5645367</v>
      </c>
      <c r="D8" s="3">
        <v>5645367</v>
      </c>
      <c r="E8" s="3">
        <v>5645367</v>
      </c>
      <c r="F8" s="3">
        <v>5645367</v>
      </c>
      <c r="G8" s="4">
        <v>5645367</v>
      </c>
    </row>
    <row r="9" spans="1:12" s="12" customFormat="1" outlineLevel="1" x14ac:dyDescent="0.25">
      <c r="A9" s="32" t="s">
        <v>3</v>
      </c>
      <c r="B9" s="3">
        <v>1350000</v>
      </c>
      <c r="C9" s="3">
        <v>1350000</v>
      </c>
      <c r="D9" s="3">
        <v>1450000</v>
      </c>
      <c r="E9" s="3">
        <v>1450000</v>
      </c>
      <c r="F9" s="3">
        <v>1550000</v>
      </c>
      <c r="G9" s="4">
        <v>1650000</v>
      </c>
    </row>
    <row r="10" spans="1:12" s="2" customFormat="1" outlineLevel="1" x14ac:dyDescent="0.25">
      <c r="A10" s="30" t="s">
        <v>4</v>
      </c>
      <c r="B10" s="7">
        <v>114500000</v>
      </c>
      <c r="C10" s="7">
        <v>114514550</v>
      </c>
      <c r="D10" s="7">
        <v>114660093</v>
      </c>
      <c r="E10" s="7">
        <v>114806073</v>
      </c>
      <c r="F10" s="7">
        <v>114952491</v>
      </c>
      <c r="G10" s="8">
        <v>114099348</v>
      </c>
    </row>
    <row r="11" spans="1:12" s="2" customFormat="1" outlineLevel="1" x14ac:dyDescent="0.25">
      <c r="A11" s="30" t="s">
        <v>5</v>
      </c>
      <c r="B11" s="7">
        <v>17700000</v>
      </c>
      <c r="C11" s="7">
        <v>17700000</v>
      </c>
      <c r="D11" s="7">
        <v>17700000</v>
      </c>
      <c r="E11" s="7">
        <v>17700000</v>
      </c>
      <c r="F11" s="7">
        <v>17700000</v>
      </c>
      <c r="G11" s="8">
        <v>17700000</v>
      </c>
    </row>
    <row r="12" spans="1:12" s="2" customFormat="1" outlineLevel="1" x14ac:dyDescent="0.25">
      <c r="A12" s="30" t="s">
        <v>6</v>
      </c>
      <c r="B12" s="7">
        <v>2000000</v>
      </c>
      <c r="C12" s="7">
        <v>2000000</v>
      </c>
      <c r="D12" s="7">
        <v>2000000</v>
      </c>
      <c r="E12" s="7">
        <v>2000000</v>
      </c>
      <c r="F12" s="7">
        <v>2700000</v>
      </c>
      <c r="G12" s="8">
        <v>2700000</v>
      </c>
    </row>
    <row r="13" spans="1:12" s="13" customFormat="1" x14ac:dyDescent="0.25">
      <c r="A13" s="33" t="s">
        <v>7</v>
      </c>
      <c r="B13" s="10">
        <f>B2-B7</f>
        <v>122748633</v>
      </c>
      <c r="C13" s="10">
        <f t="shared" ref="C13:G13" si="4">C2-C7</f>
        <v>124068633</v>
      </c>
      <c r="D13" s="10">
        <f t="shared" si="4"/>
        <v>125288633</v>
      </c>
      <c r="E13" s="10">
        <f t="shared" si="4"/>
        <v>126608633</v>
      </c>
      <c r="F13" s="10">
        <f>F2-F7</f>
        <v>127828633</v>
      </c>
      <c r="G13" s="11">
        <f t="shared" si="4"/>
        <v>127896633</v>
      </c>
    </row>
    <row r="14" spans="1:12" s="13" customFormat="1" x14ac:dyDescent="0.25">
      <c r="A14" s="34" t="s">
        <v>8</v>
      </c>
      <c r="B14" s="7">
        <v>6900500</v>
      </c>
      <c r="C14" s="7">
        <v>6900500</v>
      </c>
      <c r="D14" s="7">
        <v>6900500</v>
      </c>
      <c r="E14" s="7">
        <v>6900500</v>
      </c>
      <c r="F14" s="7">
        <v>6900500</v>
      </c>
      <c r="G14" s="8">
        <v>6900500</v>
      </c>
    </row>
    <row r="15" spans="1:12" outlineLevel="1" x14ac:dyDescent="0.25">
      <c r="A15" s="34" t="s">
        <v>9</v>
      </c>
      <c r="B15" s="7">
        <v>7400000</v>
      </c>
      <c r="C15" s="7">
        <v>7400000</v>
      </c>
      <c r="D15" s="7">
        <v>7400000</v>
      </c>
      <c r="E15" s="7">
        <v>7400000</v>
      </c>
      <c r="F15" s="7">
        <v>7400000</v>
      </c>
      <c r="G15" s="8">
        <v>7400000</v>
      </c>
    </row>
    <row r="16" spans="1:12" outlineLevel="1" x14ac:dyDescent="0.25">
      <c r="A16" s="34" t="s">
        <v>10</v>
      </c>
      <c r="B16" s="7">
        <v>2160000</v>
      </c>
      <c r="C16" s="7">
        <v>2160000</v>
      </c>
      <c r="D16" s="7">
        <v>2160000</v>
      </c>
      <c r="E16" s="7">
        <v>2160000</v>
      </c>
      <c r="F16" s="7">
        <v>2160000</v>
      </c>
      <c r="G16" s="8">
        <v>2160000</v>
      </c>
      <c r="H16" s="14"/>
    </row>
    <row r="17" spans="1:10" outlineLevel="1" x14ac:dyDescent="0.25">
      <c r="A17" s="35" t="s">
        <v>18</v>
      </c>
      <c r="B17" s="15">
        <f>B14-SUM(B15:B16)</f>
        <v>-2659500</v>
      </c>
      <c r="C17" s="15">
        <f t="shared" ref="C17:G17" si="5">C14-SUM(C15:C16)</f>
        <v>-2659500</v>
      </c>
      <c r="D17" s="15">
        <f t="shared" si="5"/>
        <v>-2659500</v>
      </c>
      <c r="E17" s="15">
        <f t="shared" si="5"/>
        <v>-2659500</v>
      </c>
      <c r="F17" s="15">
        <f t="shared" si="5"/>
        <v>-2659500</v>
      </c>
      <c r="G17" s="45">
        <f t="shared" si="5"/>
        <v>-2659500</v>
      </c>
    </row>
    <row r="18" spans="1:10" x14ac:dyDescent="0.25">
      <c r="A18" s="36" t="s">
        <v>11</v>
      </c>
      <c r="B18" s="10">
        <f t="shared" ref="B18:G18" si="6">B13+B17</f>
        <v>120089133</v>
      </c>
      <c r="C18" s="10">
        <f t="shared" si="6"/>
        <v>121409133</v>
      </c>
      <c r="D18" s="10">
        <f t="shared" si="6"/>
        <v>122629133</v>
      </c>
      <c r="E18" s="10">
        <f t="shared" si="6"/>
        <v>123949133</v>
      </c>
      <c r="F18" s="10">
        <f t="shared" si="6"/>
        <v>125169133</v>
      </c>
      <c r="G18" s="11">
        <f t="shared" si="6"/>
        <v>125237133</v>
      </c>
      <c r="I18" s="2"/>
      <c r="J18" s="2"/>
    </row>
    <row r="19" spans="1:10" x14ac:dyDescent="0.25">
      <c r="A19" s="34" t="s">
        <v>12</v>
      </c>
      <c r="B19" s="7">
        <f t="shared" ref="B19:G19" si="7">24%*B18</f>
        <v>28821391.919999998</v>
      </c>
      <c r="C19" s="7">
        <f t="shared" si="7"/>
        <v>29138191.919999998</v>
      </c>
      <c r="D19" s="7">
        <f t="shared" si="7"/>
        <v>29430991.919999998</v>
      </c>
      <c r="E19" s="7">
        <f t="shared" si="7"/>
        <v>29747791.919999998</v>
      </c>
      <c r="F19" s="7">
        <f t="shared" si="7"/>
        <v>30040591.919999998</v>
      </c>
      <c r="G19" s="8">
        <f t="shared" si="7"/>
        <v>30056911.919999998</v>
      </c>
      <c r="I19" s="2"/>
      <c r="J19" s="2"/>
    </row>
    <row r="20" spans="1:10" x14ac:dyDescent="0.25">
      <c r="A20" s="36" t="s">
        <v>13</v>
      </c>
      <c r="B20" s="10">
        <f>B18-B19</f>
        <v>91267741.079999998</v>
      </c>
      <c r="C20" s="10">
        <f t="shared" ref="C20:G20" si="8">C18-C19</f>
        <v>92270941.079999998</v>
      </c>
      <c r="D20" s="10">
        <f t="shared" si="8"/>
        <v>93198141.079999998</v>
      </c>
      <c r="E20" s="10">
        <f t="shared" si="8"/>
        <v>94201341.079999998</v>
      </c>
      <c r="F20" s="10">
        <f t="shared" si="8"/>
        <v>95128541.079999998</v>
      </c>
      <c r="G20" s="11">
        <f t="shared" si="8"/>
        <v>95180221.079999998</v>
      </c>
      <c r="I20" s="2"/>
      <c r="J20" s="2"/>
    </row>
    <row r="21" spans="1:10" x14ac:dyDescent="0.25">
      <c r="A21" s="37" t="s">
        <v>14</v>
      </c>
      <c r="B21" s="16">
        <f>B20+B1</f>
        <v>91269764.079999998</v>
      </c>
      <c r="C21" s="16">
        <f>B21+C20</f>
        <v>183540705.16</v>
      </c>
      <c r="D21" s="16">
        <f>C21+D20</f>
        <v>276738846.24000001</v>
      </c>
      <c r="E21" s="16">
        <f t="shared" ref="E21" si="9">D21+E20</f>
        <v>370940187.31999999</v>
      </c>
      <c r="F21" s="16">
        <f>E21+F20</f>
        <v>466068728.39999998</v>
      </c>
      <c r="G21" s="17">
        <f>F21+G20</f>
        <v>561248949.48000002</v>
      </c>
    </row>
    <row r="22" spans="1:10" x14ac:dyDescent="0.25">
      <c r="A22" s="35" t="s">
        <v>15</v>
      </c>
      <c r="B22" s="18">
        <f>B13/B2</f>
        <v>0.94608331021087677</v>
      </c>
      <c r="C22" s="18">
        <f>C13/C2</f>
        <v>0.94662632759567844</v>
      </c>
      <c r="D22" s="18">
        <f t="shared" ref="D22:G22" si="10">D13/D2</f>
        <v>0.94640313784143104</v>
      </c>
      <c r="E22" s="18">
        <f t="shared" si="10"/>
        <v>0.94693227577335004</v>
      </c>
      <c r="F22" s="18">
        <f t="shared" si="10"/>
        <v>0.94671045888138405</v>
      </c>
      <c r="G22" s="19">
        <f t="shared" si="10"/>
        <v>0.94603699183383627</v>
      </c>
    </row>
    <row r="23" spans="1:10" x14ac:dyDescent="0.25">
      <c r="A23" s="38" t="s">
        <v>16</v>
      </c>
      <c r="B23" s="19" t="s">
        <v>29</v>
      </c>
      <c r="C23" s="19" t="s">
        <v>30</v>
      </c>
      <c r="D23" s="19" t="s">
        <v>31</v>
      </c>
      <c r="E23" s="19" t="s">
        <v>32</v>
      </c>
      <c r="F23" s="19" t="s">
        <v>33</v>
      </c>
      <c r="G23" s="19" t="s">
        <v>34</v>
      </c>
    </row>
    <row r="24" spans="1:10" x14ac:dyDescent="0.25">
      <c r="A24" s="39" t="s">
        <v>17</v>
      </c>
      <c r="B24" s="20">
        <f>B20/B2</f>
        <v>0.70344479189789122</v>
      </c>
      <c r="C24" s="20">
        <f t="shared" ref="C24:G24" si="11">C20/C2</f>
        <v>0.70401438289690532</v>
      </c>
      <c r="D24" s="20">
        <f t="shared" si="11"/>
        <v>0.7039985276166304</v>
      </c>
      <c r="E24" s="20">
        <f t="shared" si="11"/>
        <v>0.70455140519356185</v>
      </c>
      <c r="F24" s="20">
        <f t="shared" si="11"/>
        <v>0.70453060996563577</v>
      </c>
      <c r="G24" s="20">
        <f t="shared" si="11"/>
        <v>0.7040373770637316</v>
      </c>
    </row>
    <row r="25" spans="1:10" x14ac:dyDescent="0.25">
      <c r="B25" s="21"/>
      <c r="C25" s="21"/>
      <c r="D25" s="21"/>
      <c r="E25" s="21"/>
      <c r="F25" s="21"/>
      <c r="G25" s="21"/>
    </row>
    <row r="26" spans="1:10" x14ac:dyDescent="0.25">
      <c r="B26" s="22"/>
      <c r="C26" s="22"/>
      <c r="D26" s="22"/>
      <c r="E26" s="22"/>
      <c r="F26" s="22"/>
      <c r="G26" s="22"/>
    </row>
    <row r="27" spans="1:10" x14ac:dyDescent="0.25">
      <c r="B27" s="23"/>
      <c r="C27" s="22"/>
      <c r="D27" s="22"/>
      <c r="E27" s="22"/>
      <c r="F27" s="22"/>
      <c r="G27" s="22"/>
    </row>
    <row r="28" spans="1:10" x14ac:dyDescent="0.25">
      <c r="B28" s="22"/>
      <c r="C28" s="22"/>
      <c r="D28" s="22"/>
      <c r="E28" s="22"/>
      <c r="F28" s="22"/>
      <c r="G28" s="22"/>
    </row>
    <row r="29" spans="1:10" x14ac:dyDescent="0.25">
      <c r="B29" s="22"/>
      <c r="C29" s="22"/>
      <c r="D29" s="22"/>
      <c r="E29" s="22"/>
      <c r="F29" s="22"/>
      <c r="G29" s="22"/>
    </row>
    <row r="30" spans="1:10" x14ac:dyDescent="0.25">
      <c r="B30" s="22"/>
      <c r="C30" s="22"/>
      <c r="D30" s="22"/>
      <c r="E30" s="22"/>
      <c r="F30" s="22"/>
      <c r="G30" s="22"/>
    </row>
    <row r="31" spans="1:10" x14ac:dyDescent="0.25">
      <c r="B31" s="22"/>
      <c r="C31" s="22"/>
      <c r="D31" s="22"/>
      <c r="E31" s="22"/>
      <c r="F31" s="22"/>
      <c r="G31" s="22"/>
    </row>
    <row r="32" spans="1:10" x14ac:dyDescent="0.25">
      <c r="B32" s="22"/>
      <c r="C32" s="22"/>
      <c r="D32" s="22"/>
      <c r="E32" s="22"/>
      <c r="F32" s="22"/>
      <c r="G32" s="22"/>
    </row>
    <row r="33" spans="1:7" x14ac:dyDescent="0.25">
      <c r="B33" s="22"/>
      <c r="C33" s="22"/>
      <c r="D33" s="22"/>
      <c r="E33" s="22"/>
      <c r="F33" s="22"/>
      <c r="G33" s="22"/>
    </row>
    <row r="34" spans="1:7" x14ac:dyDescent="0.25">
      <c r="B34" s="22"/>
      <c r="C34" s="22"/>
      <c r="D34" s="22"/>
      <c r="E34" s="22"/>
      <c r="F34" s="22"/>
      <c r="G34" s="22"/>
    </row>
    <row r="35" spans="1:7" x14ac:dyDescent="0.25">
      <c r="B35" s="22"/>
      <c r="C35" s="22"/>
      <c r="D35" s="22"/>
      <c r="E35" s="22"/>
      <c r="F35" s="22"/>
      <c r="G35" s="22"/>
    </row>
    <row r="36" spans="1:7" x14ac:dyDescent="0.25">
      <c r="B36" s="22"/>
      <c r="C36" s="22"/>
      <c r="D36" s="22"/>
      <c r="E36" s="22"/>
      <c r="F36" s="22"/>
      <c r="G36" s="22"/>
    </row>
    <row r="37" spans="1:7" x14ac:dyDescent="0.25">
      <c r="B37" s="22"/>
      <c r="C37" s="22"/>
      <c r="D37" s="22"/>
      <c r="E37" s="22"/>
      <c r="F37" s="22"/>
      <c r="G37" s="22"/>
    </row>
    <row r="38" spans="1:7" x14ac:dyDescent="0.25">
      <c r="B38" s="22"/>
      <c r="C38" s="22"/>
      <c r="D38" s="22"/>
      <c r="E38" s="22"/>
      <c r="F38" s="22"/>
      <c r="G38" s="22"/>
    </row>
    <row r="39" spans="1:7" x14ac:dyDescent="0.25">
      <c r="B39" s="22"/>
      <c r="C39" s="22"/>
      <c r="D39" s="22"/>
      <c r="E39" s="22"/>
      <c r="F39" s="22"/>
      <c r="G39" s="22"/>
    </row>
    <row r="40" spans="1:7" x14ac:dyDescent="0.25">
      <c r="B40" s="22"/>
      <c r="C40" s="22"/>
      <c r="D40" s="22"/>
      <c r="E40" s="22"/>
      <c r="F40" s="22"/>
      <c r="G40" s="22"/>
    </row>
    <row r="41" spans="1:7" x14ac:dyDescent="0.25">
      <c r="B41" s="22"/>
      <c r="C41" s="22"/>
      <c r="D41" s="22"/>
      <c r="E41" s="22"/>
      <c r="F41" s="22"/>
      <c r="G41" s="22"/>
    </row>
    <row r="42" spans="1:7" x14ac:dyDescent="0.25">
      <c r="B42" s="22"/>
      <c r="C42" s="22"/>
      <c r="D42" s="22"/>
      <c r="E42" s="22"/>
      <c r="F42" s="22"/>
      <c r="G42" s="22"/>
    </row>
    <row r="43" spans="1:7" x14ac:dyDescent="0.25">
      <c r="B43" s="22"/>
      <c r="C43" s="22"/>
      <c r="D43" s="22"/>
      <c r="E43" s="22"/>
      <c r="F43" s="22"/>
      <c r="G43" s="22"/>
    </row>
    <row r="44" spans="1:7" x14ac:dyDescent="0.25">
      <c r="B44" s="22"/>
      <c r="C44" s="22"/>
      <c r="D44" s="22"/>
      <c r="E44" s="22"/>
      <c r="F44" s="22"/>
      <c r="G44" s="22"/>
    </row>
    <row r="45" spans="1:7" x14ac:dyDescent="0.25">
      <c r="B45" s="22"/>
      <c r="C45" s="22"/>
      <c r="D45" s="22"/>
      <c r="E45" s="22"/>
      <c r="F45" s="22"/>
      <c r="G45" s="22"/>
    </row>
    <row r="46" spans="1:7" x14ac:dyDescent="0.25">
      <c r="B46" s="22"/>
      <c r="C46" s="22"/>
      <c r="D46" s="22"/>
      <c r="E46" s="22"/>
      <c r="F46" s="22"/>
      <c r="G46" s="22"/>
    </row>
    <row r="47" spans="1:7" x14ac:dyDescent="0.25">
      <c r="B47" s="22"/>
      <c r="C47" s="22"/>
      <c r="D47" s="22"/>
      <c r="E47" s="22"/>
      <c r="F47" s="22"/>
      <c r="G47" s="22"/>
    </row>
    <row r="48" spans="1:7" s="25" customFormat="1" x14ac:dyDescent="0.25">
      <c r="A48" s="41"/>
      <c r="B48" s="24">
        <v>2018</v>
      </c>
      <c r="C48" s="24">
        <v>2019</v>
      </c>
      <c r="D48" s="24">
        <v>2020</v>
      </c>
      <c r="E48" s="24">
        <v>2021</v>
      </c>
      <c r="F48" s="24">
        <v>2022</v>
      </c>
      <c r="G48" s="24">
        <v>2023</v>
      </c>
    </row>
    <row r="49" spans="1:7" s="25" customFormat="1" x14ac:dyDescent="0.25">
      <c r="A49" s="42" t="str">
        <f>+A2</f>
        <v>Total ingresos</v>
      </c>
      <c r="B49" s="26">
        <f t="shared" ref="B49:G49" si="12">+B2/1000000</f>
        <v>129.744</v>
      </c>
      <c r="C49" s="26">
        <f t="shared" si="12"/>
        <v>131.06399999999999</v>
      </c>
      <c r="D49" s="26">
        <f t="shared" si="12"/>
        <v>132.38399999999999</v>
      </c>
      <c r="E49" s="26">
        <f t="shared" si="12"/>
        <v>133.70400000000001</v>
      </c>
      <c r="F49" s="26">
        <f t="shared" si="12"/>
        <v>135.024</v>
      </c>
      <c r="G49" s="26">
        <f t="shared" si="12"/>
        <v>135.19200000000001</v>
      </c>
    </row>
    <row r="50" spans="1:7" s="25" customFormat="1" x14ac:dyDescent="0.25">
      <c r="A50" s="42" t="str">
        <f>+A7</f>
        <v>Total gastos operacionales</v>
      </c>
      <c r="B50" s="26">
        <f t="shared" ref="B50:G50" si="13">+B7/1000000</f>
        <v>6.9953669999999999</v>
      </c>
      <c r="C50" s="26">
        <f t="shared" si="13"/>
        <v>6.9953669999999999</v>
      </c>
      <c r="D50" s="26">
        <f t="shared" si="13"/>
        <v>7.0953670000000004</v>
      </c>
      <c r="E50" s="26">
        <f t="shared" si="13"/>
        <v>7.0953670000000004</v>
      </c>
      <c r="F50" s="26">
        <f t="shared" si="13"/>
        <v>7.1953670000000001</v>
      </c>
      <c r="G50" s="26">
        <f t="shared" si="13"/>
        <v>7.2953669999999997</v>
      </c>
    </row>
    <row r="51" spans="1:7" s="25" customFormat="1" x14ac:dyDescent="0.25">
      <c r="A51" s="43" t="str">
        <f>+A13</f>
        <v>EBITDA</v>
      </c>
      <c r="B51" s="26">
        <f t="shared" ref="B51:G51" si="14">+B13/1000000</f>
        <v>122.748633</v>
      </c>
      <c r="C51" s="26">
        <f t="shared" si="14"/>
        <v>124.06863300000001</v>
      </c>
      <c r="D51" s="26">
        <f t="shared" si="14"/>
        <v>125.288633</v>
      </c>
      <c r="E51" s="26">
        <f t="shared" si="14"/>
        <v>126.608633</v>
      </c>
      <c r="F51" s="26">
        <f t="shared" si="14"/>
        <v>127.828633</v>
      </c>
      <c r="G51" s="26">
        <f t="shared" si="14"/>
        <v>127.89663299999999</v>
      </c>
    </row>
    <row r="52" spans="1:7" s="25" customFormat="1" x14ac:dyDescent="0.25">
      <c r="A52" s="44" t="str">
        <f>+A20</f>
        <v>Flujo de caja</v>
      </c>
      <c r="B52" s="26">
        <f t="shared" ref="B52:G52" si="15">+B20/1000000</f>
        <v>91.267741079999993</v>
      </c>
      <c r="C52" s="26">
        <f t="shared" si="15"/>
        <v>92.27094108</v>
      </c>
      <c r="D52" s="26">
        <f t="shared" si="15"/>
        <v>93.198141079999999</v>
      </c>
      <c r="E52" s="26">
        <f t="shared" si="15"/>
        <v>94.201341079999992</v>
      </c>
      <c r="F52" s="26">
        <f t="shared" si="15"/>
        <v>95.128541080000005</v>
      </c>
      <c r="G52" s="26">
        <f t="shared" si="15"/>
        <v>95.180221079999995</v>
      </c>
    </row>
    <row r="53" spans="1:7" s="25" customFormat="1" x14ac:dyDescent="0.25">
      <c r="A53" s="41"/>
      <c r="B53" s="27"/>
      <c r="C53" s="27"/>
      <c r="D53" s="27"/>
      <c r="E53" s="27"/>
      <c r="F53" s="27"/>
      <c r="G53" s="27"/>
    </row>
    <row r="54" spans="1:7" x14ac:dyDescent="0.25">
      <c r="B54" s="22"/>
      <c r="C54" s="22"/>
      <c r="D54" s="22"/>
      <c r="E54" s="22"/>
      <c r="F54" s="22"/>
      <c r="G54" s="22"/>
    </row>
    <row r="55" spans="1:7" x14ac:dyDescent="0.25">
      <c r="B55" s="22"/>
      <c r="C55" s="22"/>
      <c r="D55" s="22"/>
      <c r="E55" s="22"/>
      <c r="F55" s="22"/>
      <c r="G55" s="22"/>
    </row>
    <row r="56" spans="1:7" x14ac:dyDescent="0.25">
      <c r="B56" s="22"/>
      <c r="C56" s="22"/>
      <c r="D56" s="22"/>
      <c r="E56" s="22"/>
      <c r="F56" s="22"/>
      <c r="G56" s="22"/>
    </row>
    <row r="57" spans="1:7" x14ac:dyDescent="0.25">
      <c r="B57" s="22"/>
      <c r="C57" s="22"/>
      <c r="D57" s="22"/>
      <c r="E57" s="22"/>
      <c r="F57" s="22"/>
      <c r="G57" s="22"/>
    </row>
    <row r="58" spans="1:7" x14ac:dyDescent="0.25">
      <c r="B58" s="22"/>
      <c r="C58" s="22"/>
      <c r="D58" s="22"/>
      <c r="E58" s="22"/>
      <c r="F58" s="22"/>
      <c r="G58" s="22"/>
    </row>
    <row r="59" spans="1:7" x14ac:dyDescent="0.25">
      <c r="B59" s="22"/>
      <c r="C59" s="22"/>
      <c r="D59" s="22"/>
      <c r="E59" s="22"/>
      <c r="F59" s="22"/>
      <c r="G59" s="22"/>
    </row>
    <row r="60" spans="1:7" x14ac:dyDescent="0.25">
      <c r="B60" s="22"/>
      <c r="C60" s="22"/>
      <c r="D60" s="22"/>
      <c r="E60" s="22"/>
      <c r="F60" s="22"/>
      <c r="G60" s="22"/>
    </row>
    <row r="61" spans="1:7" x14ac:dyDescent="0.25">
      <c r="B61" s="22"/>
      <c r="C61" s="22"/>
      <c r="D61" s="22"/>
      <c r="E61" s="22"/>
      <c r="F61" s="22"/>
      <c r="G61" s="22"/>
    </row>
    <row r="62" spans="1:7" x14ac:dyDescent="0.25">
      <c r="B62" s="22"/>
      <c r="C62" s="22"/>
      <c r="D62" s="22"/>
      <c r="E62" s="22"/>
      <c r="F62" s="22"/>
      <c r="G62" s="22"/>
    </row>
    <row r="63" spans="1:7" x14ac:dyDescent="0.25">
      <c r="B63" s="22"/>
      <c r="C63" s="22"/>
      <c r="D63" s="22"/>
      <c r="E63" s="22"/>
      <c r="F63" s="22"/>
      <c r="G63" s="22"/>
    </row>
    <row r="64" spans="1:7" x14ac:dyDescent="0.25">
      <c r="B64" s="22"/>
      <c r="C64" s="22"/>
      <c r="D64" s="22"/>
      <c r="E64" s="22"/>
      <c r="F64" s="22"/>
      <c r="G64" s="22"/>
    </row>
    <row r="65" spans="2:7" ht="18.600000000000001" customHeight="1" x14ac:dyDescent="0.25">
      <c r="B65" s="22"/>
      <c r="C65" s="22"/>
      <c r="D65" s="22"/>
      <c r="E65" s="22"/>
      <c r="F65" s="22"/>
      <c r="G65" s="22"/>
    </row>
    <row r="66" spans="2:7" x14ac:dyDescent="0.25">
      <c r="B66" s="22"/>
      <c r="C66" s="22"/>
      <c r="D66" s="22"/>
      <c r="E66" s="22"/>
      <c r="F66" s="22"/>
      <c r="G66"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tabSelected="1" workbookViewId="0">
      <selection activeCell="L11" sqref="L11"/>
    </sheetView>
  </sheetViews>
  <sheetFormatPr baseColWidth="10" defaultRowHeight="15" x14ac:dyDescent="0.25"/>
  <cols>
    <col min="1" max="7" width="8.7109375" customWidth="1"/>
    <col min="8" max="9" width="15.7109375" customWidth="1"/>
  </cols>
  <sheetData>
    <row r="1" spans="1:10" ht="30" customHeight="1" thickBot="1" x14ac:dyDescent="0.3">
      <c r="A1" s="71" t="s">
        <v>25</v>
      </c>
      <c r="B1" s="49" t="s">
        <v>27</v>
      </c>
      <c r="C1" s="50"/>
      <c r="D1" s="51" t="s">
        <v>26</v>
      </c>
      <c r="E1" s="52"/>
      <c r="F1" s="53" t="s">
        <v>23</v>
      </c>
      <c r="G1" s="52"/>
      <c r="H1" s="54" t="s">
        <v>24</v>
      </c>
      <c r="I1" s="54" t="s">
        <v>7</v>
      </c>
      <c r="J1" s="55" t="s">
        <v>28</v>
      </c>
    </row>
    <row r="2" spans="1:10" ht="20.100000000000001" customHeight="1" x14ac:dyDescent="0.25">
      <c r="A2" s="72">
        <v>2023</v>
      </c>
      <c r="B2" s="56">
        <v>129744000</v>
      </c>
      <c r="C2" s="57"/>
      <c r="D2" s="58">
        <v>6995367</v>
      </c>
      <c r="E2" s="57"/>
      <c r="F2" s="58">
        <v>6900500</v>
      </c>
      <c r="G2" s="57"/>
      <c r="H2" s="59">
        <v>2160000</v>
      </c>
      <c r="I2" s="59">
        <v>113688133</v>
      </c>
      <c r="J2" s="64" t="s">
        <v>29</v>
      </c>
    </row>
    <row r="3" spans="1:10" ht="20.100000000000001" customHeight="1" x14ac:dyDescent="0.25">
      <c r="A3" s="73">
        <v>2024</v>
      </c>
      <c r="B3" s="60">
        <v>131064000</v>
      </c>
      <c r="C3" s="61"/>
      <c r="D3" s="62">
        <v>6995367</v>
      </c>
      <c r="E3" s="61"/>
      <c r="F3" s="62">
        <v>6900501</v>
      </c>
      <c r="G3" s="61"/>
      <c r="H3" s="63">
        <v>2160000</v>
      </c>
      <c r="I3" s="63">
        <v>115008132</v>
      </c>
      <c r="J3" s="65" t="s">
        <v>30</v>
      </c>
    </row>
    <row r="4" spans="1:10" ht="20.100000000000001" customHeight="1" x14ac:dyDescent="0.25">
      <c r="A4" s="73">
        <v>2025</v>
      </c>
      <c r="B4" s="60">
        <v>132384000</v>
      </c>
      <c r="C4" s="61"/>
      <c r="D4" s="62">
        <v>7095367</v>
      </c>
      <c r="E4" s="61"/>
      <c r="F4" s="62">
        <v>6900502</v>
      </c>
      <c r="G4" s="61"/>
      <c r="H4" s="63">
        <v>2160000</v>
      </c>
      <c r="I4" s="63">
        <v>116228131</v>
      </c>
      <c r="J4" s="65" t="s">
        <v>31</v>
      </c>
    </row>
    <row r="5" spans="1:10" ht="20.100000000000001" customHeight="1" x14ac:dyDescent="0.25">
      <c r="A5" s="73">
        <v>2026</v>
      </c>
      <c r="B5" s="60">
        <v>133704000</v>
      </c>
      <c r="C5" s="61"/>
      <c r="D5" s="62">
        <v>7095367</v>
      </c>
      <c r="E5" s="61"/>
      <c r="F5" s="62">
        <v>6900503</v>
      </c>
      <c r="G5" s="61"/>
      <c r="H5" s="63">
        <v>2160000</v>
      </c>
      <c r="I5" s="63">
        <v>117548130</v>
      </c>
      <c r="J5" s="65" t="s">
        <v>32</v>
      </c>
    </row>
    <row r="6" spans="1:10" ht="20.100000000000001" customHeight="1" x14ac:dyDescent="0.25">
      <c r="A6" s="73">
        <v>2027</v>
      </c>
      <c r="B6" s="60">
        <v>135024000</v>
      </c>
      <c r="C6" s="61"/>
      <c r="D6" s="62">
        <v>7195367</v>
      </c>
      <c r="E6" s="61"/>
      <c r="F6" s="62">
        <v>6900504</v>
      </c>
      <c r="G6" s="61"/>
      <c r="H6" s="63">
        <v>2160000</v>
      </c>
      <c r="I6" s="63">
        <v>118768129</v>
      </c>
      <c r="J6" s="65" t="s">
        <v>33</v>
      </c>
    </row>
    <row r="7" spans="1:10" ht="20.100000000000001" customHeight="1" thickBot="1" x14ac:dyDescent="0.3">
      <c r="A7" s="74">
        <v>2028</v>
      </c>
      <c r="B7" s="66">
        <v>135192000</v>
      </c>
      <c r="C7" s="67"/>
      <c r="D7" s="68">
        <v>7295367</v>
      </c>
      <c r="E7" s="67"/>
      <c r="F7" s="68">
        <v>6900505</v>
      </c>
      <c r="G7" s="67"/>
      <c r="H7" s="69">
        <v>2160000</v>
      </c>
      <c r="I7" s="69">
        <v>118836128</v>
      </c>
      <c r="J7" s="70" t="s">
        <v>34</v>
      </c>
    </row>
    <row r="8" spans="1:10" ht="30" customHeight="1" x14ac:dyDescent="0.25">
      <c r="A8" s="75" t="s">
        <v>36</v>
      </c>
      <c r="B8" s="75"/>
      <c r="C8" s="75"/>
      <c r="D8" s="75"/>
      <c r="E8" s="75"/>
      <c r="F8" s="75"/>
      <c r="G8" s="75"/>
      <c r="H8" s="75"/>
      <c r="I8" s="75"/>
      <c r="J8" s="75"/>
    </row>
    <row r="9" spans="1:10" ht="15" customHeight="1" x14ac:dyDescent="0.25">
      <c r="A9" s="75" t="s">
        <v>35</v>
      </c>
      <c r="B9" s="75"/>
      <c r="C9" s="75"/>
      <c r="D9" s="75"/>
      <c r="E9" s="75"/>
      <c r="F9" s="75"/>
      <c r="G9" s="75"/>
      <c r="H9" s="75"/>
      <c r="I9" s="75"/>
      <c r="J9" s="75"/>
    </row>
    <row r="10" spans="1:10" x14ac:dyDescent="0.25">
      <c r="A10" s="75"/>
      <c r="B10" s="75"/>
      <c r="C10" s="75"/>
      <c r="D10" s="75"/>
      <c r="E10" s="75"/>
      <c r="F10" s="75"/>
      <c r="G10" s="75"/>
      <c r="H10" s="75"/>
      <c r="I10" s="75"/>
      <c r="J10" s="75"/>
    </row>
    <row r="11" spans="1:10" x14ac:dyDescent="0.25">
      <c r="I11" s="48"/>
    </row>
    <row r="12" spans="1:10" x14ac:dyDescent="0.25">
      <c r="I12" s="48"/>
    </row>
    <row r="13" spans="1:10" x14ac:dyDescent="0.25">
      <c r="I13" s="48"/>
    </row>
  </sheetData>
  <mergeCells count="23">
    <mergeCell ref="A8:J8"/>
    <mergeCell ref="A9:J10"/>
    <mergeCell ref="F1:G1"/>
    <mergeCell ref="D2:E2"/>
    <mergeCell ref="F3:G3"/>
    <mergeCell ref="F4:G4"/>
    <mergeCell ref="F5:G5"/>
    <mergeCell ref="F6:G6"/>
    <mergeCell ref="B7:C7"/>
    <mergeCell ref="D1:E1"/>
    <mergeCell ref="F2:G2"/>
    <mergeCell ref="D3:E3"/>
    <mergeCell ref="D4:E4"/>
    <mergeCell ref="D5:E5"/>
    <mergeCell ref="D6:E6"/>
    <mergeCell ref="D7:E7"/>
    <mergeCell ref="F7:G7"/>
    <mergeCell ref="B1:C1"/>
    <mergeCell ref="B2:C2"/>
    <mergeCell ref="B3:C3"/>
    <mergeCell ref="B4:C4"/>
    <mergeCell ref="B5:C5"/>
    <mergeCell ref="B6:C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E5B3E6650EA1E4C8312913D33712608" ma:contentTypeVersion="0" ma:contentTypeDescription="Crear nuevo documento." ma:contentTypeScope="" ma:versionID="9163a54e03eaebf26ed877fd90174a00">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B63899-7AEE-411D-BDAD-31DEBA2231F9}">
  <ds:schemaRefs>
    <ds:schemaRef ds:uri="http://schemas.microsoft.com/sharepoint/v3/contenttype/forms"/>
  </ds:schemaRefs>
</ds:datastoreItem>
</file>

<file path=customXml/itemProps2.xml><?xml version="1.0" encoding="utf-8"?>
<ds:datastoreItem xmlns:ds="http://schemas.openxmlformats.org/officeDocument/2006/customXml" ds:itemID="{D0FBE9DA-36E4-475D-8B51-1AC4673E79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Flujo de caja</vt:lpstr>
      <vt:lpstr>EBITDA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Israel Omerovic</dc:creator>
  <cp:lastModifiedBy>User</cp:lastModifiedBy>
  <dcterms:created xsi:type="dcterms:W3CDTF">2018-01-26T15:59:47Z</dcterms:created>
  <dcterms:modified xsi:type="dcterms:W3CDTF">2023-10-04T20:44:55Z</dcterms:modified>
</cp:coreProperties>
</file>