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EAPAD 3\OneDrive\Escritorio\Escritorio\TERRA F-11\"/>
    </mc:Choice>
  </mc:AlternateContent>
  <xr:revisionPtr revIDLastSave="0" documentId="13_ncr:1_{21C714D6-1FAC-46A8-AEC6-CC36301A9ED1}" xr6:coauthVersionLast="47" xr6:coauthVersionMax="47" xr10:uidLastSave="{00000000-0000-0000-0000-000000000000}"/>
  <bookViews>
    <workbookView xWindow="28680" yWindow="-120" windowWidth="29040" windowHeight="15720" firstSheet="5" activeTab="5" xr2:uid="{05755299-8926-4CDF-A59A-379569D89AC2}"/>
  </bookViews>
  <sheets>
    <sheet name="28 viviendas piso" sheetId="5" r:id="rId1"/>
    <sheet name="CASAS MUESTRA piso" sheetId="12" r:id="rId2"/>
    <sheet name="TERRA 13 VIV piso." sheetId="11" r:id="rId3"/>
    <sheet name="WC-OVALINES" sheetId="14" r:id="rId4"/>
    <sheet name="TANQUE ESTACIONARIO" sheetId="17" r:id="rId5"/>
    <sheet name="BOILER" sheetId="16" r:id="rId6"/>
    <sheet name="CED. GRIFERIA cont 18- 22 VIV. " sheetId="7" r:id="rId7"/>
    <sheet name="CEDULA ACCESORIOS ELECTRICOS" sheetId="15" r:id="rId8"/>
    <sheet name="ACCESORIO ELECTRICO CABLE" sheetId="13" r:id="rId9"/>
    <sheet name="ACERO 28 viviendas" sheetId="9" r:id="rId10"/>
    <sheet name="CASETON (2)" sheetId="10" r:id="rId11"/>
    <sheet name="CASETON" sheetId="6" r:id="rId12"/>
    <sheet name="ACERO 13 viviendas" sheetId="3" r:id="rId13"/>
    <sheet name="ACERO casas muestras" sheetId="2" r:id="rId14"/>
    <sheet name="OC" sheetId="1" r:id="rId15"/>
    <sheet name="AJUSTE PARA OC" sheetId="4" r:id="rId16"/>
  </sheets>
  <externalReferences>
    <externalReference r:id="rId17"/>
  </externalReferences>
  <definedNames>
    <definedName name="_xlnm._FilterDatabase" localSheetId="0" hidden="1">'28 viviendas piso'!$A$11:$H$39</definedName>
    <definedName name="_xlnm._FilterDatabase" localSheetId="1" hidden="1">'CASAS MUESTRA piso'!$A$8:$J$11</definedName>
    <definedName name="_xlnm._FilterDatabase" localSheetId="6" hidden="1">'CED. GRIFERIA cont 18- 22 VIV. '!$A$1:$K$43</definedName>
    <definedName name="_xlnm._FilterDatabase" localSheetId="2" hidden="1">'TERRA 13 VIV piso.'!$A$8:$J$21</definedName>
    <definedName name="_xlnm._FilterDatabase" localSheetId="3" hidden="1">'WC-OVALINES'!$A$69:$L$95</definedName>
    <definedName name="area">#REF!</definedName>
    <definedName name="_xlnm.Print_Area" localSheetId="5">BOILER!$C$2:$Q$58</definedName>
    <definedName name="_xlnm.Print_Area" localSheetId="7">'CEDULA ACCESORIOS ELECTRICOS'!$C$2:$Q$61</definedName>
    <definedName name="_xlnm.Print_Area" localSheetId="4">'TANQUE ESTACIONARIO'!$C$2:$Q$55</definedName>
    <definedName name="_xlnm.Print_Area">#REF!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ata10" localSheetId="5">BOILER!$O$17</definedName>
    <definedName name="data10" localSheetId="7">'CEDULA ACCESORIOS ELECTRICOS'!$O$17</definedName>
    <definedName name="data10" localSheetId="4">'TANQUE ESTACIONARIO'!$O$17</definedName>
    <definedName name="data4" localSheetId="5">BOILER!$H$17</definedName>
    <definedName name="data4" localSheetId="7">'CEDULA ACCESORIOS ELECTRICOS'!$H$17</definedName>
    <definedName name="data4" localSheetId="4">'TANQUE ESTACIONARIO'!$H$17</definedName>
    <definedName name="decimalesredondeo">#REF!</definedName>
    <definedName name="departamento">#REF!</definedName>
    <definedName name="dflt6">[1]Personalizar!$F$28</definedName>
    <definedName name="dflt7">[1]Personalizar!$E$29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GNIS" localSheetId="5">#REF!</definedName>
    <definedName name="IGNIS" localSheetId="6">#REF!</definedName>
    <definedName name="IGNIS" localSheetId="7">#REF!</definedName>
    <definedName name="IGNIS" localSheetId="4">#REF!</definedName>
    <definedName name="IGNIS" localSheetId="3">#REF!</definedName>
    <definedName name="IGNIS">#REF!</definedName>
    <definedName name="imss">#REF!</definedName>
    <definedName name="infonavit">#REF!</definedName>
    <definedName name="mailcontacto">#REF!</definedName>
    <definedName name="mailvendedor">#REF!</definedName>
    <definedName name="MAPLE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Prot." comment="IGNIS" localSheetId="5">#REF!</definedName>
    <definedName name="Prot." comment="IGNIS" localSheetId="6">#REF!</definedName>
    <definedName name="Prot." comment="IGNIS" localSheetId="7">#REF!</definedName>
    <definedName name="Prot." comment="IGNIS" localSheetId="4">#REF!</definedName>
    <definedName name="Prot." comment="IGNIS" localSheetId="3">#REF!</definedName>
    <definedName name="Prot." comment="IGNIS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5">#REF!</definedName>
    <definedName name="_xlnm.Print_Titles" localSheetId="6">#REF!</definedName>
    <definedName name="_xlnm.Print_Titles" localSheetId="7">#REF!</definedName>
    <definedName name="_xlnm.Print_Titles" localSheetId="4">#REF!</definedName>
    <definedName name="_xlnm.Print_Titles" localSheetId="3">#REF!</definedName>
    <definedName name="_xlnm.Print_Titles">#REF!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3" l="1"/>
  <c r="S21" i="13"/>
  <c r="R21" i="13"/>
  <c r="Q21" i="13"/>
  <c r="P21" i="13"/>
  <c r="O21" i="13"/>
  <c r="N21" i="13"/>
  <c r="T12" i="13"/>
  <c r="S12" i="13"/>
  <c r="R12" i="13"/>
  <c r="Q12" i="13"/>
  <c r="P12" i="13"/>
  <c r="O12" i="13"/>
  <c r="N12" i="13"/>
  <c r="S11" i="13"/>
  <c r="R11" i="13"/>
  <c r="Q11" i="13"/>
  <c r="P11" i="13"/>
  <c r="O11" i="13"/>
  <c r="N11" i="13"/>
  <c r="Q6" i="13"/>
  <c r="P6" i="13"/>
  <c r="O6" i="13"/>
  <c r="N6" i="13"/>
  <c r="O4" i="13"/>
  <c r="N4" i="13"/>
  <c r="Y34" i="17" l="1"/>
  <c r="D34" i="17" s="1"/>
  <c r="F34" i="17"/>
  <c r="Y33" i="17"/>
  <c r="D33" i="17" s="1"/>
  <c r="F33" i="17"/>
  <c r="Y32" i="17"/>
  <c r="F32" i="17"/>
  <c r="Y31" i="17"/>
  <c r="Z31" i="17" s="1"/>
  <c r="D31" i="17" s="1"/>
  <c r="F31" i="17"/>
  <c r="Y30" i="17"/>
  <c r="Z30" i="17" s="1"/>
  <c r="D30" i="17" s="1"/>
  <c r="F30" i="17"/>
  <c r="Y29" i="17"/>
  <c r="F29" i="17"/>
  <c r="D29" i="17"/>
  <c r="Y28" i="17"/>
  <c r="F28" i="17"/>
  <c r="D28" i="17"/>
  <c r="Y27" i="17"/>
  <c r="F27" i="17"/>
  <c r="D27" i="17"/>
  <c r="Y26" i="17"/>
  <c r="D26" i="17" s="1"/>
  <c r="F26" i="17"/>
  <c r="Y25" i="17"/>
  <c r="F25" i="17"/>
  <c r="D25" i="17"/>
  <c r="Y24" i="17"/>
  <c r="F24" i="17"/>
  <c r="D24" i="17"/>
  <c r="Y23" i="17"/>
  <c r="F23" i="17"/>
  <c r="D23" i="17"/>
  <c r="Y22" i="17"/>
  <c r="D22" i="17" s="1"/>
  <c r="F22" i="17"/>
  <c r="Y21" i="17"/>
  <c r="F21" i="17"/>
  <c r="D21" i="17"/>
  <c r="F23" i="7" l="1"/>
  <c r="G23" i="7"/>
  <c r="H23" i="7"/>
  <c r="I23" i="7"/>
  <c r="J23" i="7"/>
  <c r="K23" i="7"/>
  <c r="L23" i="7"/>
  <c r="M23" i="7"/>
  <c r="E23" i="7"/>
  <c r="Y37" i="16"/>
  <c r="D37" i="16" s="1"/>
  <c r="F37" i="16"/>
  <c r="Y33" i="16"/>
  <c r="D33" i="16" s="1"/>
  <c r="F33" i="16"/>
  <c r="Y32" i="16"/>
  <c r="D32" i="16" s="1"/>
  <c r="F32" i="16"/>
  <c r="Y31" i="16"/>
  <c r="F31" i="16"/>
  <c r="Y30" i="16"/>
  <c r="F30" i="16"/>
  <c r="Y29" i="16"/>
  <c r="D29" i="16" s="1"/>
  <c r="F29" i="16"/>
  <c r="Y28" i="16"/>
  <c r="D28" i="16" s="1"/>
  <c r="F28" i="16"/>
  <c r="Y27" i="16"/>
  <c r="D27" i="16" s="1"/>
  <c r="F27" i="16"/>
  <c r="Y26" i="16"/>
  <c r="D26" i="16" s="1"/>
  <c r="F26" i="16"/>
  <c r="Y25" i="16"/>
  <c r="D25" i="16" s="1"/>
  <c r="F25" i="16"/>
  <c r="Y24" i="16"/>
  <c r="D24" i="16" s="1"/>
  <c r="F24" i="16"/>
  <c r="Y23" i="16"/>
  <c r="D23" i="16" s="1"/>
  <c r="F23" i="16"/>
  <c r="Y22" i="16"/>
  <c r="D22" i="16" s="1"/>
  <c r="F22" i="16"/>
  <c r="Y21" i="16"/>
  <c r="D21" i="16" s="1"/>
  <c r="F21" i="16"/>
  <c r="U7" i="14"/>
  <c r="O13" i="14"/>
  <c r="O7" i="14"/>
  <c r="G57" i="14"/>
  <c r="F57" i="14"/>
  <c r="Y40" i="15"/>
  <c r="D40" i="15" s="1"/>
  <c r="F40" i="15"/>
  <c r="Y39" i="15"/>
  <c r="D39" i="15" s="1"/>
  <c r="F39" i="15"/>
  <c r="Y38" i="15"/>
  <c r="D38" i="15" s="1"/>
  <c r="F38" i="15"/>
  <c r="Y37" i="15"/>
  <c r="D37" i="15" s="1"/>
  <c r="F37" i="15"/>
  <c r="Y36" i="15"/>
  <c r="D36" i="15" s="1"/>
  <c r="F36" i="15"/>
  <c r="Y35" i="15"/>
  <c r="D35" i="15" s="1"/>
  <c r="F35" i="15"/>
  <c r="Y34" i="15"/>
  <c r="F34" i="15"/>
  <c r="D34" i="15"/>
  <c r="Y33" i="15"/>
  <c r="D33" i="15" s="1"/>
  <c r="F33" i="15"/>
  <c r="Y32" i="15"/>
  <c r="F32" i="15"/>
  <c r="D32" i="15"/>
  <c r="Y31" i="15"/>
  <c r="D31" i="15" s="1"/>
  <c r="F31" i="15"/>
  <c r="Y30" i="15"/>
  <c r="D30" i="15" s="1"/>
  <c r="F30" i="15"/>
  <c r="Y29" i="15"/>
  <c r="D29" i="15" s="1"/>
  <c r="F29" i="15"/>
  <c r="Y28" i="15"/>
  <c r="D28" i="15" s="1"/>
  <c r="F28" i="15"/>
  <c r="Y27" i="15"/>
  <c r="D27" i="15" s="1"/>
  <c r="F27" i="15"/>
  <c r="Y26" i="15"/>
  <c r="D26" i="15" s="1"/>
  <c r="F26" i="15"/>
  <c r="Y25" i="15"/>
  <c r="D25" i="15" s="1"/>
  <c r="F25" i="15"/>
  <c r="Y24" i="15"/>
  <c r="D24" i="15" s="1"/>
  <c r="F24" i="15"/>
  <c r="Y23" i="15"/>
  <c r="F23" i="15"/>
  <c r="D23" i="15"/>
  <c r="Y22" i="15"/>
  <c r="D22" i="15" s="1"/>
  <c r="F22" i="15"/>
  <c r="Y21" i="15"/>
  <c r="D21" i="15" s="1"/>
  <c r="F21" i="15"/>
  <c r="H28" i="14"/>
  <c r="F28" i="14"/>
  <c r="F13" i="12"/>
  <c r="H11" i="12"/>
  <c r="I11" i="12" s="1"/>
  <c r="H10" i="12"/>
  <c r="I10" i="12" s="1"/>
  <c r="H9" i="12"/>
  <c r="I9" i="12" s="1"/>
  <c r="F23" i="11"/>
  <c r="H21" i="11"/>
  <c r="I21" i="11" s="1"/>
  <c r="H20" i="11"/>
  <c r="I20" i="11" s="1"/>
  <c r="H19" i="11"/>
  <c r="I19" i="11" s="1"/>
  <c r="H18" i="11"/>
  <c r="I18" i="11" s="1"/>
  <c r="H17" i="11"/>
  <c r="I17" i="11" s="1"/>
  <c r="H16" i="11"/>
  <c r="I16" i="11" s="1"/>
  <c r="H15" i="11"/>
  <c r="I15" i="11" s="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D31" i="16" l="1"/>
  <c r="Z31" i="16"/>
  <c r="D30" i="16"/>
  <c r="Z30" i="16"/>
  <c r="M8" i="10"/>
  <c r="M7" i="10"/>
  <c r="AA7" i="10" s="1"/>
  <c r="AA12" i="10"/>
  <c r="Z12" i="10"/>
  <c r="Z11" i="10"/>
  <c r="AA9" i="10"/>
  <c r="Z9" i="10"/>
  <c r="Q9" i="10"/>
  <c r="Z8" i="10"/>
  <c r="Z7" i="10"/>
  <c r="J6" i="10"/>
  <c r="J5" i="10"/>
  <c r="J7" i="10" l="1"/>
  <c r="Q7" i="10"/>
  <c r="AA11" i="10"/>
  <c r="Q8" i="10"/>
  <c r="AA8" i="10"/>
  <c r="C3" i="9" l="1"/>
  <c r="C4" i="9"/>
  <c r="C5" i="9"/>
  <c r="C2" i="9"/>
  <c r="N2" i="9" s="1"/>
  <c r="C10" i="9"/>
  <c r="C11" i="9"/>
  <c r="C12" i="9"/>
  <c r="C13" i="9"/>
  <c r="C14" i="9"/>
  <c r="C15" i="9"/>
  <c r="C16" i="9"/>
  <c r="C17" i="9"/>
  <c r="C18" i="9"/>
  <c r="C19" i="9"/>
  <c r="C20" i="9"/>
  <c r="C21" i="9"/>
  <c r="C9" i="9"/>
  <c r="J11" i="6"/>
  <c r="K11" i="6" s="1"/>
  <c r="M11" i="6"/>
  <c r="Q11" i="6" s="1"/>
  <c r="M12" i="6"/>
  <c r="AA12" i="6" s="1"/>
  <c r="Z12" i="6"/>
  <c r="Z11" i="6"/>
  <c r="M8" i="6"/>
  <c r="J14" i="6" s="1"/>
  <c r="K14" i="6" s="1"/>
  <c r="M7" i="6"/>
  <c r="AA7" i="6" s="1"/>
  <c r="AA8" i="6"/>
  <c r="AA9" i="6"/>
  <c r="Z9" i="6"/>
  <c r="Q9" i="6"/>
  <c r="Z8" i="6"/>
  <c r="Z7" i="6"/>
  <c r="J6" i="6"/>
  <c r="J5" i="6"/>
  <c r="J7" i="6" l="1"/>
  <c r="Q12" i="6"/>
  <c r="AA11" i="6"/>
  <c r="Q7" i="6"/>
  <c r="Q8" i="6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3" i="2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V44" i="2"/>
  <c r="W44" i="2" s="1"/>
  <c r="V43" i="2"/>
  <c r="W43" i="2" s="1"/>
  <c r="G42" i="2"/>
  <c r="V42" i="2" s="1"/>
  <c r="W42" i="2" s="1"/>
  <c r="G41" i="2"/>
  <c r="V41" i="2" s="1"/>
  <c r="W41" i="2" s="1"/>
  <c r="G40" i="2"/>
  <c r="V40" i="2" s="1"/>
  <c r="W40" i="2" s="1"/>
  <c r="G39" i="2"/>
  <c r="V39" i="2" s="1"/>
  <c r="W39" i="2" s="1"/>
  <c r="G38" i="2"/>
  <c r="V38" i="2" s="1"/>
  <c r="W38" i="2" s="1"/>
  <c r="G37" i="2"/>
  <c r="V37" i="2" s="1"/>
  <c r="W37" i="2" s="1"/>
  <c r="G36" i="2"/>
  <c r="V36" i="2" s="1"/>
  <c r="W36" i="2" s="1"/>
  <c r="G35" i="2"/>
  <c r="V35" i="2" s="1"/>
  <c r="W35" i="2" s="1"/>
  <c r="G34" i="2"/>
  <c r="V34" i="2" s="1"/>
  <c r="W34" i="2" s="1"/>
  <c r="G33" i="2"/>
  <c r="W33" i="2" s="1"/>
  <c r="G32" i="2"/>
  <c r="V32" i="2" s="1"/>
  <c r="W32" i="2" s="1"/>
  <c r="G31" i="2"/>
  <c r="V31" i="2" s="1"/>
  <c r="W31" i="2" s="1"/>
  <c r="G30" i="2"/>
  <c r="G29" i="2"/>
  <c r="V28" i="2"/>
  <c r="W28" i="2" s="1"/>
  <c r="V27" i="2"/>
  <c r="W27" i="2" s="1"/>
  <c r="E6" i="3"/>
  <c r="E7" i="3"/>
  <c r="Q7" i="3" s="1"/>
  <c r="R7" i="3" s="1"/>
  <c r="E8" i="3"/>
  <c r="Q8" i="3" s="1"/>
  <c r="R8" i="3" s="1"/>
  <c r="E9" i="3"/>
  <c r="E10" i="3"/>
  <c r="Q10" i="3" s="1"/>
  <c r="R10" i="3" s="1"/>
  <c r="E11" i="3"/>
  <c r="Q11" i="3" s="1"/>
  <c r="R11" i="3" s="1"/>
  <c r="E12" i="3"/>
  <c r="Q12" i="3" s="1"/>
  <c r="R12" i="3" s="1"/>
  <c r="E13" i="3"/>
  <c r="Q13" i="3" s="1"/>
  <c r="R13" i="3" s="1"/>
  <c r="E14" i="3"/>
  <c r="Q14" i="3" s="1"/>
  <c r="R14" i="3" s="1"/>
  <c r="E15" i="3"/>
  <c r="Q15" i="3" s="1"/>
  <c r="R15" i="3" s="1"/>
  <c r="E16" i="3"/>
  <c r="Q16" i="3" s="1"/>
  <c r="R16" i="3" s="1"/>
  <c r="E17" i="3"/>
  <c r="Q17" i="3" s="1"/>
  <c r="R17" i="3" s="1"/>
  <c r="E18" i="3"/>
  <c r="Q18" i="3" s="1"/>
  <c r="R18" i="3" s="1"/>
  <c r="E5" i="3"/>
  <c r="G4" i="4"/>
  <c r="G47" i="4"/>
  <c r="E47" i="4"/>
  <c r="G46" i="4"/>
  <c r="E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4" i="4"/>
  <c r="Q20" i="3"/>
  <c r="R20" i="3" s="1"/>
  <c r="Q19" i="3"/>
  <c r="R19" i="3" s="1"/>
  <c r="Q4" i="3"/>
  <c r="R4" i="3" s="1"/>
  <c r="Q3" i="3"/>
  <c r="R3" i="3" s="1"/>
  <c r="U5" i="2"/>
  <c r="V5" i="2" s="1"/>
  <c r="U4" i="2"/>
  <c r="V4" i="2" s="1"/>
  <c r="U3" i="2"/>
  <c r="V3" i="2" s="1"/>
  <c r="R9" i="3" l="1"/>
  <c r="Q9" i="3"/>
  <c r="E22" i="4"/>
  <c r="E21" i="3"/>
  <c r="Q5" i="3"/>
  <c r="R5" i="3" s="1"/>
  <c r="E23" i="4"/>
  <c r="E24" i="4" s="1"/>
  <c r="E22" i="3"/>
  <c r="E23" i="3" s="1"/>
  <c r="V33" i="2"/>
  <c r="G45" i="2"/>
  <c r="V29" i="2"/>
  <c r="W29" i="2" s="1"/>
  <c r="G50" i="4"/>
  <c r="G51" i="4" s="1"/>
  <c r="G52" i="4" s="1"/>
  <c r="G22" i="4"/>
  <c r="G23" i="4" s="1"/>
  <c r="G24" i="4" s="1"/>
  <c r="E50" i="4"/>
  <c r="E51" i="4" s="1"/>
  <c r="E52" i="4" l="1"/>
</calcChain>
</file>

<file path=xl/sharedStrings.xml><?xml version="1.0" encoding="utf-8"?>
<sst xmlns="http://schemas.openxmlformats.org/spreadsheetml/2006/main" count="1020" uniqueCount="310">
  <si>
    <t>CONCEPTO</t>
  </si>
  <si>
    <t>CANTIDAD</t>
  </si>
  <si>
    <t>UNIDAD</t>
  </si>
  <si>
    <t>SUB-TOTAL</t>
  </si>
  <si>
    <t>POR ENTREGAR</t>
  </si>
  <si>
    <t>ALAMBRE RECOCIDO#16</t>
  </si>
  <si>
    <t>KG</t>
  </si>
  <si>
    <t>ALAMBRON No2 (1/4) FY= 2320 KG/CM2 ( LISO )</t>
  </si>
  <si>
    <t>PZA</t>
  </si>
  <si>
    <t>CASTILLO PREFABRICADO 12*12-4 ( PIEZA 6 M)</t>
  </si>
  <si>
    <t>CASTILLO PREFABRICADO 15*15-4 ( PEZA 6M)</t>
  </si>
  <si>
    <t>CASTILLO PREFABRICADO 15*20-4 ( PIEZA 6M)</t>
  </si>
  <si>
    <t>CASTILLO PREFABRICADO 15*25-4 ( PIEZA 6M)</t>
  </si>
  <si>
    <t>CASTILLO PREFABRICADO 15*30-4 ( PIEZA 6M)</t>
  </si>
  <si>
    <t>MALLA 6*6-10*10 ELECTROSOLDADA ROLLO 2.5*40</t>
  </si>
  <si>
    <t>ROLLO</t>
  </si>
  <si>
    <t>MALLA HOJA 6/6-4/4</t>
  </si>
  <si>
    <t>VARILLA CORRUGADA 5/16</t>
  </si>
  <si>
    <t>VARILLA CORRUGADA No. 3 (3/8)</t>
  </si>
  <si>
    <t>VARILLA CORRUGADA No. 4 (1/2)</t>
  </si>
  <si>
    <t>VARILLA CORRUGADA No. 5 (5/8)</t>
  </si>
  <si>
    <t>VARILLA CORRUGADA No. 6 (3/4)</t>
  </si>
  <si>
    <t>CASTILLO PREFABRICADO 12*20-4 ( PIEZA 6 M)</t>
  </si>
  <si>
    <t>VARILLA CORRUGADA 1/4 alta resistencia</t>
  </si>
  <si>
    <t xml:space="preserve">ACERO CASAS MUESTRA </t>
  </si>
  <si>
    <t>COSTO</t>
  </si>
  <si>
    <t>SUBTOTAL</t>
  </si>
  <si>
    <t>IVA</t>
  </si>
  <si>
    <t>TOTAL</t>
  </si>
  <si>
    <t>AJUSTE</t>
  </si>
  <si>
    <t xml:space="preserve">COSTO </t>
  </si>
  <si>
    <t>COSTO UNITARIO</t>
  </si>
  <si>
    <t>ACERO 13 VIVIENDAS</t>
  </si>
  <si>
    <t>COSTO TOTAL</t>
  </si>
  <si>
    <t>A 36512</t>
  </si>
  <si>
    <t>A 36508</t>
  </si>
  <si>
    <t>A 36507</t>
  </si>
  <si>
    <t>A 36511</t>
  </si>
  <si>
    <t>A 36591</t>
  </si>
  <si>
    <t>A 36592</t>
  </si>
  <si>
    <t>A 36573</t>
  </si>
  <si>
    <t>A  36572</t>
  </si>
  <si>
    <t>A 36523</t>
  </si>
  <si>
    <t>A  36524</t>
  </si>
  <si>
    <t>A 36522</t>
  </si>
  <si>
    <t>A 36521</t>
  </si>
  <si>
    <t>A 36571</t>
  </si>
  <si>
    <t>A 36570</t>
  </si>
  <si>
    <t>3 vivienda</t>
  </si>
  <si>
    <t xml:space="preserve">CANTIDAD </t>
  </si>
  <si>
    <t>13 vivienda</t>
  </si>
  <si>
    <t>ENTREGADO</t>
  </si>
  <si>
    <t>recibido</t>
  </si>
  <si>
    <t>Prot.</t>
  </si>
  <si>
    <t>FULTO GRIS</t>
  </si>
  <si>
    <t>Frac.</t>
  </si>
  <si>
    <t>Etapa</t>
  </si>
  <si>
    <t>PROT</t>
  </si>
  <si>
    <t>Lote</t>
  </si>
  <si>
    <t xml:space="preserve">CAJAS </t>
  </si>
  <si>
    <t>Fecha de entrega</t>
  </si>
  <si>
    <t>89</t>
  </si>
  <si>
    <t>VERDE</t>
  </si>
  <si>
    <t xml:space="preserve">TERRA </t>
  </si>
  <si>
    <t>1</t>
  </si>
  <si>
    <t>123/127</t>
  </si>
  <si>
    <t>77</t>
  </si>
  <si>
    <t>131/153</t>
  </si>
  <si>
    <t>78</t>
  </si>
  <si>
    <t>ROSA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</si>
  <si>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</si>
  <si>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</si>
  <si>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</si>
  <si>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</si>
  <si>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</si>
  <si>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</si>
  <si>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</si>
  <si>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</si>
  <si>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</si>
  <si>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</si>
  <si>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</si>
  <si>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</si>
  <si>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</si>
  <si>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PISO FULTON GRIS CONTRATO 3 CASAS MUESTRA / 16 VIVIENDAS</t>
  </si>
  <si>
    <t>Fecha de solicitud:</t>
  </si>
  <si>
    <t xml:space="preserve">MATERIAL </t>
  </si>
  <si>
    <t>PROVEEDOR</t>
  </si>
  <si>
    <t>ESTRUTEC</t>
  </si>
  <si>
    <t>CANT</t>
  </si>
  <si>
    <t>UNI</t>
  </si>
  <si>
    <t>DESCRIPCION</t>
  </si>
  <si>
    <t>P.U.</t>
  </si>
  <si>
    <t>MONTO</t>
  </si>
  <si>
    <t>FALTANTE</t>
  </si>
  <si>
    <t>|</t>
  </si>
  <si>
    <t>CASETON 16 VIVIENDAS</t>
  </si>
  <si>
    <t>CASETON 60X40X15 CM POLIESTIRENO EXPANDIDO</t>
  </si>
  <si>
    <t>CASETON 60x70x13CM POLIESTIRENO EXPANDIDO</t>
  </si>
  <si>
    <t>MANZANA</t>
  </si>
  <si>
    <t>N° LOTE</t>
  </si>
  <si>
    <t>PROTOTIPO</t>
  </si>
  <si>
    <t>JUEGO DE ACCESORIOS</t>
  </si>
  <si>
    <t>WC</t>
  </si>
  <si>
    <t xml:space="preserve">PAQUETE DE INSTALACIÓN WC </t>
  </si>
  <si>
    <t>OBRA TERRA</t>
  </si>
  <si>
    <t>INMEDIATA</t>
  </si>
  <si>
    <t>Varilla corrugada n° 3 (3/8)</t>
  </si>
  <si>
    <t>Varilla corrugada n° 4 (1/2)</t>
  </si>
  <si>
    <t>Varilla corrugada n° 5 (5/8)</t>
  </si>
  <si>
    <t>Varilla corrugada n° 6 (3/4)</t>
  </si>
  <si>
    <t xml:space="preserve">material </t>
  </si>
  <si>
    <t>cantidad</t>
  </si>
  <si>
    <t>home depot</t>
  </si>
  <si>
    <t xml:space="preserve">Alambre recocido </t>
  </si>
  <si>
    <t>Alambron n° 2</t>
  </si>
  <si>
    <t>Castillo 12-12-4</t>
  </si>
  <si>
    <t>Castillo 12-20-4</t>
  </si>
  <si>
    <t>Castillo 15-15-4</t>
  </si>
  <si>
    <t>Castillo 15-20-4</t>
  </si>
  <si>
    <t>Castillo 15-25-4</t>
  </si>
  <si>
    <t>Castillo 15-30-4</t>
  </si>
  <si>
    <t>Malla 4-4</t>
  </si>
  <si>
    <t>Malla 10-10</t>
  </si>
  <si>
    <t>Varilla corrugada 1/4</t>
  </si>
  <si>
    <t>Varilla corrugada 5/16</t>
  </si>
  <si>
    <t>A41423</t>
  </si>
  <si>
    <t>A41481</t>
  </si>
  <si>
    <t>A41459</t>
  </si>
  <si>
    <t>A41424</t>
  </si>
  <si>
    <t>saldo</t>
  </si>
  <si>
    <t>A41497</t>
  </si>
  <si>
    <t>A41504</t>
  </si>
  <si>
    <t>A41518</t>
  </si>
  <si>
    <t>HARMARK</t>
  </si>
  <si>
    <t>kg</t>
  </si>
  <si>
    <t>pza</t>
  </si>
  <si>
    <t>hojas 6.x2.5 mts</t>
  </si>
  <si>
    <t>rollos</t>
  </si>
  <si>
    <t>LOTES</t>
  </si>
  <si>
    <t>Nomb. Prot.</t>
  </si>
  <si>
    <t>Modelo</t>
  </si>
  <si>
    <t>Cajas</t>
  </si>
  <si>
    <t>M2</t>
  </si>
  <si>
    <t>T-127</t>
  </si>
  <si>
    <t>T-153</t>
  </si>
  <si>
    <t>Precio x Caja</t>
  </si>
  <si>
    <t>Subtotal</t>
  </si>
  <si>
    <t>Total</t>
  </si>
  <si>
    <t xml:space="preserve"> </t>
  </si>
  <si>
    <t>AZULEJO MARTEL GRIS  30X60</t>
  </si>
  <si>
    <t>ZENDE</t>
  </si>
  <si>
    <t>Luminaria tipo portaspot 12W. Incluye: suministro y colocación.</t>
  </si>
  <si>
    <t>Luminaria tipo portaspot para escalera, Incluye: bote integral, suministro y colocacion.</t>
  </si>
  <si>
    <t>BTICINO MODUS PRO BLANCO</t>
  </si>
  <si>
    <t>Tapa ciega con chasis color blanco. Incluye: suministro y colocación.</t>
  </si>
  <si>
    <t>Tapa 3 modulo con chasis color blanco. Incluye: suministro y colocación.</t>
  </si>
  <si>
    <t>Tapa 2 modulo con chasis color blanco. Incluye: suministro y colocación.</t>
  </si>
  <si>
    <t>Tapa 1 modulo con chasis color blanco. Incluye: suministro y colocación.</t>
  </si>
  <si>
    <t>Portalámparas plástico de 4" con casquillo de latón. Incluye: foco, suministro y colocación.</t>
  </si>
  <si>
    <t>Toma de television con placa y chasis 1 módulo. Incluye: suministro y colocación.</t>
  </si>
  <si>
    <t>Toma de telefono con placa y chasis 1 módulo. Incluye: suminsitro y colocación.</t>
  </si>
  <si>
    <t>Tomacorriente duplex polarizado 2P+T con placa y chasis 10/16A 127/200V para exterior. Incluye: suministro y colocación.</t>
  </si>
  <si>
    <t>Tomacorriente duplex polarizado 2P+T con placa y chasis 10/16A 127/200V con falla a tierra. Incluye: suministro y colocación.</t>
  </si>
  <si>
    <t>Tomacorriente duplex polarizado 2P+T con placa y chasis 10/16A 127/200V. Incluye: suministro y colocación.</t>
  </si>
  <si>
    <t>Botón para timbre 10A 250V. Incluye: zumbador 6W 120 V, placa 1 modulo y tapa ciega. suministro y colocación.</t>
  </si>
  <si>
    <t>Interruptor triple 10A 127V. Incluye: suministro y colocación.</t>
  </si>
  <si>
    <t>Interruptor doble 10A 127V. Incluye: suministro y colocación.</t>
  </si>
  <si>
    <t>Interruptor sencillo 10A 127V. Incluye: suministro y colocación.</t>
  </si>
  <si>
    <t>Interruptor 3 vías 10A 127V. Incluye: suministro y colocación.</t>
  </si>
  <si>
    <t>INDIANA COBRE</t>
  </si>
  <si>
    <t>m</t>
  </si>
  <si>
    <t>Cable THW cal. 14. Incluye suministro y colocación.</t>
  </si>
  <si>
    <t>Cable THW cal. 12. Incluye: suministro y colocación.</t>
  </si>
  <si>
    <t>Cable THW cal. 10. Incluye: suministro y colocación.</t>
  </si>
  <si>
    <t>Cable THW cal. 8. Incluye: suministro y colocación.</t>
  </si>
  <si>
    <t>Interruptor termomagnetico 1x20 Amp, 120/240v-, 10 KA, montaje enchufable. Incluye: Suministro y colocación.</t>
  </si>
  <si>
    <t>Interruptor termomagnetico 1x15 Amp, 120/240v-, 10 KA, montaje enchufable. Incluye: Suministro y colocación.</t>
  </si>
  <si>
    <t>PROTOTIPO 127 VERDE</t>
  </si>
  <si>
    <t xml:space="preserve">PROTOTIPO 153 ROSA </t>
  </si>
  <si>
    <t xml:space="preserve">Cajas </t>
  </si>
  <si>
    <t xml:space="preserve">Total </t>
  </si>
  <si>
    <t>WC VENUS</t>
  </si>
  <si>
    <t>Manzana</t>
  </si>
  <si>
    <t>OVALINES</t>
  </si>
  <si>
    <t>fecha ingreso en bodega</t>
  </si>
  <si>
    <t>127</t>
  </si>
  <si>
    <t>153</t>
  </si>
  <si>
    <t>LAVABO ARAL</t>
  </si>
  <si>
    <t>TERRA</t>
  </si>
  <si>
    <t xml:space="preserve">REQUERIDO PARA CONTRATO </t>
  </si>
  <si>
    <t>WC Y OVALINES TERRA</t>
  </si>
  <si>
    <t>2 verdes 2 rojas 2 blancas 2 negras</t>
  </si>
  <si>
    <t>verde</t>
  </si>
  <si>
    <t>2 negras 1 roja 1 blanca</t>
  </si>
  <si>
    <t xml:space="preserve">2 blancas 1 negra </t>
  </si>
  <si>
    <t>1 verde</t>
  </si>
  <si>
    <t>6 verdes</t>
  </si>
  <si>
    <t>No. requisicion:</t>
  </si>
  <si>
    <t>Nombre Obra:</t>
  </si>
  <si>
    <t>SOLUM - ET:01- 4 VIV</t>
  </si>
  <si>
    <t>Encargado:</t>
  </si>
  <si>
    <t>CARLOS ROSALES</t>
  </si>
  <si>
    <t>Ciudad:</t>
  </si>
  <si>
    <t>TLAQUEPAQUE</t>
  </si>
  <si>
    <t xml:space="preserve">  </t>
  </si>
  <si>
    <t xml:space="preserve">CABLE A SOLICITAR LOTES </t>
  </si>
  <si>
    <t>Teléfono:</t>
  </si>
  <si>
    <t>T-100</t>
  </si>
  <si>
    <t>Cantidad</t>
  </si>
  <si>
    <t>Descripción</t>
  </si>
  <si>
    <t xml:space="preserve">OBSERVACIONES </t>
  </si>
  <si>
    <t>elaboro</t>
  </si>
  <si>
    <t>Fecha:</t>
  </si>
  <si>
    <t>Fecha de Entrega</t>
  </si>
  <si>
    <t>INMEDIATO</t>
  </si>
  <si>
    <r>
      <t xml:space="preserve">SILLETA PIRAMIDAL SP 300 </t>
    </r>
    <r>
      <rPr>
        <b/>
        <sz val="8"/>
        <rFont val="Tahoma"/>
        <family val="2"/>
      </rPr>
      <t xml:space="preserve"> BOLSA 350 PZA</t>
    </r>
  </si>
  <si>
    <t>Tomacorriente duplex polarizado 2P+T con placa y chasis 10/16A 127/200V con falla a tierra</t>
  </si>
  <si>
    <t xml:space="preserve">Tomacorriente duplex polarizado 2P+T con placa y chasis 10/16A 127/200V para exterior. </t>
  </si>
  <si>
    <t>LUMINARIA 12W</t>
  </si>
  <si>
    <t>LUMINARIA CORTECIA</t>
  </si>
  <si>
    <t>PAQUETE INSTALACIÓN LAVABO EN ESPECIFICACIONES</t>
  </si>
  <si>
    <t>CESPOL P/ LAVABO 4206SC DICA</t>
  </si>
  <si>
    <t>PAQUETE INSTALACION LAVABO COFLEX</t>
  </si>
  <si>
    <t>MONOMANDO  9456qu.2</t>
  </si>
  <si>
    <t>PAQUETE DE INSTALACIÓN LAVABO EXPLOSIÓN INSUMOS</t>
  </si>
  <si>
    <t xml:space="preserve">MONOMANDO 4438.2 </t>
  </si>
  <si>
    <t xml:space="preserve">PAQUETE DE INSTALACIÓN LAVABO </t>
  </si>
  <si>
    <t>CONTRA 4206CPS.2 DICA</t>
  </si>
  <si>
    <t>CONTRA URREA 3826.2</t>
  </si>
  <si>
    <t>SE SURTIO 22 DE SEPTIEMBRE 2022</t>
  </si>
  <si>
    <t>GASPRO-01</t>
  </si>
  <si>
    <t>PLOMERIA INDUSTRIAL FACTURA 440</t>
  </si>
  <si>
    <t>SOLUM - ET:01- 43 VIV</t>
  </si>
  <si>
    <t>AQUA</t>
  </si>
  <si>
    <t>IGNIS</t>
  </si>
  <si>
    <t>3321076681</t>
  </si>
  <si>
    <t>ML</t>
  </si>
  <si>
    <t>SE COMPLETA DE CASAS MUESTRA</t>
  </si>
  <si>
    <t xml:space="preserve">mandar 1 rollo </t>
  </si>
  <si>
    <t>MATERIAL PARA 10 VIVIENDAS CIMENTACION PRODUCCION. GAS                         CONTRATISTA (MIGUEL ZARAGOZA BARRIOS)</t>
  </si>
  <si>
    <t>Valvula de alivio para boiler coflex 3/4</t>
  </si>
  <si>
    <t>CONECTOR MACHO COBRE DE 3/4</t>
  </si>
  <si>
    <t>TEE DE COBRE 3/4</t>
  </si>
  <si>
    <t>TUERCA  CONICA LATON 3/8</t>
  </si>
  <si>
    <t>174</t>
  </si>
  <si>
    <t>175</t>
  </si>
  <si>
    <t>176</t>
  </si>
  <si>
    <t>137</t>
  </si>
  <si>
    <t>138</t>
  </si>
  <si>
    <t>139</t>
  </si>
  <si>
    <t>140</t>
  </si>
  <si>
    <t>147</t>
  </si>
  <si>
    <t>146</t>
  </si>
  <si>
    <t>145</t>
  </si>
  <si>
    <t>144</t>
  </si>
  <si>
    <t>143</t>
  </si>
  <si>
    <t>150</t>
  </si>
  <si>
    <t>151</t>
  </si>
  <si>
    <t>152</t>
  </si>
  <si>
    <t>154</t>
  </si>
  <si>
    <t>161</t>
  </si>
  <si>
    <t>160</t>
  </si>
  <si>
    <t>159</t>
  </si>
  <si>
    <t>158</t>
  </si>
  <si>
    <t>157</t>
  </si>
  <si>
    <t>138/160</t>
  </si>
  <si>
    <t>158/180</t>
  </si>
  <si>
    <t>164</t>
  </si>
  <si>
    <t>165</t>
  </si>
  <si>
    <t>166</t>
  </si>
  <si>
    <t>167</t>
  </si>
  <si>
    <t>168</t>
  </si>
  <si>
    <t>169</t>
  </si>
  <si>
    <t>PISO FULTON GRIS CONTRATO 28 VIVIENDAS</t>
  </si>
  <si>
    <t>FULTON GRIS</t>
  </si>
  <si>
    <t>LEVANTAMIENTO OBRA</t>
  </si>
  <si>
    <t>Varilla copper con su conector</t>
  </si>
  <si>
    <t>Quinta terminal</t>
  </si>
  <si>
    <t xml:space="preserve">Tapa galvanizada ciega 4x4 </t>
  </si>
  <si>
    <t>Interruptor termomagnetico 2x50 Amp, 120/240v-, 10 KA, montaje enchufable. Incluye: Suministro y colocación.</t>
  </si>
  <si>
    <t>REGADERA CON BRAZO Y CHAPETON DICA 4518C.2</t>
  </si>
  <si>
    <t>MONOMANDO P/ LAVABO 9456 QU.2</t>
  </si>
  <si>
    <t>CESPOL P/LAVABO 219</t>
  </si>
  <si>
    <t>CONTRA NEGRO MATE CON REBOSADERO 3826.2</t>
  </si>
  <si>
    <t xml:space="preserve">MONOMANDO PARA REGADERA </t>
  </si>
  <si>
    <t>PAQUETE DE LAVABO COFLEX PS-C152</t>
  </si>
  <si>
    <t>CODO COBRE 90X 3/4"</t>
  </si>
  <si>
    <t>LLAVE INVIERNO DE 3/4" A  1/2"</t>
  </si>
  <si>
    <t>NIPLE TERMINAL 3/8" X 1/2"</t>
  </si>
  <si>
    <t>TUBO GALVANIZADO 3/4"</t>
  </si>
  <si>
    <t>TUBO FLEX 3/8</t>
  </si>
  <si>
    <t>TUBO COBRE L 3/4"</t>
  </si>
  <si>
    <t>PZAS</t>
  </si>
  <si>
    <t>VALVULA DE ALIVIO 75 PSI 3/4</t>
  </si>
  <si>
    <t>COFLEX</t>
  </si>
  <si>
    <t>T-75</t>
  </si>
  <si>
    <t>T-83</t>
  </si>
  <si>
    <t>NIPLE TERMINAL 3X8" X 3/8"</t>
  </si>
  <si>
    <t>NIPLE TERMINAL 3/8" MACHO A 1/2" MACHO</t>
  </si>
  <si>
    <t>TUERCA CONICA  3/8"</t>
  </si>
  <si>
    <t xml:space="preserve">TUBO FLEX </t>
  </si>
  <si>
    <t>rosa</t>
  </si>
  <si>
    <t>faltan</t>
  </si>
  <si>
    <t>PASTA PARA SOLDAR</t>
  </si>
  <si>
    <t>LIJA 1/2 PARA COBRE</t>
  </si>
  <si>
    <t>ESTAÑO</t>
  </si>
  <si>
    <t>LLAVE ESFERA 3/4</t>
  </si>
  <si>
    <t>TUERCA UNION COBRE 3/4</t>
  </si>
  <si>
    <t>CONECTOR MACHO TUBO PLUS 3/4</t>
  </si>
  <si>
    <t>CODO 3/4 X 90 TUBO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</si>
</sst>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F800]dddd\,\ mmmm\ dd\,\ yyyy"/>
    <numFmt numFmtId="166" formatCode="[$-80A]d&quot; de &quot;mmmm&quot; de &quot;yyyy;@"/>
    <numFmt numFmtId="167" formatCode="#,##0.00_ ;\-#,##0.00\ "/>
    <numFmt numFmtId="168" formatCode="_-* #,##0_-;\-* #,##0_-;_-* &quot;-&quot;??_-;_-@_-"/>
    <numFmt numFmtId="169" formatCode=";;;"/>
    <numFmt numFmtId="170" formatCode="d\ &quot;de&quot;\ mmmm\ &quot;de&quot;\ yyyy"/>
  </numFmts>
  <fonts count="6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indexed="6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63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indexed="63"/>
      <name val="Wingdings 2"/>
      <family val="1"/>
      <charset val="2"/>
    </font>
    <font>
      <sz val="10"/>
      <name val="Arial"/>
      <family val="2"/>
    </font>
    <font>
      <sz val="14"/>
      <color indexed="8"/>
      <name val="Arial"/>
      <family val="2"/>
    </font>
    <font>
      <sz val="16"/>
      <color indexed="8"/>
      <name val="Arial"/>
      <family val="2"/>
    </font>
    <font>
      <sz val="13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Bahnschrift Light"/>
      <family val="2"/>
    </font>
    <font>
      <b/>
      <sz val="14"/>
      <color indexed="8"/>
      <name val="Arial"/>
      <family val="2"/>
    </font>
    <font>
      <b/>
      <sz val="14"/>
      <color theme="4" tint="-0.249977111117893"/>
      <name val="Arial"/>
      <family val="2"/>
    </font>
    <font>
      <sz val="12"/>
      <color rgb="FF222222"/>
      <name val="Arial Rounded MT Bold"/>
      <family val="2"/>
    </font>
    <font>
      <sz val="12"/>
      <color theme="1"/>
      <name val="Bahnschrift Light"/>
      <family val="2"/>
    </font>
    <font>
      <sz val="12"/>
      <color theme="1"/>
      <name val="Aptos Display"/>
      <family val="2"/>
      <scheme val="major"/>
    </font>
    <font>
      <b/>
      <sz val="12"/>
      <color rgb="FFFF0000"/>
      <name val="Arial Rounded MT Bold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0"/>
      <name val="Arial"/>
      <family val="2"/>
    </font>
    <font>
      <sz val="8"/>
      <color indexed="63"/>
      <name val="Tahoma"/>
      <family val="2"/>
    </font>
    <font>
      <sz val="16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b/>
      <sz val="15"/>
      <name val="Arial"/>
      <family val="2"/>
    </font>
    <font>
      <b/>
      <sz val="16"/>
      <name val="Arial"/>
      <family val="2"/>
    </font>
    <font>
      <b/>
      <sz val="18"/>
      <color indexed="10"/>
      <name val="System"/>
      <family val="2"/>
    </font>
    <font>
      <sz val="12"/>
      <name val="Arial"/>
      <family val="2"/>
    </font>
    <font>
      <b/>
      <i/>
      <sz val="13"/>
      <name val="Arial"/>
      <family val="2"/>
    </font>
    <font>
      <b/>
      <sz val="12"/>
      <name val="Arial"/>
      <family val="2"/>
    </font>
    <font>
      <sz val="15"/>
      <name val="Arial"/>
      <family val="2"/>
    </font>
    <font>
      <b/>
      <sz val="13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2"/>
      <name val="Stylus BT"/>
      <family val="2"/>
    </font>
    <font>
      <sz val="10"/>
      <color indexed="10"/>
      <name val="Arial"/>
      <family val="2"/>
    </font>
    <font>
      <b/>
      <sz val="12"/>
      <color indexed="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8"/>
      <name val="Comic Sans MS"/>
      <family val="4"/>
    </font>
    <font>
      <b/>
      <sz val="8"/>
      <name val="Tahoma"/>
      <family val="2"/>
    </font>
    <font>
      <sz val="11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indexed="8"/>
      <name val="Calisto MT"/>
      <family val="1"/>
    </font>
    <font>
      <sz val="12"/>
      <name val="Calisto MT"/>
      <family val="1"/>
    </font>
  </fonts>
  <fills count="2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2B3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94659"/>
        <bgColor indexed="64"/>
      </patternFill>
    </fill>
    <fill>
      <patternFill patternType="solid">
        <fgColor rgb="FF9DA2A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77111117893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 tint="-0.249977111117893"/>
      </left>
      <right/>
      <top style="thin">
        <color theme="0"/>
      </top>
      <bottom style="thin">
        <color theme="0"/>
      </bottom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/>
      <top style="thick">
        <color indexed="22"/>
      </top>
      <bottom/>
      <diagonal/>
    </border>
    <border>
      <left/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22"/>
      </right>
      <top/>
      <bottom/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48"/>
      </top>
      <bottom style="thin">
        <color indexed="32"/>
      </bottom>
      <diagonal/>
    </border>
    <border>
      <left style="thick">
        <color indexed="22"/>
      </left>
      <right/>
      <top/>
      <bottom style="thick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 style="thick">
        <color indexed="22"/>
      </right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4" fillId="0" borderId="0"/>
    <xf numFmtId="0" fontId="33" fillId="0" borderId="0"/>
    <xf numFmtId="0" fontId="14" fillId="19" borderId="0"/>
    <xf numFmtId="0" fontId="37" fillId="0" borderId="0"/>
    <xf numFmtId="43" fontId="37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37" fillId="0" borderId="0" applyFont="0" applyFill="0" applyBorder="0" applyAlignment="0" applyProtection="0"/>
  </cellStyleXfs>
  <cellXfs count="319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1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9" fontId="7" fillId="6" borderId="0" xfId="0" applyNumberFormat="1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horizontal="center" vertical="center" wrapText="1"/>
    </xf>
    <xf numFmtId="0" fontId="9" fillId="7" borderId="0" xfId="1" applyNumberFormat="1" applyFont="1" applyFill="1" applyBorder="1" applyAlignment="1">
      <alignment horizontal="center" vertical="center"/>
    </xf>
    <xf numFmtId="0" fontId="10" fillId="7" borderId="0" xfId="2" applyNumberFormat="1" applyFont="1" applyFill="1"/>
    <xf numFmtId="44" fontId="10" fillId="4" borderId="0" xfId="2" applyFont="1" applyFill="1"/>
    <xf numFmtId="44" fontId="10" fillId="7" borderId="0" xfId="2" applyFont="1" applyFill="1"/>
    <xf numFmtId="49" fontId="2" fillId="8" borderId="1" xfId="0" applyNumberFormat="1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center" vertical="center" wrapText="1"/>
    </xf>
    <xf numFmtId="49" fontId="11" fillId="10" borderId="1" xfId="0" applyNumberFormat="1" applyFont="1" applyFill="1" applyBorder="1" applyAlignment="1">
      <alignment horizontal="left" vertical="center" wrapText="1"/>
    </xf>
    <xf numFmtId="49" fontId="9" fillId="10" borderId="9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0" fontId="12" fillId="10" borderId="1" xfId="1" applyNumberFormat="1" applyFont="1" applyFill="1" applyBorder="1" applyAlignment="1">
      <alignment horizontal="center" vertical="center"/>
    </xf>
    <xf numFmtId="44" fontId="9" fillId="10" borderId="1" xfId="2" applyFont="1" applyFill="1" applyBorder="1" applyAlignment="1">
      <alignment horizontal="center" vertical="top"/>
    </xf>
    <xf numFmtId="165" fontId="9" fillId="10" borderId="1" xfId="1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wrapText="1"/>
    </xf>
    <xf numFmtId="44" fontId="9" fillId="11" borderId="1" xfId="2" applyFont="1" applyFill="1" applyBorder="1" applyAlignment="1">
      <alignment horizontal="center" vertical="top"/>
    </xf>
    <xf numFmtId="49" fontId="11" fillId="11" borderId="1" xfId="0" applyNumberFormat="1" applyFont="1" applyFill="1" applyBorder="1" applyAlignment="1">
      <alignment horizontal="left" vertical="center" wrapText="1"/>
    </xf>
    <xf numFmtId="0" fontId="6" fillId="0" borderId="0" xfId="0" applyFont="1"/>
    <xf numFmtId="44" fontId="0" fillId="0" borderId="0" xfId="2" applyFont="1"/>
    <xf numFmtId="0" fontId="15" fillId="0" borderId="0" xfId="3" applyFont="1"/>
    <xf numFmtId="0" fontId="16" fillId="0" borderId="0" xfId="3" applyFont="1" applyAlignment="1">
      <alignment horizontal="center" vertical="center"/>
    </xf>
    <xf numFmtId="44" fontId="16" fillId="0" borderId="0" xfId="2" applyFont="1" applyAlignment="1">
      <alignment horizontal="center" vertical="center"/>
    </xf>
    <xf numFmtId="44" fontId="17" fillId="0" borderId="0" xfId="2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166" fontId="18" fillId="0" borderId="0" xfId="3" applyNumberFormat="1" applyFont="1"/>
    <xf numFmtId="0" fontId="19" fillId="0" borderId="0" xfId="0" applyFont="1" applyAlignment="1">
      <alignment vertical="center"/>
    </xf>
    <xf numFmtId="16" fontId="16" fillId="0" borderId="0" xfId="3" applyNumberFormat="1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6" fillId="0" borderId="0" xfId="3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13" borderId="0" xfId="3" applyFont="1" applyFill="1" applyAlignment="1">
      <alignment horizontal="left"/>
    </xf>
    <xf numFmtId="44" fontId="21" fillId="13" borderId="0" xfId="2" applyFont="1" applyFill="1" applyAlignment="1">
      <alignment horizontal="left"/>
    </xf>
    <xf numFmtId="44" fontId="21" fillId="13" borderId="0" xfId="2" applyFont="1" applyFill="1" applyAlignment="1">
      <alignment horizontal="center"/>
    </xf>
    <xf numFmtId="44" fontId="0" fillId="0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3" fillId="0" borderId="0" xfId="0" applyFont="1" applyAlignment="1">
      <alignment vertical="center"/>
    </xf>
    <xf numFmtId="1" fontId="24" fillId="0" borderId="1" xfId="0" applyNumberFormat="1" applyFont="1" applyBorder="1" applyAlignment="1">
      <alignment horizontal="center" vertical="center"/>
    </xf>
    <xf numFmtId="1" fontId="24" fillId="1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44" fontId="19" fillId="0" borderId="1" xfId="2" applyFont="1" applyFill="1" applyBorder="1" applyAlignment="1">
      <alignment vertical="center"/>
    </xf>
    <xf numFmtId="44" fontId="19" fillId="0" borderId="1" xfId="2" applyFont="1" applyBorder="1" applyAlignment="1">
      <alignment horizontal="center" vertical="center"/>
    </xf>
    <xf numFmtId="0" fontId="15" fillId="0" borderId="0" xfId="3" applyFont="1" applyAlignment="1">
      <alignment vertical="center"/>
    </xf>
    <xf numFmtId="0" fontId="26" fillId="0" borderId="0" xfId="0" applyFont="1" applyAlignment="1">
      <alignment vertical="center"/>
    </xf>
    <xf numFmtId="16" fontId="0" fillId="0" borderId="0" xfId="0" applyNumberFormat="1" applyAlignment="1">
      <alignment horizontal="center" vertical="center"/>
    </xf>
    <xf numFmtId="44" fontId="19" fillId="0" borderId="1" xfId="2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7" fillId="13" borderId="0" xfId="3" applyFont="1" applyFill="1" applyAlignment="1">
      <alignment horizontal="center" vertical="center"/>
    </xf>
    <xf numFmtId="0" fontId="28" fillId="13" borderId="0" xfId="3" applyFont="1" applyFill="1" applyAlignment="1">
      <alignment horizontal="center" vertical="center"/>
    </xf>
    <xf numFmtId="44" fontId="28" fillId="13" borderId="0" xfId="2" applyFont="1" applyFill="1" applyAlignment="1">
      <alignment horizontal="center" vertical="center"/>
    </xf>
    <xf numFmtId="15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" fontId="0" fillId="2" borderId="0" xfId="0" applyNumberFormat="1" applyFill="1" applyAlignment="1">
      <alignment horizontal="center" vertical="center" wrapText="1"/>
    </xf>
    <xf numFmtId="16" fontId="29" fillId="14" borderId="0" xfId="0" applyNumberFormat="1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44" fontId="3" fillId="0" borderId="0" xfId="2" applyFont="1" applyFill="1" applyBorder="1" applyAlignment="1">
      <alignment vertical="center"/>
    </xf>
    <xf numFmtId="44" fontId="19" fillId="0" borderId="1" xfId="2" applyFont="1" applyFill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44" fontId="19" fillId="0" borderId="0" xfId="2" applyFont="1" applyFill="1" applyBorder="1" applyAlignment="1">
      <alignment vertical="center"/>
    </xf>
    <xf numFmtId="44" fontId="19" fillId="0" borderId="0" xfId="2" applyFont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44" fontId="19" fillId="0" borderId="0" xfId="2" applyFont="1" applyFill="1" applyBorder="1" applyAlignment="1">
      <alignment horizontal="center" vertical="center"/>
    </xf>
    <xf numFmtId="44" fontId="19" fillId="0" borderId="0" xfId="2" applyFont="1" applyBorder="1" applyAlignment="1">
      <alignment vertical="center"/>
    </xf>
    <xf numFmtId="44" fontId="19" fillId="0" borderId="0" xfId="2" applyFont="1" applyAlignment="1">
      <alignment horizontal="center" vertical="center"/>
    </xf>
    <xf numFmtId="44" fontId="30" fillId="0" borderId="0" xfId="2" applyFont="1"/>
    <xf numFmtId="0" fontId="21" fillId="0" borderId="0" xfId="3" applyFont="1" applyAlignment="1">
      <alignment horizontal="left"/>
    </xf>
    <xf numFmtId="13" fontId="0" fillId="0" borderId="0" xfId="2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horizontal="center" vertical="center"/>
    </xf>
    <xf numFmtId="15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16" fontId="0" fillId="0" borderId="0" xfId="0" applyNumberFormat="1"/>
    <xf numFmtId="0" fontId="10" fillId="7" borderId="0" xfId="2" applyNumberFormat="1" applyFont="1" applyFill="1" applyAlignment="1">
      <alignment horizontal="center" vertical="center"/>
    </xf>
    <xf numFmtId="49" fontId="31" fillId="17" borderId="1" xfId="0" applyNumberFormat="1" applyFont="1" applyFill="1" applyBorder="1" applyAlignment="1">
      <alignment horizontal="left" vertical="center" wrapText="1"/>
    </xf>
    <xf numFmtId="49" fontId="10" fillId="17" borderId="9" xfId="0" applyNumberFormat="1" applyFont="1" applyFill="1" applyBorder="1" applyAlignment="1">
      <alignment horizontal="center" vertical="center" wrapText="1"/>
    </xf>
    <xf numFmtId="49" fontId="10" fillId="17" borderId="1" xfId="0" applyNumberFormat="1" applyFont="1" applyFill="1" applyBorder="1" applyAlignment="1">
      <alignment horizontal="center" vertical="center" wrapText="1"/>
    </xf>
    <xf numFmtId="0" fontId="10" fillId="17" borderId="1" xfId="1" applyNumberFormat="1" applyFont="1" applyFill="1" applyBorder="1" applyAlignment="1">
      <alignment horizontal="center" vertical="center"/>
    </xf>
    <xf numFmtId="44" fontId="10" fillId="17" borderId="1" xfId="2" applyFont="1" applyFill="1" applyBorder="1" applyAlignment="1">
      <alignment horizontal="center" vertical="top"/>
    </xf>
    <xf numFmtId="165" fontId="10" fillId="17" borderId="1" xfId="1" applyNumberFormat="1" applyFont="1" applyFill="1" applyBorder="1" applyAlignment="1">
      <alignment horizontal="center" vertical="center"/>
    </xf>
    <xf numFmtId="49" fontId="31" fillId="18" borderId="1" xfId="0" applyNumberFormat="1" applyFont="1" applyFill="1" applyBorder="1" applyAlignment="1">
      <alignment horizontal="left" vertical="center" wrapText="1"/>
    </xf>
    <xf numFmtId="49" fontId="10" fillId="18" borderId="9" xfId="0" applyNumberFormat="1" applyFont="1" applyFill="1" applyBorder="1" applyAlignment="1">
      <alignment horizontal="center" vertical="center" wrapText="1"/>
    </xf>
    <xf numFmtId="49" fontId="10" fillId="18" borderId="1" xfId="0" applyNumberFormat="1" applyFont="1" applyFill="1" applyBorder="1" applyAlignment="1">
      <alignment horizontal="center" vertical="center" wrapText="1"/>
    </xf>
    <xf numFmtId="0" fontId="10" fillId="18" borderId="1" xfId="1" applyNumberFormat="1" applyFont="1" applyFill="1" applyBorder="1" applyAlignment="1">
      <alignment horizontal="center" vertical="center"/>
    </xf>
    <xf numFmtId="44" fontId="10" fillId="18" borderId="1" xfId="2" applyFont="1" applyFill="1" applyBorder="1" applyAlignment="1">
      <alignment horizontal="center" vertical="top"/>
    </xf>
    <xf numFmtId="165" fontId="10" fillId="18" borderId="1" xfId="1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horizontal="center" vertical="center"/>
    </xf>
    <xf numFmtId="44" fontId="13" fillId="0" borderId="1" xfId="2" applyFont="1" applyFill="1" applyBorder="1" applyAlignment="1">
      <alignment horizontal="center" vertical="top"/>
    </xf>
    <xf numFmtId="44" fontId="9" fillId="0" borderId="1" xfId="2" applyFont="1" applyFill="1" applyBorder="1" applyAlignment="1">
      <alignment horizontal="center" vertical="top"/>
    </xf>
    <xf numFmtId="165" fontId="9" fillId="0" borderId="1" xfId="1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12" fillId="17" borderId="1" xfId="1" applyNumberFormat="1" applyFont="1" applyFill="1" applyBorder="1" applyAlignment="1">
      <alignment horizontal="center" vertical="center"/>
    </xf>
    <xf numFmtId="44" fontId="9" fillId="17" borderId="1" xfId="2" applyFont="1" applyFill="1" applyBorder="1" applyAlignment="1">
      <alignment horizontal="center" vertical="top"/>
    </xf>
    <xf numFmtId="0" fontId="32" fillId="0" borderId="0" xfId="0" applyFont="1" applyAlignment="1">
      <alignment vertical="center"/>
    </xf>
    <xf numFmtId="0" fontId="32" fillId="0" borderId="7" xfId="0" applyFont="1" applyBorder="1" applyAlignment="1">
      <alignment vertical="center"/>
    </xf>
    <xf numFmtId="0" fontId="33" fillId="0" borderId="0" xfId="4"/>
    <xf numFmtId="0" fontId="33" fillId="0" borderId="0" xfId="4" applyAlignment="1">
      <alignment wrapText="1"/>
    </xf>
    <xf numFmtId="44" fontId="8" fillId="5" borderId="0" xfId="2" applyFont="1" applyFill="1" applyBorder="1" applyAlignment="1">
      <alignment horizontal="center" vertical="center"/>
    </xf>
    <xf numFmtId="44" fontId="8" fillId="5" borderId="0" xfId="2" applyFont="1" applyFill="1" applyBorder="1" applyAlignment="1">
      <alignment horizontal="center" vertical="center" wrapText="1"/>
    </xf>
    <xf numFmtId="167" fontId="9" fillId="7" borderId="0" xfId="2" applyNumberFormat="1" applyFont="1" applyFill="1" applyBorder="1" applyAlignment="1">
      <alignment horizontal="center" vertical="center"/>
    </xf>
    <xf numFmtId="0" fontId="9" fillId="7" borderId="0" xfId="1" applyNumberFormat="1" applyFont="1" applyFill="1" applyBorder="1" applyAlignment="1">
      <alignment horizontal="center" vertical="top"/>
    </xf>
    <xf numFmtId="44" fontId="9" fillId="7" borderId="0" xfId="2" applyFont="1" applyFill="1" applyBorder="1" applyAlignment="1">
      <alignment horizontal="center" vertical="center"/>
    </xf>
    <xf numFmtId="44" fontId="10" fillId="7" borderId="0" xfId="2" applyFont="1" applyFill="1" applyAlignment="1">
      <alignment horizontal="right"/>
    </xf>
    <xf numFmtId="49" fontId="10" fillId="6" borderId="0" xfId="0" applyNumberFormat="1" applyFont="1" applyFill="1" applyAlignment="1">
      <alignment vertical="center" wrapText="1"/>
    </xf>
    <xf numFmtId="49" fontId="10" fillId="6" borderId="7" xfId="0" applyNumberFormat="1" applyFont="1" applyFill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44" fontId="10" fillId="0" borderId="0" xfId="2" applyFont="1"/>
    <xf numFmtId="0" fontId="9" fillId="10" borderId="1" xfId="0" applyFont="1" applyFill="1" applyBorder="1" applyAlignment="1" applyProtection="1">
      <alignment horizontal="center" vertical="center" wrapText="1"/>
      <protection locked="0"/>
    </xf>
    <xf numFmtId="167" fontId="9" fillId="10" borderId="1" xfId="2" applyNumberFormat="1" applyFont="1" applyFill="1" applyBorder="1" applyAlignment="1">
      <alignment horizontal="center" vertical="top"/>
    </xf>
    <xf numFmtId="165" fontId="9" fillId="10" borderId="12" xfId="1" applyNumberFormat="1" applyFont="1" applyFill="1" applyBorder="1" applyAlignment="1">
      <alignment horizontal="center" vertical="center"/>
    </xf>
    <xf numFmtId="15" fontId="9" fillId="10" borderId="1" xfId="2" applyNumberFormat="1" applyFont="1" applyFill="1" applyBorder="1" applyAlignment="1">
      <alignment horizontal="center" vertical="top"/>
    </xf>
    <xf numFmtId="165" fontId="9" fillId="11" borderId="1" xfId="1" applyNumberFormat="1" applyFont="1" applyFill="1" applyBorder="1" applyAlignment="1">
      <alignment horizontal="center" vertical="center"/>
    </xf>
    <xf numFmtId="49" fontId="34" fillId="11" borderId="1" xfId="0" applyNumberFormat="1" applyFont="1" applyFill="1" applyBorder="1" applyAlignment="1">
      <alignment horizontal="center" vertical="center" wrapText="1"/>
    </xf>
    <xf numFmtId="2" fontId="9" fillId="11" borderId="1" xfId="1" applyNumberFormat="1" applyFont="1" applyFill="1" applyBorder="1" applyAlignment="1">
      <alignment horizontal="center" vertical="center"/>
    </xf>
    <xf numFmtId="2" fontId="9" fillId="16" borderId="1" xfId="1" applyNumberFormat="1" applyFont="1" applyFill="1" applyBorder="1" applyAlignment="1">
      <alignment horizontal="center" vertical="center"/>
    </xf>
    <xf numFmtId="44" fontId="0" fillId="11" borderId="1" xfId="2" applyFont="1" applyFill="1" applyBorder="1"/>
    <xf numFmtId="2" fontId="0" fillId="16" borderId="1" xfId="2" applyNumberFormat="1" applyFont="1" applyFill="1" applyBorder="1" applyAlignment="1">
      <alignment horizontal="center" vertical="center"/>
    </xf>
    <xf numFmtId="44" fontId="0" fillId="16" borderId="1" xfId="2" applyFont="1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1" applyNumberFormat="1" applyFont="1"/>
    <xf numFmtId="44" fontId="10" fillId="0" borderId="0" xfId="2" applyFont="1" applyAlignment="1">
      <alignment horizontal="center"/>
    </xf>
    <xf numFmtId="165" fontId="10" fillId="0" borderId="0" xfId="0" applyNumberFormat="1" applyFont="1"/>
    <xf numFmtId="0" fontId="4" fillId="2" borderId="1" xfId="0" applyFont="1" applyFill="1" applyBorder="1"/>
    <xf numFmtId="0" fontId="4" fillId="2" borderId="12" xfId="0" applyFont="1" applyFill="1" applyBorder="1"/>
    <xf numFmtId="0" fontId="6" fillId="3" borderId="6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14" fillId="19" borderId="0" xfId="5"/>
    <xf numFmtId="0" fontId="35" fillId="19" borderId="0" xfId="5" applyFont="1"/>
    <xf numFmtId="0" fontId="36" fillId="19" borderId="0" xfId="5" applyFont="1"/>
    <xf numFmtId="0" fontId="14" fillId="20" borderId="15" xfId="5" applyFill="1" applyBorder="1"/>
    <xf numFmtId="0" fontId="14" fillId="20" borderId="16" xfId="5" applyFill="1" applyBorder="1"/>
    <xf numFmtId="0" fontId="35" fillId="20" borderId="16" xfId="5" applyFont="1" applyFill="1" applyBorder="1"/>
    <xf numFmtId="0" fontId="14" fillId="20" borderId="17" xfId="5" applyFill="1" applyBorder="1"/>
    <xf numFmtId="0" fontId="14" fillId="20" borderId="18" xfId="5" applyFill="1" applyBorder="1"/>
    <xf numFmtId="0" fontId="14" fillId="20" borderId="0" xfId="5" applyFill="1"/>
    <xf numFmtId="0" fontId="35" fillId="20" borderId="0" xfId="5" applyFont="1" applyFill="1"/>
    <xf numFmtId="0" fontId="39" fillId="20" borderId="0" xfId="5" applyFont="1" applyFill="1"/>
    <xf numFmtId="0" fontId="39" fillId="20" borderId="0" xfId="5" applyFont="1" applyFill="1" applyAlignment="1">
      <alignment horizontal="right"/>
    </xf>
    <xf numFmtId="1" fontId="40" fillId="20" borderId="0" xfId="5" applyNumberFormat="1" applyFont="1" applyFill="1" applyAlignment="1">
      <alignment horizontal="center"/>
    </xf>
    <xf numFmtId="0" fontId="14" fillId="20" borderId="19" xfId="5" applyFill="1" applyBorder="1"/>
    <xf numFmtId="0" fontId="41" fillId="20" borderId="0" xfId="5" applyFont="1" applyFill="1"/>
    <xf numFmtId="0" fontId="41" fillId="20" borderId="0" xfId="5" applyFont="1" applyFill="1" applyAlignment="1">
      <alignment horizontal="center"/>
    </xf>
    <xf numFmtId="0" fontId="36" fillId="19" borderId="0" xfId="5" applyFont="1" applyAlignment="1">
      <alignment horizontal="right"/>
    </xf>
    <xf numFmtId="0" fontId="36" fillId="14" borderId="22" xfId="5" applyFont="1" applyFill="1" applyBorder="1" applyAlignment="1">
      <alignment horizontal="center" vertical="center"/>
    </xf>
    <xf numFmtId="0" fontId="36" fillId="21" borderId="22" xfId="5" applyFont="1" applyFill="1" applyBorder="1" applyAlignment="1">
      <alignment horizontal="center" vertical="center"/>
    </xf>
    <xf numFmtId="0" fontId="36" fillId="19" borderId="12" xfId="5" applyFont="1" applyBorder="1" applyAlignment="1">
      <alignment horizontal="center" vertical="center"/>
    </xf>
    <xf numFmtId="0" fontId="46" fillId="19" borderId="0" xfId="5" applyFont="1" applyAlignment="1">
      <alignment horizontal="right"/>
    </xf>
    <xf numFmtId="0" fontId="36" fillId="14" borderId="24" xfId="5" applyFont="1" applyFill="1" applyBorder="1" applyAlignment="1">
      <alignment horizontal="center" vertical="center"/>
    </xf>
    <xf numFmtId="0" fontId="36" fillId="21" borderId="24" xfId="5" applyFont="1" applyFill="1" applyBorder="1" applyAlignment="1">
      <alignment horizontal="center" vertical="center"/>
    </xf>
    <xf numFmtId="0" fontId="36" fillId="19" borderId="0" xfId="5" applyFont="1" applyAlignment="1">
      <alignment horizontal="center"/>
    </xf>
    <xf numFmtId="0" fontId="47" fillId="20" borderId="25" xfId="5" applyFont="1" applyFill="1" applyBorder="1" applyAlignment="1">
      <alignment horizontal="center"/>
    </xf>
    <xf numFmtId="0" fontId="43" fillId="20" borderId="25" xfId="5" applyFont="1" applyFill="1" applyBorder="1" applyAlignment="1">
      <alignment horizontal="center"/>
    </xf>
    <xf numFmtId="43" fontId="36" fillId="19" borderId="0" xfId="7" applyFont="1" applyFill="1"/>
    <xf numFmtId="168" fontId="48" fillId="20" borderId="0" xfId="5" applyNumberFormat="1" applyFont="1" applyFill="1"/>
    <xf numFmtId="43" fontId="41" fillId="0" borderId="26" xfId="8" applyFont="1" applyFill="1" applyBorder="1" applyAlignment="1">
      <alignment horizontal="center" vertical="center"/>
    </xf>
    <xf numFmtId="0" fontId="41" fillId="20" borderId="5" xfId="6" applyFont="1" applyFill="1" applyBorder="1" applyAlignment="1">
      <alignment horizontal="center" vertical="center" wrapText="1"/>
    </xf>
    <xf numFmtId="2" fontId="46" fillId="19" borderId="1" xfId="5" applyNumberFormat="1" applyFont="1" applyBorder="1" applyAlignment="1">
      <alignment horizontal="center" vertical="center"/>
    </xf>
    <xf numFmtId="0" fontId="14" fillId="20" borderId="18" xfId="5" applyFill="1" applyBorder="1" applyAlignment="1">
      <alignment vertical="center" wrapText="1"/>
    </xf>
    <xf numFmtId="43" fontId="41" fillId="0" borderId="28" xfId="8" applyFont="1" applyFill="1" applyBorder="1" applyAlignment="1">
      <alignment horizontal="center" vertical="center"/>
    </xf>
    <xf numFmtId="0" fontId="41" fillId="20" borderId="1" xfId="6" applyFont="1" applyFill="1" applyBorder="1" applyAlignment="1">
      <alignment horizontal="center" vertical="center" wrapText="1"/>
    </xf>
    <xf numFmtId="0" fontId="14" fillId="20" borderId="0" xfId="5" applyFill="1" applyAlignment="1">
      <alignment vertical="center" wrapText="1"/>
    </xf>
    <xf numFmtId="0" fontId="14" fillId="20" borderId="19" xfId="5" applyFill="1" applyBorder="1" applyAlignment="1">
      <alignment vertical="center" wrapText="1"/>
    </xf>
    <xf numFmtId="0" fontId="14" fillId="19" borderId="0" xfId="5" applyAlignment="1">
      <alignment vertical="center" wrapText="1"/>
    </xf>
    <xf numFmtId="2" fontId="46" fillId="19" borderId="1" xfId="5" applyNumberFormat="1" applyFont="1" applyBorder="1" applyAlignment="1">
      <alignment horizontal="center" vertical="center" wrapText="1"/>
    </xf>
    <xf numFmtId="0" fontId="36" fillId="19" borderId="0" xfId="5" applyFont="1" applyAlignment="1">
      <alignment vertical="center" wrapText="1"/>
    </xf>
    <xf numFmtId="0" fontId="36" fillId="19" borderId="0" xfId="5" applyFont="1" applyAlignment="1">
      <alignment horizontal="right" vertical="center" wrapText="1"/>
    </xf>
    <xf numFmtId="0" fontId="50" fillId="19" borderId="0" xfId="5" applyFont="1"/>
    <xf numFmtId="0" fontId="43" fillId="20" borderId="0" xfId="5" applyFont="1" applyFill="1"/>
    <xf numFmtId="169" fontId="51" fillId="20" borderId="0" xfId="5" applyNumberFormat="1" applyFont="1" applyFill="1" applyAlignment="1">
      <alignment wrapText="1"/>
    </xf>
    <xf numFmtId="0" fontId="41" fillId="20" borderId="0" xfId="5" quotePrefix="1" applyFont="1" applyFill="1"/>
    <xf numFmtId="0" fontId="43" fillId="20" borderId="0" xfId="5" quotePrefix="1" applyFont="1" applyFill="1" applyAlignment="1">
      <alignment horizontal="right"/>
    </xf>
    <xf numFmtId="0" fontId="47" fillId="20" borderId="0" xfId="5" applyFont="1" applyFill="1" applyAlignment="1">
      <alignment horizontal="right"/>
    </xf>
    <xf numFmtId="0" fontId="53" fillId="20" borderId="0" xfId="5" applyFont="1" applyFill="1"/>
    <xf numFmtId="0" fontId="14" fillId="20" borderId="31" xfId="5" applyFill="1" applyBorder="1"/>
    <xf numFmtId="0" fontId="14" fillId="20" borderId="32" xfId="5" applyFill="1" applyBorder="1"/>
    <xf numFmtId="0" fontId="39" fillId="20" borderId="0" xfId="5" applyFont="1" applyFill="1" applyAlignment="1">
      <alignment vertical="center" wrapText="1"/>
    </xf>
    <xf numFmtId="0" fontId="14" fillId="20" borderId="33" xfId="5" applyFill="1" applyBorder="1"/>
    <xf numFmtId="0" fontId="14" fillId="20" borderId="34" xfId="5" applyFill="1" applyBorder="1"/>
    <xf numFmtId="0" fontId="55" fillId="0" borderId="35" xfId="6" applyFont="1" applyBorder="1" applyAlignment="1">
      <alignment horizontal="left" vertical="center"/>
    </xf>
    <xf numFmtId="0" fontId="14" fillId="22" borderId="22" xfId="5" applyFill="1" applyBorder="1" applyAlignment="1">
      <alignment horizontal="center" vertical="center"/>
    </xf>
    <xf numFmtId="0" fontId="36" fillId="22" borderId="24" xfId="5" applyFont="1" applyFill="1" applyBorder="1" applyAlignment="1">
      <alignment horizontal="center" vertical="center"/>
    </xf>
    <xf numFmtId="0" fontId="36" fillId="19" borderId="0" xfId="5" applyFont="1" applyAlignment="1">
      <alignment wrapText="1"/>
    </xf>
    <xf numFmtId="0" fontId="36" fillId="19" borderId="0" xfId="5" applyFont="1" applyAlignment="1">
      <alignment horizontal="left" vertical="center" wrapText="1"/>
    </xf>
    <xf numFmtId="0" fontId="33" fillId="0" borderId="1" xfId="4" applyBorder="1"/>
    <xf numFmtId="0" fontId="33" fillId="0" borderId="1" xfId="4" applyBorder="1" applyAlignment="1">
      <alignment wrapText="1"/>
    </xf>
    <xf numFmtId="0" fontId="33" fillId="0" borderId="1" xfId="4" applyBorder="1" applyAlignment="1">
      <alignment horizontal="left" vertical="center" wrapText="1"/>
    </xf>
    <xf numFmtId="0" fontId="33" fillId="0" borderId="1" xfId="4" applyBorder="1" applyAlignment="1">
      <alignment horizontal="center" vertical="center"/>
    </xf>
    <xf numFmtId="0" fontId="33" fillId="0" borderId="1" xfId="4" applyBorder="1" applyAlignment="1">
      <alignment horizontal="center" vertical="center" wrapText="1"/>
    </xf>
    <xf numFmtId="0" fontId="0" fillId="16" borderId="0" xfId="0" applyFill="1"/>
    <xf numFmtId="0" fontId="0" fillId="0" borderId="0" xfId="0" applyAlignment="1">
      <alignment horizontal="right"/>
    </xf>
    <xf numFmtId="4" fontId="0" fillId="0" borderId="0" xfId="0" applyNumberFormat="1"/>
    <xf numFmtId="44" fontId="0" fillId="0" borderId="0" xfId="2" applyFont="1" applyAlignment="1">
      <alignment horizontal="right"/>
    </xf>
    <xf numFmtId="0" fontId="57" fillId="16" borderId="0" xfId="0" applyFont="1" applyFill="1"/>
    <xf numFmtId="0" fontId="36" fillId="23" borderId="22" xfId="5" applyFont="1" applyFill="1" applyBorder="1" applyAlignment="1">
      <alignment horizontal="center" vertical="center"/>
    </xf>
    <xf numFmtId="0" fontId="36" fillId="23" borderId="24" xfId="5" applyFont="1" applyFill="1" applyBorder="1" applyAlignment="1">
      <alignment horizontal="center" vertical="center"/>
    </xf>
    <xf numFmtId="43" fontId="41" fillId="16" borderId="26" xfId="8" applyFont="1" applyFill="1" applyBorder="1" applyAlignment="1">
      <alignment horizontal="center" vertical="center"/>
    </xf>
    <xf numFmtId="0" fontId="46" fillId="19" borderId="0" xfId="5" applyFont="1" applyAlignment="1">
      <alignment horizontal="right" vertical="center" wrapText="1"/>
    </xf>
    <xf numFmtId="43" fontId="41" fillId="16" borderId="28" xfId="8" applyFont="1" applyFill="1" applyBorder="1" applyAlignment="1">
      <alignment horizontal="center" vertical="center"/>
    </xf>
    <xf numFmtId="0" fontId="36" fillId="19" borderId="0" xfId="5" applyFont="1" applyAlignment="1">
      <alignment horizontal="right" vertical="center"/>
    </xf>
    <xf numFmtId="0" fontId="14" fillId="0" borderId="1" xfId="4" applyFont="1" applyBorder="1" applyAlignment="1">
      <alignment wrapText="1"/>
    </xf>
    <xf numFmtId="0" fontId="33" fillId="0" borderId="1" xfId="4" applyBorder="1" applyAlignment="1">
      <alignment horizontal="center"/>
    </xf>
    <xf numFmtId="0" fontId="14" fillId="0" borderId="1" xfId="4" applyFont="1" applyBorder="1" applyAlignment="1">
      <alignment horizontal="left" vertical="center" wrapText="1"/>
    </xf>
    <xf numFmtId="0" fontId="59" fillId="0" borderId="36" xfId="0" applyFont="1" applyBorder="1" applyAlignment="1">
      <alignment horizontal="center" vertical="center" wrapText="1"/>
    </xf>
    <xf numFmtId="0" fontId="59" fillId="0" borderId="4" xfId="0" applyFont="1" applyBorder="1" applyAlignment="1">
      <alignment horizontal="left" vertical="center" wrapText="1"/>
    </xf>
    <xf numFmtId="0" fontId="59" fillId="0" borderId="2" xfId="0" applyFont="1" applyBorder="1" applyAlignment="1">
      <alignment horizontal="center" vertical="center" wrapText="1"/>
    </xf>
    <xf numFmtId="164" fontId="60" fillId="0" borderId="4" xfId="0" applyNumberFormat="1" applyFont="1" applyBorder="1" applyAlignment="1">
      <alignment horizontal="center" vertical="center"/>
    </xf>
    <xf numFmtId="0" fontId="14" fillId="0" borderId="0" xfId="4" applyFont="1"/>
    <xf numFmtId="0" fontId="41" fillId="20" borderId="1" xfId="6" applyFont="1" applyFill="1" applyBorder="1" applyAlignment="1">
      <alignment horizontal="left" wrapText="1"/>
    </xf>
    <xf numFmtId="0" fontId="49" fillId="0" borderId="1" xfId="9" applyNumberFormat="1" applyFont="1" applyFill="1" applyBorder="1" applyAlignment="1">
      <alignment horizontal="center"/>
    </xf>
    <xf numFmtId="0" fontId="49" fillId="0" borderId="29" xfId="9" applyNumberFormat="1" applyFont="1" applyFill="1" applyBorder="1" applyAlignment="1">
      <alignment horizontal="center"/>
    </xf>
    <xf numFmtId="49" fontId="38" fillId="20" borderId="21" xfId="5" applyNumberFormat="1" applyFont="1" applyFill="1" applyBorder="1" applyAlignment="1">
      <alignment horizontal="center"/>
    </xf>
    <xf numFmtId="0" fontId="38" fillId="19" borderId="21" xfId="5" applyFont="1" applyBorder="1" applyAlignment="1">
      <alignment horizontal="center"/>
    </xf>
    <xf numFmtId="0" fontId="38" fillId="0" borderId="0" xfId="6" applyFont="1" applyAlignment="1">
      <alignment horizontal="center"/>
    </xf>
    <xf numFmtId="49" fontId="42" fillId="20" borderId="20" xfId="6" applyNumberFormat="1" applyFont="1" applyFill="1" applyBorder="1" applyAlignment="1">
      <alignment horizontal="center"/>
    </xf>
    <xf numFmtId="0" fontId="42" fillId="0" borderId="20" xfId="6" applyFont="1" applyBorder="1" applyAlignment="1">
      <alignment horizontal="center"/>
    </xf>
    <xf numFmtId="49" fontId="43" fillId="20" borderId="20" xfId="5" applyNumberFormat="1" applyFont="1" applyFill="1" applyBorder="1" applyAlignment="1">
      <alignment horizontal="center"/>
    </xf>
    <xf numFmtId="49" fontId="44" fillId="20" borderId="20" xfId="5" applyNumberFormat="1" applyFont="1" applyFill="1" applyBorder="1" applyAlignment="1">
      <alignment horizontal="center"/>
    </xf>
    <xf numFmtId="0" fontId="44" fillId="19" borderId="20" xfId="5" applyFont="1" applyBorder="1" applyAlignment="1">
      <alignment horizontal="center"/>
    </xf>
    <xf numFmtId="49" fontId="38" fillId="20" borderId="20" xfId="5" applyNumberFormat="1" applyFont="1" applyFill="1" applyBorder="1" applyAlignment="1">
      <alignment horizontal="center"/>
    </xf>
    <xf numFmtId="0" fontId="38" fillId="19" borderId="20" xfId="5" applyFont="1" applyBorder="1" applyAlignment="1">
      <alignment horizontal="center"/>
    </xf>
    <xf numFmtId="49" fontId="45" fillId="20" borderId="21" xfId="6" applyNumberFormat="1" applyFont="1" applyFill="1" applyBorder="1" applyAlignment="1">
      <alignment horizontal="center"/>
    </xf>
    <xf numFmtId="0" fontId="45" fillId="0" borderId="21" xfId="6" applyFont="1" applyBorder="1" applyAlignment="1">
      <alignment horizontal="center"/>
    </xf>
    <xf numFmtId="49" fontId="38" fillId="20" borderId="23" xfId="5" applyNumberFormat="1" applyFont="1" applyFill="1" applyBorder="1" applyAlignment="1">
      <alignment horizontal="center"/>
    </xf>
    <xf numFmtId="0" fontId="38" fillId="20" borderId="23" xfId="5" applyFont="1" applyFill="1" applyBorder="1" applyAlignment="1">
      <alignment horizontal="center"/>
    </xf>
    <xf numFmtId="0" fontId="43" fillId="20" borderId="25" xfId="5" applyFont="1" applyFill="1" applyBorder="1" applyAlignment="1">
      <alignment horizontal="center"/>
    </xf>
    <xf numFmtId="0" fontId="41" fillId="19" borderId="25" xfId="5" applyFont="1" applyBorder="1" applyAlignment="1">
      <alignment horizontal="center"/>
    </xf>
    <xf numFmtId="0" fontId="41" fillId="20" borderId="5" xfId="6" applyFont="1" applyFill="1" applyBorder="1" applyAlignment="1">
      <alignment horizontal="left" wrapText="1"/>
    </xf>
    <xf numFmtId="0" fontId="49" fillId="0" borderId="5" xfId="9" applyNumberFormat="1" applyFont="1" applyFill="1" applyBorder="1" applyAlignment="1">
      <alignment horizontal="center"/>
    </xf>
    <xf numFmtId="0" fontId="49" fillId="0" borderId="27" xfId="9" applyNumberFormat="1" applyFont="1" applyFill="1" applyBorder="1" applyAlignment="1">
      <alignment horizontal="center"/>
    </xf>
    <xf numFmtId="0" fontId="41" fillId="20" borderId="1" xfId="6" applyFont="1" applyFill="1" applyBorder="1" applyAlignment="1">
      <alignment horizontal="left" wrapText="1"/>
    </xf>
    <xf numFmtId="0" fontId="49" fillId="0" borderId="1" xfId="9" applyNumberFormat="1" applyFont="1" applyFill="1" applyBorder="1" applyAlignment="1">
      <alignment horizontal="center"/>
    </xf>
    <xf numFmtId="0" fontId="49" fillId="0" borderId="29" xfId="9" applyNumberFormat="1" applyFont="1" applyFill="1" applyBorder="1" applyAlignment="1">
      <alignment horizontal="center"/>
    </xf>
    <xf numFmtId="0" fontId="49" fillId="20" borderId="12" xfId="9" applyNumberFormat="1" applyFont="1" applyFill="1" applyBorder="1" applyAlignment="1">
      <alignment horizontal="right"/>
    </xf>
    <xf numFmtId="0" fontId="49" fillId="20" borderId="13" xfId="9" applyNumberFormat="1" applyFont="1" applyFill="1" applyBorder="1" applyAlignment="1">
      <alignment horizontal="right"/>
    </xf>
    <xf numFmtId="0" fontId="49" fillId="20" borderId="30" xfId="9" applyNumberFormat="1" applyFont="1" applyFill="1" applyBorder="1" applyAlignment="1">
      <alignment horizontal="right"/>
    </xf>
    <xf numFmtId="0" fontId="49" fillId="20" borderId="1" xfId="9" applyNumberFormat="1" applyFont="1" applyFill="1" applyBorder="1" applyAlignment="1">
      <alignment horizontal="right"/>
    </xf>
    <xf numFmtId="0" fontId="49" fillId="20" borderId="29" xfId="9" applyNumberFormat="1" applyFont="1" applyFill="1" applyBorder="1" applyAlignment="1">
      <alignment horizontal="right"/>
    </xf>
    <xf numFmtId="0" fontId="49" fillId="20" borderId="1" xfId="9" applyNumberFormat="1" applyFont="1" applyFill="1" applyBorder="1" applyAlignment="1">
      <alignment horizontal="center" vertical="center" wrapText="1"/>
    </xf>
    <xf numFmtId="0" fontId="49" fillId="20" borderId="29" xfId="9" applyNumberFormat="1" applyFont="1" applyFill="1" applyBorder="1" applyAlignment="1">
      <alignment horizontal="center" vertical="center" wrapText="1"/>
    </xf>
    <xf numFmtId="0" fontId="54" fillId="20" borderId="0" xfId="5" applyFont="1" applyFill="1" applyAlignment="1">
      <alignment horizontal="center" vertical="center" wrapText="1"/>
    </xf>
    <xf numFmtId="0" fontId="43" fillId="20" borderId="0" xfId="5" applyFont="1" applyFill="1" applyAlignment="1">
      <alignment horizontal="left" wrapText="1"/>
    </xf>
    <xf numFmtId="17" fontId="14" fillId="20" borderId="0" xfId="5" applyNumberFormat="1" applyFill="1"/>
    <xf numFmtId="49" fontId="52" fillId="20" borderId="0" xfId="5" applyNumberFormat="1" applyFont="1" applyFill="1" applyAlignment="1">
      <alignment horizontal="center" vertical="center"/>
    </xf>
    <xf numFmtId="0" fontId="14" fillId="20" borderId="31" xfId="5" applyFill="1" applyBorder="1" applyAlignment="1">
      <alignment horizontal="center"/>
    </xf>
    <xf numFmtId="0" fontId="38" fillId="20" borderId="0" xfId="5" applyFont="1" applyFill="1" applyAlignment="1">
      <alignment horizontal="center" wrapText="1"/>
    </xf>
    <xf numFmtId="14" fontId="47" fillId="20" borderId="0" xfId="5" applyNumberFormat="1" applyFont="1" applyFill="1" applyAlignment="1">
      <alignment horizontal="center"/>
    </xf>
    <xf numFmtId="0" fontId="47" fillId="19" borderId="0" xfId="5" applyFont="1" applyAlignment="1">
      <alignment horizontal="center"/>
    </xf>
    <xf numFmtId="0" fontId="45" fillId="20" borderId="0" xfId="5" applyFont="1" applyFill="1" applyAlignment="1">
      <alignment horizontal="left" vertical="center"/>
    </xf>
    <xf numFmtId="170" fontId="54" fillId="20" borderId="0" xfId="5" applyNumberFormat="1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8" fillId="3" borderId="6" xfId="0" applyFont="1" applyFill="1" applyBorder="1" applyAlignment="1">
      <alignment horizontal="center" vertical="center" wrapText="1"/>
    </xf>
    <xf numFmtId="0" fontId="58" fillId="3" borderId="0" xfId="0" applyFont="1" applyFill="1" applyAlignment="1">
      <alignment horizontal="center" vertical="center" wrapText="1"/>
    </xf>
    <xf numFmtId="49" fontId="10" fillId="6" borderId="0" xfId="0" applyNumberFormat="1" applyFont="1" applyFill="1" applyAlignment="1">
      <alignment horizontal="center" vertical="center" wrapText="1"/>
    </xf>
    <xf numFmtId="49" fontId="10" fillId="6" borderId="7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6" fillId="16" borderId="10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6" borderId="7" xfId="0" applyFont="1" applyFill="1" applyBorder="1" applyAlignment="1">
      <alignment horizontal="center" vertical="center" wrapText="1"/>
    </xf>
    <xf numFmtId="49" fontId="9" fillId="10" borderId="12" xfId="0" applyNumberFormat="1" applyFont="1" applyFill="1" applyBorder="1" applyAlignment="1">
      <alignment horizontal="center" vertical="center" wrapText="1"/>
    </xf>
    <xf numFmtId="49" fontId="9" fillId="10" borderId="13" xfId="0" applyNumberFormat="1" applyFont="1" applyFill="1" applyBorder="1" applyAlignment="1">
      <alignment horizontal="center" vertical="center" wrapText="1"/>
    </xf>
    <xf numFmtId="49" fontId="9" fillId="10" borderId="9" xfId="0" applyNumberFormat="1" applyFont="1" applyFill="1" applyBorder="1" applyAlignment="1">
      <alignment horizontal="center" vertical="center" wrapText="1"/>
    </xf>
    <xf numFmtId="0" fontId="49" fillId="0" borderId="5" xfId="9" applyNumberFormat="1" applyFont="1" applyFill="1" applyBorder="1" applyAlignment="1">
      <alignment horizontal="center" vertical="center"/>
    </xf>
    <xf numFmtId="0" fontId="49" fillId="0" borderId="27" xfId="9" applyNumberFormat="1" applyFont="1" applyFill="1" applyBorder="1" applyAlignment="1">
      <alignment horizontal="center" vertical="center"/>
    </xf>
    <xf numFmtId="0" fontId="49" fillId="0" borderId="1" xfId="9" applyNumberFormat="1" applyFont="1" applyFill="1" applyBorder="1" applyAlignment="1">
      <alignment horizontal="center" vertical="center"/>
    </xf>
    <xf numFmtId="0" fontId="49" fillId="0" borderId="29" xfId="9" applyNumberFormat="1" applyFont="1" applyFill="1" applyBorder="1" applyAlignment="1">
      <alignment horizontal="center" vertical="center"/>
    </xf>
    <xf numFmtId="0" fontId="49" fillId="20" borderId="12" xfId="9" applyNumberFormat="1" applyFont="1" applyFill="1" applyBorder="1" applyAlignment="1">
      <alignment horizontal="center" vertical="center"/>
    </xf>
    <xf numFmtId="0" fontId="49" fillId="20" borderId="13" xfId="9" applyNumberFormat="1" applyFont="1" applyFill="1" applyBorder="1" applyAlignment="1">
      <alignment horizontal="center" vertical="center"/>
    </xf>
    <xf numFmtId="0" fontId="49" fillId="20" borderId="30" xfId="9" applyNumberFormat="1" applyFont="1" applyFill="1" applyBorder="1" applyAlignment="1">
      <alignment horizontal="center" vertical="center"/>
    </xf>
    <xf numFmtId="0" fontId="49" fillId="20" borderId="1" xfId="9" applyNumberFormat="1" applyFont="1" applyFill="1" applyBorder="1" applyAlignment="1">
      <alignment horizontal="center" vertical="center"/>
    </xf>
    <xf numFmtId="0" fontId="49" fillId="20" borderId="29" xfId="9" applyNumberFormat="1" applyFont="1" applyFill="1" applyBorder="1" applyAlignment="1">
      <alignment horizontal="center" vertical="center"/>
    </xf>
    <xf numFmtId="0" fontId="41" fillId="16" borderId="1" xfId="6" applyFont="1" applyFill="1" applyBorder="1" applyAlignment="1">
      <alignment horizontal="left" wrapText="1"/>
    </xf>
    <xf numFmtId="0" fontId="47" fillId="20" borderId="0" xfId="5" applyFont="1" applyFill="1" applyAlignment="1">
      <alignment horizontal="left" wrapText="1"/>
    </xf>
    <xf numFmtId="0" fontId="0" fillId="0" borderId="1" xfId="0" applyBorder="1" applyAlignment="1">
      <alignment horizontal="center"/>
    </xf>
  </cellXfs>
  <cellStyles count="10">
    <cellStyle name="Millares" xfId="1" builtinId="3"/>
    <cellStyle name="Millares 2 2 2" xfId="8" xr:uid="{2E787D25-344C-48B6-AF54-6A78EC1ACBE3}"/>
    <cellStyle name="Millares 6 2" xfId="7" xr:uid="{E0A3C356-5DD8-4D89-B11E-A1E750E67CFF}"/>
    <cellStyle name="Moneda" xfId="2" builtinId="4"/>
    <cellStyle name="Moneda 2_REQUISICIONES E2 102 A LA 106 2 2" xfId="9" xr:uid="{D31B174A-ED09-45B3-8D3E-4774121AAD44}"/>
    <cellStyle name="Normal" xfId="0" builtinId="0"/>
    <cellStyle name="Normal 2" xfId="3" xr:uid="{2EC4D3B4-56CD-40A5-B532-F5616392889A}"/>
    <cellStyle name="Normal 3" xfId="4" xr:uid="{8FE89D33-E4CB-4254-9E68-109ECAECCE75}"/>
    <cellStyle name="Normal 3 2" xfId="6" xr:uid="{1B53AEB6-C472-4E30-8B05-C8D73A928B66}"/>
    <cellStyle name="Normal_MISION CAPISTRANO" xfId="5" xr:uid="{2B2FCF9A-5B95-4FF1-BB5F-D56CFC5DCFB8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9843</xdr:colOff>
      <xdr:row>14</xdr:row>
      <xdr:rowOff>123191</xdr:rowOff>
    </xdr:from>
    <xdr:to>
      <xdr:col>18</xdr:col>
      <xdr:colOff>452428</xdr:colOff>
      <xdr:row>18</xdr:row>
      <xdr:rowOff>174308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9939B8-192E-E52F-0CC3-936A1BD5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76343" y="2853691"/>
          <a:ext cx="6651615" cy="77374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2</xdr:rowOff>
    </xdr:from>
    <xdr:to>
      <xdr:col>18</xdr:col>
      <xdr:colOff>440055</xdr:colOff>
      <xdr:row>27</xdr:row>
      <xdr:rowOff>15964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11714E-9F26-02CA-4DB8-87F000DD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2000" y="3643315"/>
          <a:ext cx="6635750" cy="14840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1E5C7C43-622C-470C-AFEE-942AFCE8811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2FDD833C-FD90-43C1-99CD-A9C988A3A86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EEE639BF-B5E5-405A-AD4B-70ACDF965F3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52BA93F5-EA4D-47BB-B656-6BFF4A99D83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440FD92D-58A4-48CF-8E89-6309616F72A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E0C376FE-6E36-4C6B-8E81-3684F0F112E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092D1E00-85DA-4A35-83FC-942F6D23C20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A58F635B-2C3E-4B01-BF60-AB25599509E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C6E9CB7B-EB06-4C9D-A1D3-CEDCBD24D4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25AAAEEC-5EAA-4C71-80A9-9902B2E3C01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EF03A50E-0114-498F-81F1-1610437DF6F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A6EAF669-D541-45C5-A86A-C6FC11994E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D2B9D914-77CB-4932-A6F5-D86D64B300F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A48923F8-5B2C-4DA1-A229-3F27465025F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2675B144-8FFA-4F71-92AB-05DF8F9DEAF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A19A020C-BA25-426B-92FA-EA3076CE4E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3428B6F5-5105-40C3-8BAF-4F89451C931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DF43A6F7-B845-4CA7-99A1-CC0425C1C4F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498E1265-A558-46AB-893A-76DF2C57D36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836CB246-3D75-48B9-9324-508E06CB92C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876ED409-AACB-4603-A79B-BDA27A56679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817DDFDE-8DB5-41C2-B949-9AE1E0056A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89252949-B7AD-4FF7-BD85-9508C871591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96337CD3-0E5C-4F29-AC63-A64D29C156B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4D4E6A80-A754-41F0-BB0D-7B924DEA7CB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061A4C8A-A01A-40D2-90BF-4F94790E3FB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E0CB0D73-4456-4804-BBB6-74C18E66612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A2673DA9-E17A-41A3-8EF0-33D9EBCAAE6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494A88AA-0851-4B0C-93A1-47A6619778F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C686FC3F-D21D-486C-8F5E-C7CF35CFD5E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94040CE3-9A34-4957-A9E7-FB760AFA611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118FFCBB-2FAC-4998-8B6A-7A6B0234E57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8077AF08-F69F-431D-A457-3215ED2821C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B184BF6C-72DC-422A-8280-1A813F7118B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975E668B-4266-4D79-8AC4-4763698DBBA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51950206-79FB-46E9-891C-95F323DD09F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41518B3A-E5C8-47E3-B4C4-619A7D59B4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8FAB857F-E8A8-4A4D-9890-17EB0A41BBB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C83686C3-5F03-4ADF-9067-534D83DBE39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764D7DF7-3B3F-43EF-A5DA-A9E301E90E3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DEF756C8-05AC-4AA6-8C7A-57BED6495EE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F6DA6286-20EC-4828-A8D3-2842F045983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5F9F8E7C-3487-47BD-94E7-EE258EF9C8B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2A46F54C-9D1B-4306-906C-03824469B50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D963D1AB-85E9-45C5-ACD7-70581113A93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42C1E51B-0E7F-4853-8E96-C8FDE95459C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0A045C20-B335-4C82-9DE2-5C89227489E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691501B6-FBD5-4A78-B361-AFF61A53C01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D63CD5AF-5545-45D4-AD7C-049E46CD4A4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6C4F2FBD-BD04-4E6B-83C9-D359A912F96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AD54A296-1319-4E23-A326-F00F8C22EC6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F8B0C799-0B63-4D12-9963-DFF74C07753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45C243F2-2FDE-44B9-9C9F-1E4788CE009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FE8714C9-7B03-4857-9454-59A67654FA0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E7DB16A0-A788-43ED-B985-373826F0DFE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7946ADB9-01FC-4280-9FA4-48E6EC09CE3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E396AE2F-FD03-4B1B-B743-14EF4BDEA8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96330BAF-C88F-4CFC-9060-F7D32BE367D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FDE04915-37BD-4A74-9EBD-76A40D31386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0F9967B3-F4E6-4A66-A8D5-55D85D7DD05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0B69BF8E-D051-4460-BE7E-ABEACC83AC1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0E8B189E-1483-4938-8B23-E3AC6EAF9EF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C698D471-EF30-46AA-98E1-D27A3D34E6D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ACECEE1A-70B7-4C48-8966-F6FB91F400E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1A24F413-EC2C-47CE-88DC-494765193AF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4A38D662-9B00-437F-A97B-8A004CA37AF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F68AB041-49DC-443D-9324-EC67FC3CD21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9E8F7638-1A2A-44D4-BE5F-E3AC02604E5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F4FFAAB7-1144-4EC2-B6E8-99538F00110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84471B3A-09E4-4148-B9A9-3E05433BB4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ECB5EBD5-140F-4DB0-89EB-F40FB8F94AD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8FFC4301-2807-4090-BF61-39F9A3F86FB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E547D970-D299-4956-B57C-8860C2B90CA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6EDAB448-0EB4-47E0-90EB-CBA0D4F0D66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09918A3E-38EC-4104-A2B7-09E9CADB6B1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B8836EA0-E186-42DE-AB11-32A32BE54BB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4CC53BF0-2F7D-47F7-A357-8CF6FA2CDFB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54001720-EE9D-4B1E-8D82-F6579470A98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600F90FE-9641-4404-B338-BDDB265C50C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72BFDD67-8B8F-41D8-9D08-F1878F5B1FF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E09A5BD6-26D0-49B4-8059-3C471BD345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A00F4A9E-FD51-41FE-8F75-98D1A7600C0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CD7E953D-E685-40EB-A8AC-CDF684B55AC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DF07BBAB-8F44-4F14-86D6-8B003D1AE18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D9632322-F64F-433B-BCE8-1E2FF78BBBE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AA2738FC-A668-41FD-BF1E-04899622B22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A1B196CD-EE7F-4218-A94A-2608AEEB3E5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0D7EAA4E-6704-4DB6-AD41-146A2EB508B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74B7EAD0-E5EE-413E-850F-8AE2A8C88F5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CF6636B2-7890-47C7-839A-F6368915941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4579BF7D-2C75-4630-944E-C0F54C4C0A5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152FFB23-E800-4724-BCFB-5A21773B166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ADF2683C-19BC-4C80-8087-7B35F93F4EF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192A2CA0-48A5-4842-8D5C-1C43B779A3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C8D3D22D-52EE-4F1E-B173-A054C4C22C9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A951003E-77C7-42E1-BAD4-4D7706B6649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F98BAB52-2F51-4A13-B6A0-167C0B22029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D3DB73E3-1CF6-4EEF-BD99-FEAD3D4C63E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7AE969DD-2A75-4A73-81D4-8B10734B395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74054D90-A6B2-49A0-BBE8-4B759ED8FD7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AB1DD67B-B956-40F5-8856-5A9AB8E16F7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3BB8403B-4BCD-4094-8B17-7C995A26278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C18C809E-4732-4D20-92DD-40926A6BC28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A7CFC4EA-6B98-4D2C-812C-05CCD7AD85C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02818255-28CD-4147-BF59-994913E9F6D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4DF20420-94ED-477B-960E-33886AEA4E4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2AD9E594-C4E7-4F5B-B906-89A8D4FDDF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3D53F82B-06FB-4F39-A6A4-5E5AA85567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68ED921C-4D87-43CF-824B-2EA62B7FDC2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A9B0A10E-0F04-4DAA-A45E-4DDD30BA6CF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19F11E2C-8757-4002-99AF-D0FD2C36FE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747A2224-B9F3-4223-BE2E-DC91BCE1070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95FC6BE0-1783-4639-8E06-D3610BECE18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D7B3DA12-B629-439D-9A98-31BAA965DA8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367D901A-6CAE-4CF3-BAB9-670E69DD16F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A9214A01-7828-41A7-B980-BCEB6C177AB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1BA34E6F-4BF4-4201-B05D-C5B4A58CE66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900289FA-226B-4E8D-AF78-6B30C6D0485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FD5C0348-9790-40F6-A8EE-CABE606E42C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34CD4280-96AF-44A7-ADA6-8F28B891CC6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8969AAEA-AA5E-4B78-9170-3540E634D94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563E3DEC-2F28-48D7-B737-209F4311529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59023305-7F15-4A92-87F6-585E9DF9592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EC5036C4-8C56-461A-BE84-42A03852517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C2597703-122D-4A86-9097-4DC748F487D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2E25E648-D7AE-4F42-98A6-FCF41C107F1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0A267C80-974E-4DB0-BC77-E19A89CB576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24969AB8-343B-485F-B7DD-31D78169828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6B640514-2826-422D-BE42-7AB96806D8F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624F8DE5-B950-445B-97C8-0F31928FE27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8822AF42-E84F-4747-9276-7E2C36BCACB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9427760C-9020-41FA-822F-10EE4705FBB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9E2B64FF-DC13-40CF-88B1-8B9F3A5173A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0E79AFB7-C836-4FC1-B095-953DC3153A6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3CFC67D9-89C5-4988-9A01-A48B7444B09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B6168668-6512-40C0-BD12-A2663ED4BCB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3F89FB3D-C568-45FB-B1C0-F33AEFC60E8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304593CB-1CD6-4EFD-A082-9224BB6A9C8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0129C4E0-2B15-4A68-A7B8-BED3B4F94E3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BC991340-97D8-43A7-BCFA-366D0FE8FAC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F09FAC27-7AD0-4C94-A092-B52298DE22C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0F65060D-F053-4506-8DD0-323A0C36AE6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6147CAD9-D4E3-4058-B303-46038C77833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C0553E06-4476-4AD9-8A64-72084A7D79B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46832EEA-3554-47F8-B8A3-829290C1E37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7F278AE6-76A5-4FE6-B10E-7F53C1E814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8DEEE0D0-E647-487B-88D1-3F642128952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0AA573DE-2F8D-4D53-9CFF-F50B1F2106E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B4CAFF89-4D5C-459D-9077-61B70A20BE8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4B7789D7-2ADB-4853-BF13-00FBAC0E290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3AC4BE6E-EF88-481F-8386-090277EBD18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97840D7E-4FE6-42E6-86D0-5C32FE0742E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69FDE262-EABD-4919-988F-189A51D1837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B73D62C4-44F6-444A-9737-5D4A369C801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D3F54F0A-B416-46ED-87A5-8E48E49BD39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FB81D0FF-5E18-4F12-B2E4-DBE7DB31AF9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45FBF68B-30DA-4F03-B345-56A4FD7E41B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86EF79C1-8AF6-48DC-872D-8FC3B9E7259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EA556B7D-B1F6-4209-B139-1162ED1102B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66DFE0ED-5025-4179-97E5-672F6DF948A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7A6C811A-0091-40C3-B0A0-DB9492613A6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0198137C-1C27-42F9-AC16-AAE3E64A8B2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F48F8950-C1C9-466D-A5C2-5782C96D06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69A2728A-DCDE-4CF5-A5FA-A5F5CDA209B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10AE4C2D-EFA2-47E9-8939-F6001F1BCFA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7F13F4A7-E826-4CA8-98BC-77775DD840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054B6666-2D01-4798-9A57-37287683891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37A3AF66-C7C9-44C5-804F-8EED48E2E54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3EBC15E2-5147-44C2-927C-CF1FFCE60BE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9A00D1C2-F452-45F2-84B3-14A1C6A00A3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DBAE362B-B7C8-4196-89F8-D57C0A49CB5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DAA5480F-1A3C-4DC0-AD17-92A91EB9EF2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4C677C1F-DBC0-4F31-93B7-841C4A5120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97642545-DA78-49F0-80CC-D4456218A7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09F1FD8B-700D-4E84-A4B1-E8DDE88FA39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444A164B-25A4-49FD-96BE-8355C578DC2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C4CA0553-1EC9-48F1-8DBF-3EB3D2B8DE9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31F84357-9B77-4D7D-8958-65E6A85DB5E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907BB26C-66DE-449B-BE9C-D0EB6B1C0C4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E1BED580-D97D-451F-813E-384DC03303A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3CF25C4F-E76A-4E38-8958-1865AB8EBB4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A86B419D-2EB7-4BCE-9867-0D51666242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C497AB94-3BCA-4C9B-94CB-CB9FC2FCF6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B13EE236-EB81-40CB-8F16-F127DD8A3E4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8A684FE0-7F98-448E-A095-709D394BA67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61EB07FC-DDDA-4839-9A17-86F03FB9DC5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F5A5D5B4-EC0E-451A-A2C2-069D40A661F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DA17831D-B3FD-47C8-9990-09FBD04FDE4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E7A33400-2EEA-4D3F-A3E9-F630277BAC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51A09065-A027-4D7F-8F6A-2956474C30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48E5D705-2E08-4C94-97C5-74D458EBEB0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659D9C6D-C886-47C3-AEBD-E654AF71428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D78F2A5E-0ED0-4682-BCF9-9348D651DBE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6E821A96-5FB7-4EC0-8B94-FEC6B0F6E63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81250F31-2DDE-448A-B3D9-6EF6069117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75C46C7F-BEC0-4E92-BA6C-C50747E0D7F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694ED454-B5C5-430E-A8F1-16C0AA37EF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D119FA1B-5777-49A6-AA32-1EDB6820F21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6772A364-2300-45C8-90F2-16B4271C716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E9D81048-8046-465B-8A8E-33507AF9BE6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73DECB64-35E7-4907-9F80-2DDF46DD58E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F7EAB027-8261-4DD9-A9F9-C9FEE75907F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A1DD9945-C6E2-4619-8418-7061F0DD8BB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96578F62-3017-415A-92F6-CEB622426F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E5EA27CB-7017-4335-BDD8-E2471F821E2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406DA237-1725-4BC6-B645-F3CFB75119A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88F02C42-26BE-4E8E-86DA-24E780564FC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62CA7E6B-8506-46F1-A1ED-1DCA842EDCF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D67DE3B8-0000-4486-97A6-D5E7B16F7DC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9577C03D-3474-467B-B350-7013B840DA1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8EB6F9D7-C6E8-443E-A903-FA02F4466E7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675F148A-0F1F-43ED-A4BE-A11982F90B6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83EF1C2A-8892-4BE3-AE1C-ECC4B0EE521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2726914E-3ABB-43A8-9EC3-1A2DC37B4CB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51FC518-B4C2-4170-9FAF-1533FF49A8B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310334FF-CA32-493B-98BF-902188AFBF0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5753A6B0-6FB1-48F3-8FDC-40B7F456A3B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940F1613-2031-481D-84C4-E4FF3890589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51A2ECB0-5CB3-4725-83CD-7F540AE84F3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7D1710CA-0761-4BF2-9BCF-9E5058194E1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5357F0D3-AFF4-48AB-8C6B-0CDF0317A80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863FD8A7-BA12-42CB-9FD5-6F79F6F1F83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1752EA16-AA9C-40F1-812B-28985D9DE56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8F98A3EB-98D8-483C-906D-8F3223B3E58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B3E12745-1820-4924-96D8-7550630DF59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0B42646D-E2FC-4E36-A681-A19C4DE5A5C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EFB1D1DF-C25D-49DB-A6B0-FA95D7843E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80A0D8C6-B3ED-48BB-A70E-10E46BCE385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0953F902-2BE7-4D7C-A09E-F2CE96268EE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4327188F-E607-4ADF-969D-235347311B4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9A3B1060-6A73-433A-8B6B-0AA45FBA1B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982A56CA-545C-4076-960E-ED97FF71F4E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BDF15199-CBF5-4648-9857-0D1584AF0C3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5DF2DF6C-677E-46AA-A58E-4A90E668D04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4138BD4C-F225-4DA5-B75E-F4E3441D54C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41E51043-B39D-4EC1-AEAF-49E5CF0ADA5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7958B42C-5B77-4883-8C7D-0B8D6628256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734A35B8-81D0-44B6-85B0-85AD5768BF2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DF939459-31B3-4590-B7D3-7E201003B2E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143D5BC1-E147-4470-821C-CFC6E5CEDAF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BDBFD12E-83DD-49C8-914F-4559553B45D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8FC774E3-2B9E-4F99-9BE4-1433F828B93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4CC0DC2A-596C-44BB-B4B9-2D817CC4D1F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BC2D6CEC-95F2-49A1-A230-5A1C73AE155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C40241CC-FD6C-4441-AFB8-584E5A08FD9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6511F498-372D-4162-8E1B-98C6326075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90C81A9F-F866-49AD-8575-55500945A53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274FE7D3-0486-46F5-A63D-256CEDFB971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ED99CCE9-FD63-44E0-9F61-285015032DC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CCA659F5-6C71-43D1-BA9A-71F6C41BD9E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AC593B9F-C7C1-497C-848A-1E25B562DA3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12F0C965-1BA0-42CB-890C-3E2B1145C20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DE99D53D-710E-4857-9DD2-E01EF1B6813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9116F94C-8DE7-41E5-B033-05E4903D2EF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67AA27AF-B703-45E8-94C5-1FA8BAE36F3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86E29320-96F7-481D-8A74-7C4847091B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FB7ED1ED-B8CC-4E96-8DB7-1EF2983A13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63479965-2154-45B5-B3B8-5F0D0881A74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768EC75F-6345-4732-A99B-A957DB44084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E676871B-C55F-461B-BDF9-5323714671D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D73072E5-60E2-4861-B901-BB469FA6E5E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A2B64808-3BAC-4611-B1D3-07DA2C69F5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26E1669F-2D28-4942-B309-39367F3B5CC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FD860462-1F0F-4DBF-8E71-4756629CB51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E946D816-659B-441F-A7A5-6FA16979E9B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F571D774-5808-447F-8183-EC747633D8D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D875D942-E7D9-48FF-86AC-04898968553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EEC2EC76-5686-49AA-BA08-22C0F09D20E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D179E2C1-4587-4BBA-8B82-AD4F0E772B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6B28B389-3683-42C9-AE67-28DE0598D81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6ACD571E-E27C-4C92-9ECB-ABB270A35D7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D8F6016E-FFEE-4704-9FCC-A3022E55A76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76F0F754-0788-49D5-AEA0-9A539196E66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6F1E0E5C-EF69-48B5-9CD3-22E96EF4BD1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5005DE36-DECE-451E-814B-466A269E83C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3AC84D3B-0D99-4C7D-9E13-2EE3FF0C8DC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D3655340-A504-423D-B3B3-69529ECBFD6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AD9E23E6-B43E-4B9D-840B-35D058F6DDF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F9897844-1573-4B35-ACBB-C0BC972A51A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9BEA04FE-357E-4A16-8C40-D41E68DBA79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B84E5D88-CBB4-4D95-8FEE-281F1431FD7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4D756549-016F-4E57-8E60-D21B08EEBF8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03BA2317-E38F-490B-82B5-83CA2C7BC49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E7A571B8-9212-4866-B88C-47CAEE52637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398C9B88-2408-4469-AE76-358F01C88D2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BBF3AA0A-A086-4B0A-95E0-1072006496D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029E28A9-EA1C-4431-BA3F-5F4AB5F847B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85ED25FF-043C-43E2-ADBE-69E51D3E463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6B7E1516-30C3-481E-BD79-B0EFD8DB2B6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61461ECB-9151-47B5-91E0-4F7EA82420C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5C007719-34AE-4EC5-897E-FA7221A5D3E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342719C2-CDE1-4811-9118-D1FDCBC1854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7CB24772-9D0C-4E9E-8DB0-D51E413F621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7470BFE7-AC5B-400D-BDD2-003A12FC682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417291D5-41C2-43A2-9B8C-11307BB485F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E6D66DE9-6790-4562-85F2-2B852108A1A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DE7A1D20-FD4F-44CB-9E9C-331D1D473F1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FB0D6247-CD56-46C4-B8BE-BB713797D7C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5031F358-5A65-4185-BCC5-0869D85AEF0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82ED76A1-2B3A-4CB0-A4E6-8F508A98ABD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D8F47B9E-9D7D-4958-97CC-F994FD99BEC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6D48CCE3-6809-463D-8D59-BF8C37A5924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70A652B6-10C7-4BD1-94D8-E386AE66503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B7CBB17E-DBDB-4214-84C8-49CE0AAC5CF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AE291947-2C3A-41CC-B79E-F53667DAB80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483C9739-BB9D-4707-8399-A61DA80A090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B8317383-ED4B-4BD8-8D8A-9B9109A504E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DBD53507-F9AC-43FE-960F-2D465B3E07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64DF9D77-4596-4641-8F25-EE6727C06F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8F18AC53-E81E-4750-8EFA-EB0B70EEBCB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CDF3BCCC-60E9-42C0-9C7A-7E27A114CF6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7F3F3765-E3CF-43BE-A51E-1BCD7DA961A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4B8981F0-1F4A-4D10-A046-B5B5C30D840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171B8501-2FF9-481E-BD08-895183F286C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7CF721EF-565B-41BE-970E-7FF9AEDEDB3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B515E660-6314-4359-AD7B-B35933C04F3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70CFBE60-53D2-4731-8852-F1E7AC0354F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FF19FB29-9A82-4542-8AF4-99ECC22DA22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74EB4C7D-0BF0-47BA-9B48-AB439D48428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85B51A96-3013-432C-A575-30920B257F6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12750120-65FE-4D52-B5A3-B1F4288EFDA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7A0BFC5C-E008-4F4B-BF1C-58F621FA548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37102E85-91F3-43F2-91B3-29728894C7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C64E6643-5B1C-48B6-A3C9-CEA175C8982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CA97A84F-EE77-40FC-9854-85AA0451C2B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E0A917C8-E86A-42BA-A8EB-AAF95E0F9FE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C8C0967F-0B78-41F6-A002-ACCA9CEE16F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5582D410-D69B-451F-A0E8-8B4BAA42AE2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142AE958-6B53-412D-B4F7-7ECDB0F563C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2998202E-11EE-4E3A-A124-9B5F4C3474D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D03D40AA-C997-4C02-AB81-972E9F9E9B8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4E90FBE7-850D-4E1D-AD6C-B436EB3DA87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DDE12FF9-D72D-4683-B1DE-9A15893B525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56A54348-6614-4296-A8E0-C13A980065E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7401A08D-9AFC-4742-907F-E94C9E0FAD8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E3B7D224-6F8A-404A-8AC7-28DC8B830F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EAD0E4F9-95DA-43ED-AC9C-4031AE6D250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F6C98C84-80EE-4868-B3D1-23870461039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58E7DAF8-7DD9-4503-A19A-93D30E2CA0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EDD85969-80BC-423E-8675-3BB8A815E70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FA9CFD11-C2C6-40ED-86FD-2086D122C25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06AE6ABC-0291-4C4E-9FF5-09E56A36889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7BA902C1-F26F-4C38-A7E7-67D581E2AD0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8816E613-0F19-4B1E-95E5-FEB02675DB2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89122402-8509-4363-A631-1372C56DF3E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BCE29D32-3477-4333-B28C-A64B828117B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8E75445E-AFA1-4640-8B4E-70CDAF8487F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05E1FA8F-1347-43C9-AD39-A561E9206A5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C62FE430-467D-465F-A864-E7F386FCE18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FC219C0C-7D45-43F1-9F81-B5BA6266143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49D3632C-B93B-4A3C-8B4E-BD0325EFFE7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0DB2F8F2-1647-4818-86C2-530EFC9E2CC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AB3661EC-0E66-462C-AE45-623B6B9282F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9F847B5F-C922-4E87-98BE-444D21AE704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3854D063-B6BE-4481-B57A-2065B3817F9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C8580853-7957-4468-9926-0B3966EA668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A4D45BB6-F290-4AAE-80AE-32B89DCDF11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795777BE-4A97-440C-834E-478435CBF31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CC5FAF5D-268B-427C-92A2-29495E03EEF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91268577-05BB-46F7-BC8E-2E20CEF763E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2289DAF9-9C20-4681-8B0E-B2BC873D0D5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77A5FCD2-B451-4493-8E93-CC9D1D64C01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9327FE7D-8C80-4E8D-8E77-76BB31DBE36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8831307F-FB65-4587-A415-746D7339EE9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69C80798-EBDB-4784-8DAE-392D12A0EA2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8273192E-018B-47FC-91FE-7B9D7989D6D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D7FA681C-66FC-4CE4-A23B-82AECE543B0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67456670-C39D-4221-9488-D6542FC7153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B2843241-4112-40DA-9FF4-58F6C63570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84C5A6A9-A67E-4263-9E5D-E28E3A28065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B4205084-DE47-4134-BFB6-652764CAE15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4E78C360-2DF7-464A-B25D-D923B6C50E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9C15E6F9-F48D-4EF8-A017-9E43C562B5F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8461F75A-D423-4C9B-8B10-2977ED672EA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37EC2669-85DF-48C8-AB1F-B72150BB0B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3CCF5AF1-6E60-4DC5-9CD1-47ECA46F120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2F910709-9E97-43A9-8AA7-1CA17B4E94F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D5F04837-CA22-489E-851E-1AB629A4D9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9DD03043-F825-497C-AA14-FD3621DC2A5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7A402C6E-250E-42C9-8677-B8DE501EEE7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5C8071CF-20DC-4180-ABB5-036FFB0DD7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74A78493-73D0-438F-B4F5-12F066F8309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95397A51-0BC4-4641-843A-7AD5CEA722C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B18D1733-B834-4505-9109-B4690103288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8B4C58A2-81F3-45F7-925A-EE359E1E632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671F62F2-D35A-4500-A819-CCF8642F3AA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1E0BC2AB-28D5-4A40-8D3E-49900088EE2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8826EDA9-511D-4CD3-ADF8-82DAE2ACEA4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19649527-6D7C-41C3-999D-9233C0EB220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3C5D93C9-64BE-4269-903D-37090E06AB2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5225E3D9-E76D-4CA8-B7CC-64E67785A1D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3733CFC0-E3C0-4409-B8F3-CDA5F4BB578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6801A548-4DF6-4438-9750-B15CA2DFB9E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38427E56-B548-4276-974D-011D90D04BF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9A8DBFF3-675D-434E-BAFE-39DDCCE9E50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40DA50ED-01E1-45CF-834D-469D6009F7D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DFB957E9-D7C0-43D7-8B7F-0D9D19C113E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249C2875-4443-44E7-AA9F-62397E5D301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13C3A5CD-8030-4026-AB07-63E8C6DB6F2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D1955A4D-B0BE-44C3-BFC5-80DBCC01C7A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E0B04B07-39BE-4D5D-BE9E-B72753F8901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ADE8A571-51B7-4170-A0DF-B4B7681264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9B905D48-D047-4030-A812-84C1E8E65A4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F242063A-1E84-4241-9FEC-089F7129D9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7553FC21-0DAB-41C9-8B5E-F810B98DDDC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31B448F2-8BBF-471C-B0B7-1D86B336AA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AE71415F-C5CF-4EEE-BD5C-FC095B20D7E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E2BB162C-0E48-43BF-B959-31C03B7D4A7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1FF79018-A593-4582-8416-D552EB7ECC5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EE83C353-66A2-4516-9C0E-D8051E5AA0A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1F875757-51D3-4FCC-B823-CE5328177A9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D64BB3E7-0D79-4816-A741-E498909D8C2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C30DC7D9-1A4B-41D7-AC00-B70FEE51B5F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8CF58E59-1ED3-4BB1-8EC5-13DD3B49F4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C4E38CFC-8833-426D-B19A-38830E1CAA0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8D99F0CA-D5D1-4501-9EE3-4B706154FFA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EBA1CCE1-59B5-4D22-B771-80D00C645C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DDE5B611-283A-495B-8F7C-76CFFE9E163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3AF88906-7EC3-4E6B-AFB1-36156CCC094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05D14B57-7226-4347-85A4-EF1264AEB3E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08E8013C-07AF-4730-91BE-7DC49AFBF35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ED73E41A-73B3-4EEA-8C1D-15E212F5801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C20D3D2A-435A-4366-92B3-DE18B815F13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ED674E01-4112-449B-95E6-1544AF9B91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9A9A565D-234B-4FE7-A883-E79F1705B74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532D34C1-4BA3-4B7E-BAD9-D8677CC54EA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8888EDCD-1429-49AB-B4E6-16DCC144FCD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ED2545BD-C474-405A-8EB4-43C414FCF7C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6F9D865E-E271-4E81-9441-4C2D8EC2B03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7E760831-D329-4D93-ABBD-B0EDE90D93E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9FBADA68-A95C-4F8D-8F39-57885125187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AE1F66FC-CC0D-46F0-AC2D-FABE36A5499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134947B4-D651-4D32-A2EA-D44AD9E8398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0CFEB439-4193-49A8-9BA2-751B6E2658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018F1E1B-BF94-4A05-9F13-513FBB285C8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0627BB29-43FB-4AD3-83B1-4A1FA7F9FCD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A38F9086-5185-44D7-9BFE-74A48232534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94E8047C-956C-4235-8C29-3C31ACE7555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C82F3DD4-6AFE-4E8C-AFCE-3846932A953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9B580527-6F83-45F7-96F0-0C9684C1209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0EA188FC-9E72-4FB3-8665-BC739D4F1B9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66494214-0188-4504-BF96-ED478925B0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28702D7E-A04A-4371-811B-9E1E01703CB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F9002E09-FAEF-41D8-9A08-647C826222B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8F7111DF-A903-4F03-8FB4-2176C981DCA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B32A0148-D87C-4C46-84E0-3C81C019DBA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C9AE2082-C575-42A1-BC1E-4C26DE538C8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142C27A0-7ECE-43AB-83DD-BC3BF71A234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44662593-FE17-43D8-A548-CDCC5CA6F2E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5011CE66-0B04-44C8-B0E0-390432F0B14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050641CC-A9F9-4165-BF6C-3617B353B9A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E077C716-DF65-4849-9B47-9AAED219826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E626DEFE-59E7-402E-AD02-56C6F284967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F1A1A4E9-9475-4E4C-B767-619A7F8E810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425B2709-C18A-4A3E-A5E6-E1A5D41B8A5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137B0D4F-D007-4918-88C4-E4C72FE1B89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DC5444D2-CD19-4821-8EEE-A253B97E84C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3918BC3E-18A4-4AF6-BBF7-B598B368DC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DFDB0B3B-DCA0-4F1A-A8B3-1D35E5B3E06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E4E508B0-26C0-48A8-B980-9B27606FCB1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1B17DF60-64CA-476B-BEFA-FE08A412D84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CFC6EA65-6F1A-4833-9CB6-08F9B48CA10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437F6707-039B-4E60-BAA1-D9722877B2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D0B37472-B7E6-4C6B-A3D8-412F0504BCB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8331A8FD-ADF8-444D-94C9-197EA6BC7A4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FAAD6850-E828-494E-9A47-22121A7EBF5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387ED058-CF6D-42D8-B1D9-9499F19F0BD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AD7023FC-2E70-4D04-B492-1022418AA96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DCD92AF2-C507-4EB6-9A74-77A48523FAE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A894D317-3DA1-48E6-9466-0053801BC13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D9A1B128-24CD-48F1-9868-B0713C1062B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DF20F6B5-8507-491D-BB3F-4AB145D0139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87C47C59-3AF4-4A8E-BAA8-B78541280B4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EDEBAEB6-E8A6-4952-9A5B-55F2ADB421A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DE191737-80AD-4AAB-B857-A5700A6C422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63F97C47-90FC-4633-8D1F-32CA1D96441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5852C444-BB10-4EB2-B714-C7F4B3F384C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DCDBE99D-798D-4B00-AC3F-0594AF975A3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54BB310D-0FCC-4E14-A61D-C76C22594D8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8F776C06-A75E-4598-A1BF-9BC0C392533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F25F9FE9-5988-424F-8ED2-61870527A27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50D02F01-5A52-4EBD-9BAF-DECC80F94E7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F5F7BAE8-6B9B-4493-9A0D-F5881B25D4F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82BB0A75-3564-41E6-9EEC-DD71432FD9F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9B0A4B19-1E16-4D4E-AFC6-368D3D3528A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9107426B-1D71-498C-BACE-2812647CF65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30678E3B-B878-425F-A203-6C9BB32FCC8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BC9D5C18-55D0-492A-B71C-97D9197F050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7AFEB883-BD64-4ABB-A731-AFD554E8716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E545646D-06AD-4561-8F7C-29031AEF63B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2E10EC20-29F3-44FD-9700-4876C33A3AF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CA69F95E-0D31-4FD2-86DB-5806079F19D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A8957077-25F8-4C98-B343-594A28B73C0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626A1FFB-2884-4344-A5CF-DF7D436C5C5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3E77E3CD-5E62-4411-8B4B-196838639A9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5D6C5E8E-3F33-4FD2-B2BB-F61F938E699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34086AFF-3058-4F96-939D-B206BBB67AB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492D838A-9EB3-48ED-AE7B-893DD90DF19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EDC73BB8-E10D-4D8E-968C-8A52876AC1D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45DE1A62-6377-4DAA-BCF2-C806BBB5078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A8095DB7-A791-4F5E-9704-2E996D80B11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19747388-6F8E-42CD-8BDE-919D3C8803D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E7BE0548-75DD-469B-8B3A-9E48832DC1E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8BD242DA-2ED9-4E25-A8D6-929819F0D28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51AA15C7-8D0A-48E4-A477-9189E188532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0B899C91-DB0E-4B82-9B4F-9616C9FC101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9931DAA9-B962-4040-9330-C921628D50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39EA5C71-D8C2-437D-A659-1E7DFBFFEA6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9C57D0AF-8799-441B-9927-B275C0DE157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7F1B56F4-5FBA-4D33-9C61-B0062F227B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6611EE4B-8EA1-4C5D-A71C-D5AF3BA528A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321AF09E-680D-49C4-B401-D7A64B708CF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3BEF4BD4-A6F5-4379-8E77-2EB70F11F17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89C81705-970D-46C8-87D5-0AA8B14B61E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A6A73A08-6516-43FA-9949-AA72BD53D8B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3B9B26E9-D841-464B-A264-F10833EF32F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671D2B5B-4F9D-4154-A599-B072795EF8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7A45B9F7-76D5-4A2E-879F-8EB4D5B3BED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AAEB125E-A62A-436F-98E6-DAF9B72F4DD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B07FD1D3-36CC-4524-88AA-B00B2A088EC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A0DCEA54-3747-4DE8-8A6C-29B25798584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B586171E-ED70-4392-B519-89346FBBD7E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14701DA2-C76A-4C9E-AACC-5EBB60EE14B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80AC8E83-B82F-4792-A929-BEFFA84337F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9FB82A6C-1177-4B58-9593-5A35BD70834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400DC905-E666-48B1-9AE9-4DEBE9E3B5A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C9BC0CBC-D1BE-4FB7-8553-2012F116FC2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62CD6AFF-DFCB-456C-8F1F-F56F7BDC137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9B8287AD-A45D-483F-9908-985541AAD6C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D697EC4D-E47A-4D56-B7CE-F1F49B5FB7A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97C2FF73-C8B8-436E-83A7-60090AA0BC5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370CF4EA-E6BC-48D7-ACFE-37FE701A0B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52FFB176-E779-4495-BEA1-223DF5CB4CE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0CD4685E-FD07-43B1-86A6-A5D71E6704B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8F287626-0F2D-4373-9A51-D15A4365159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CCDED5EA-EAC8-4329-95B1-E2C09D1F11A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51143578-60D5-4C5B-8F01-F34CCA59E71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D2A2A210-2BEF-4296-BC33-8550806633F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41E0D5A4-D822-4CF1-B29E-C5BEEA28C2C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489B9A2B-B59F-496B-8AE1-AB4A1319EEF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0165F196-8F29-49B6-91BA-57E388311D4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AADDABC1-A992-4F67-B6D7-ED58651C908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31DDEDA8-A354-43BC-AC27-BFF0B55A3AE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FFA1406D-E33E-4231-A9EA-9AB077885B3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775FF89C-8EB5-4291-8B5D-E7AC79DB840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843D22A9-666D-4927-8BC5-B8B90F3DD71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C49AF1F1-B65C-44A8-9068-159A79D6D67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86C7115E-B517-4264-A880-6C3FBA261FB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DA27FB6D-9FA6-4845-97B3-0B29CF4AC12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DD79B6ED-33D4-47FF-B51A-CDFA6641CAC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28F86D2C-362C-4A17-879C-5D9188D2613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5BB02593-84D2-455B-BADF-8211E520526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B217464F-D726-4CA5-A9EA-780C3E6E4A5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8D0FCB34-0E1B-4FDE-B688-0F1A5E07443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2D5BC959-648C-4018-AC3D-DFAB8C8907E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38174BCE-5AC9-414C-8219-0D9C35A016E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76EABCF0-0376-4CE6-949F-93E2B70DAE5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1AB973C9-70EF-4664-A56F-B5C0933AA4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82D3484B-2896-470A-A1C7-16A08681087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9A571DC5-695A-4644-9F83-401C83FB2E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F3D5ECB6-9DB4-4538-A7A2-22D7F1A545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FE053D32-C1FD-4053-8792-FF450BB052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3D1D3979-B35B-436F-B436-108AB94F9A3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320C80AF-1BAD-46D0-AF51-19351E99E4C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29BAC892-5879-4A04-874C-21E15AA3CB1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E8040E1B-CB87-40D6-9379-514362B551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DBE1CBE2-316E-4923-97D8-989DD307DD6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D6E974F3-FEEF-4914-9AE6-CECE4E88FB0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ED22692C-F3C2-425B-AA8C-8EEC7C22F2D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879984D2-ED62-464B-B51E-D8FFE6E01B4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ACD351F8-E7B3-4547-AEE2-019E044C962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62110320-934B-40C9-9C4E-1545C51B389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2551EA24-587B-4128-8589-377FD4DA8D3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413EB004-E029-4892-8749-B147E1B8D3F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E38D950A-ADB5-4D09-9A2F-C84FBC2BD93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D0B6F32A-26E5-4BB5-B447-B65993791CA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8940187B-D215-4B47-8A42-C9A88229990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457CFB65-F763-4F20-B3E5-FA1A5037F7E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1BD73E6F-62B7-4EF8-B06B-41C6F2EB57D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3CE62261-02D3-4F75-95CA-2A2C15D8322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0C846F6A-EDC1-4B7B-B5D5-048E6730D97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E5431D16-0572-4355-9CED-4DB2538BEB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03AB58D7-E6E7-49AA-B952-FDD86B4373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7318176A-DBF1-42EF-A4F7-C84E0C547AB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1B8E4B9B-BB05-47C6-BF50-1BD4A001484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CE4774CA-9ADB-47D4-A527-0D419D8E868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506BB17E-FB6A-4022-B483-EFA17DE6093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3F058383-7DD5-453D-8395-EA9A07786B9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A93F25E6-FEB5-4D7F-B991-9E1BB24AA2C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1F48203F-23E1-4D06-8613-CCF4036F58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E1C00E01-2875-4357-9A88-DB4D5174038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3DA8AAAC-A105-44CF-ACE0-146952621F7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953D2A61-DDAB-40EF-B9DE-9B5553597A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D9FAFC93-8D15-42AF-B1F5-7E70A3745DF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71EA7D18-A64F-401A-9C12-C3D7E276363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FAE86697-EC0F-4B1E-BA90-DF7FBB6C316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300BFAC2-9F1A-416A-B1FF-5C424FE63F8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99C0D548-3A32-4D58-B9FA-936630246DD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1DDDD14F-AB5A-4A1A-A9ED-D1881817402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142B156E-7BAF-4C19-8EFB-EE6A3E189CA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56B4F3A3-2DC1-4378-890D-639ED183E96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F4783FC9-36EA-4B66-B209-19B3802B28B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749528F1-2541-4C7A-BB63-E902FFB9402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4E3D289B-5189-4432-906C-ACE9F4C2247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786543B6-1B72-4FDB-8401-F9119C0C652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0A77F712-FF89-41B0-BDF4-6BB67593EBA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707F3AF9-568E-4B15-93EE-016139AC1FC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C15F03F1-BB98-4DF1-92C8-E8BA040229B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9997C8A7-230C-48E3-B8CD-104DC1644B4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1B8E7646-1C08-4C29-8D23-15F4F6E456D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85A4D9EB-2047-4FCC-A7B9-F35D3C276D8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6F307D30-A0C2-48F6-89B0-82803D752C3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B4C9DA75-4C7A-4EBD-905A-A6AFF44A1B0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7C93B114-232D-4550-A277-6402F48BE77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62654E35-BA35-4D65-A11A-11B6F3F9F5A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C5BA93D6-F5F9-413A-B5AD-1146F742FB9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1342A91E-4C18-4AE1-81D8-F452D6E521C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8FE9995F-4F6E-422E-B630-361A265A7E2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AAF4904B-C062-446D-9E19-A7CF6FA5328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DCBCF030-96BD-45D7-A4AC-AA537C377DA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841F0566-7B4F-4F51-A2ED-12CE4EDA111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6B7266AF-4333-4AAA-8ADD-3A36694E4E6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DE128E0C-9DA1-40F9-8E91-93DB900B588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336D22B5-BFEC-400A-9D97-8ECE2A9675B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FAFC126E-A114-4DFA-B243-4A58B0CDA48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75E2ED72-00AE-4BD5-834E-5320851A358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07C4CC0A-07C3-42AF-8FD4-5D90038A279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1F371278-8A9C-4404-952D-6A739DF4ECB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C0B55448-0525-4D0F-B1E4-0D05B0530DC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61175427-D3D3-42AB-B776-C35CF551D3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77A08E47-4A57-4C75-BB57-D7FE82F4297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5257C3F1-4DD7-4610-A6EC-8C3A5A52440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C2AA4F22-F753-4677-A83A-E01151F3851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F2F9038E-8567-498A-902F-8E0BC26B7A8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3559F542-31DD-4541-8E21-2B2293AF102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B6488230-49C9-41B6-967D-5CE9EADD0F4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8328B686-C138-4A32-BE05-3B747739211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A196BF11-6B72-40E8-A56A-6D15117411E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F5A2A2E8-BCB7-47CA-88C0-112DF83088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8E8F3188-3D1C-4FD2-80BF-DCC5CE13014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63CF3EC7-0322-4B79-874B-C302BF6DA70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1EC10BD1-53FF-4654-AF7B-949247D18EB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7A64B4DE-AF38-435F-AE39-4DB51372FDF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2B73ADB3-D5EB-404A-93BF-4FC4F14B47C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906609EB-AF4E-49A6-9A68-64A9A13BC5B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276CBE68-C657-466F-A604-1E897363EF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384E6D59-BC00-43F5-B760-1E5CEF8D5FB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72305062-715C-4296-897D-F0D031011A1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E2A31FBB-806C-4228-8521-B5670D2E738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B3D7A9CD-E7B8-4C8C-A3FE-52B23FDBF2B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18F6669D-C30E-4CA3-A847-D6BCB25033F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DAB61C41-AEF5-4AC8-9923-D6396DA404B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8A5B3749-D06B-44C1-9A34-50C52C34A61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92CF29C8-D772-4449-921D-69DBC16DB93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FB104B0F-C6E8-4E46-8CCB-36110DED270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34D2BB7A-4EF7-429B-ABF8-4381C426A98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3A20B5CC-28F9-45F7-AFE8-98712803330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3D77BCCA-4411-4A9D-83BA-35F94BD12D9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40EBAE28-BA4C-4438-8025-D3F4A87F2B5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AAD75BB7-79EA-4190-A672-16969DB9F61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98B3F099-2DE8-4107-BE74-30FC24F56D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D2990436-36ED-4DCF-ABFE-0D40BA8C756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21819A20-4063-4D6D-AD8B-289B06E27C9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3790ADE4-7CDC-4AAC-88D1-B025EF40CB6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561E497E-6847-469B-ABBC-F9B09F99DCA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EC1786F7-0D12-476A-93B8-372D67C9884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0DBE4107-C2C6-4EC4-88D2-87724398B8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A87EF634-852A-400D-BEEC-9D249B3C327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D031A747-7195-49ED-91B9-6F3DF65D335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EC1C7C3B-7F36-4915-B5DB-27552CA0D27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BA939823-A16C-4203-BB1E-5D73B204D78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F3383246-E5F1-417B-8890-78A6D8F607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1189AA71-EF2E-43DA-ABEC-4C460E0C158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D7789B96-3125-41AA-B985-04CE98AF558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562B2747-AE88-4900-86EA-0E4E15B386E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97BAB942-5A6B-4B99-B62C-AEF6E80E5A4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E8C26DA6-C476-4827-88E2-C69946002C2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E27B9508-7FD6-4A41-AAC1-F8A47586175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199F6978-0EFD-4520-8946-BBC285412D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D7A8927A-433B-4686-B80A-F4E986422CF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46587BAF-5868-49E8-9A8F-05EF8D7B70C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FED7EC15-6759-4715-B212-3CBB86B983C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5862FA4E-4AFD-4246-A800-814D1AA77B3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4FF5C78C-C858-43DA-85FE-529F0464159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3012CF3F-D6CD-4EB5-AE4E-97EFE55242B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AEC22779-9B08-4680-960E-6E4FB3279CB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0C9F81CE-90F3-4E51-B83F-47B425DB4CE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F2DB33E4-D018-4477-836F-0ADE27448B8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31F490A6-0AB4-47D2-8069-ABEAF0DB6EF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0522C87B-5DD0-47D2-996B-6EA409A35ED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C2DD3A5E-0E4F-442B-91E2-CA9EE7C90E7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97F2118F-12AF-4E16-8283-9FFA9DAD244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D0442090-3016-4AC5-8242-1450377B8C6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FF4824B9-7C25-43A8-BDA4-954FDAE6D86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049A31D1-44E6-4E71-AE6F-1F1A90620B4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F1BA668A-902C-4047-B871-DA4E7CC49AA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5E0961D9-7953-4FAB-A9E6-F080F261753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FFC0C9D8-393B-4BAA-8521-585F310E139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25819FAA-38A6-4FB3-B4BE-D40C703D17A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99092017-0455-4396-9937-0B91D3E5B81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23EA28C9-8A2A-4B1F-8E1F-E88A8499827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5CAD0A8B-B547-4293-9DF8-DD8D4532896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AE5B8FA7-FC2F-4687-8547-FA2F45BF98E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725981BB-BF60-4116-81F1-ED0900E391F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222010B4-10D9-4FF1-8C19-53556FC7E6C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1BBE4BAC-A5F9-474E-889D-E72BD369E18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7C5620DC-040B-450B-9BCB-02E67F2ECC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4FFA9676-427F-41ED-89B2-78467B82645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0DFB5CC0-D2CC-42C4-B3F8-D8B5A2860AA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0514FE63-4B43-4B52-9166-DF21F0FF1E9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C6D23461-89A7-4EDB-BF39-082A3DAE536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8F85E29F-7C93-4E15-A29B-9267A5702D8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25CF1B10-7CF5-4914-B01A-C7498362190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67A9151F-2329-4A23-AFDB-D1D2A629BE5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3B26E482-AEC9-4527-92A7-E9212C718B7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58DE2227-791F-4DC7-9586-D54F7B7403E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43A849E1-B424-446C-9C0A-6CDD258E064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AA45EF47-7AB5-450C-8756-AE578F95C4A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5A8D13B2-18DF-4ACD-8183-0FF1C25CDC0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790067A9-EBCE-4950-B07C-090D3420DE2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359672F4-9D4F-4EC6-967E-49EB3FE28EE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A5211427-CF49-46C9-BF5B-CD676B9B57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DE02A104-CCBD-409C-9B2D-D4F32C9583C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A68904F2-D17B-4F76-B0C8-2260047FFF6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BFCDCE31-4FFE-471B-A2C9-D4FB67CF64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C5FF6571-D745-4547-BEDC-3D9B5CDA4F4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E4F49DDD-3286-4293-9EF3-F88E8FE9EBC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EC6DCEE6-9F6D-41EC-9F3F-05277FDB7C9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F9982E97-C810-4771-A52C-F45985C5BD9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385054FF-AB63-46DB-AD8C-845F4C3C023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40E39DE9-B941-46F2-85FC-AD72068CA03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A281A6A5-3915-414E-9E9B-97A4AE776DB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DC309344-F48C-44DF-AED9-FC7F10C6869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422DB678-AF54-4838-BD10-AD3ADD4168D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D632DBFE-797E-42DB-A1BC-9C5FD9EB187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185AF8BA-C366-47F1-85F7-E318D1E5D90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F4E9E123-EB82-4705-A61E-5BE45DFEB12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337D7372-112F-45EF-B9C4-D90A73F3951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3FEC6E0C-4DCA-4142-A578-CAB291E0124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23FB04D0-0448-4DE2-873C-288FA1D5E9B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1219EF86-DBAC-4142-B864-5668CDABF3E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C526C4A5-63F4-46AB-9722-A6FB583606C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052236A2-E6BF-40DF-BFC5-DA0BDC1D093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33245044-1F09-463F-9AED-375523165AA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4EAFE1D8-85CF-485E-AE17-B2702F3A625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581A46C3-6885-4CF5-AE97-E87D3E4567E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B3F2884C-F967-43F1-ABA3-6A45A85097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47626EF3-3838-40F3-B35F-6D87EB25B91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285CDA7C-CBE5-4252-82E8-002A40D603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4C985C9F-BFEF-4BBA-A9F9-BDA357BBB4B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EB02C5D7-91B0-412D-BD8C-444E54EAE88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F1D95125-B422-4244-823D-A7B420037EB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5BA48EA7-7F69-4E73-BFE9-54B8F191708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DCFB9C06-A024-47FF-AC11-0009A2C27EF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4FE0CEC8-4789-4DE5-B105-7541E484D4A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9B77EE54-CC11-431A-9563-F8D227E976D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0BFE808E-41F5-4A9A-AAEF-FD1ECA32DC9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ABFDE4A2-FC1E-4B16-9392-D37CC153210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D8566345-EE26-41E4-AD2D-74AB5D8E556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8EB2CD85-756C-471B-B3C0-BA4FC854B47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CAB580C9-B260-47AC-BCA3-CC2D41E28A8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9E3A5367-DD33-414B-9939-88CA54C20BC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5092C0FD-C04A-47F3-B79C-9ED2EA3D9AF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BA137667-97E7-4D46-A3F3-644ECB02B44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E21B8F0F-390F-47BF-800C-F818C320DC1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FE3B16FE-CAEF-4A25-8FCD-2AB7B7C9B24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7D263501-F2B2-450F-B02E-C8595BB5EBC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00AD3A18-A297-4927-B734-35F2247E902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E503D654-0138-4748-ACEB-44C01FF1788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211DED79-F1D1-4160-B4B3-3DBD54D5856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AF00F52B-39A9-451C-A953-C9B303E3FED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28C17655-8101-4545-830E-9F5817FE77B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303A541E-3547-4411-91FE-A97F2D4C795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DD117645-0C6B-4193-AD4B-4A2FCF5F07C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2A6E25A8-2896-4DDE-884F-9413029B1BF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5CA45005-C905-417E-923A-22E066B46CD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D1141766-5A1C-40A3-BBFA-1E2BEF9AB5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F9DBF5B5-01A0-4387-A891-64EBB458119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E332C9E9-156A-4193-B278-AB909F9968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B24DC4CD-3ED8-4344-8BA0-9B43D6CCBC9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0EDB9262-48B8-48D1-8FD4-11D0C883110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076251D1-D748-4393-9A7C-5A39627B76E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757AA99A-25A4-406A-A92E-6B4D2EC1B4F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C55EAFC9-8413-4BAD-92C3-8CDC4F8998C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462F0BFB-6678-4892-995F-E4A372BDA93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D5C81F7C-5CF9-47C0-870A-F501EBD39B1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738D1F77-168F-4D5B-B645-8CEA02056EC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D1D90D82-C533-4E01-A40E-2827DEA21A6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40475914-A8FA-4A17-814F-CFBD27B675A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B4789FCF-73D1-4211-BE86-BDEC289CE45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10232A53-005A-4831-A2EC-E05C6FF621D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B4C27D9B-B17F-4C3B-80E6-99D206C10F6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2F59763D-81D1-4A0F-9A66-6899390BC98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1CDB4BE5-AF07-4A5B-9283-3B3DDA65C0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4C8A6A31-C322-45B1-9159-7298837178D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32E3222F-792E-40B3-B3A3-911D165DB3D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14943E77-38D7-4BAE-B60D-549B14CB0C2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D115DA19-10F2-400C-BB15-35A39E73CA4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D54E106E-2913-48CB-B808-FE4F4F5CE4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9B81A19F-E70B-4410-AFEE-086B0D9CC5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10F964DE-EE56-45E5-AAD1-FCB499B9D45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E3B67C45-0E89-40B8-AAC3-F5D542599D7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0A681E12-6E6B-4DA3-804D-05D0095BA5D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49B94C84-4A70-46D6-83FB-D914BA6F897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A7AE6226-1D9A-43E5-9266-0D16A1A6BB3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E16856E0-0357-4BDB-B912-8E97C10A0D0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EE0E5A13-048C-4D2C-927F-0EDF96C5798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064F9AE8-917C-4C38-BDB0-8B98D678D3F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A932A2E2-0B04-473B-A260-2A59EEBEEB8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B2E2CE5E-9FDD-4484-8E14-A78EFF31156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A8103CB3-F1EB-4B47-AB23-4379FF1E14A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7E7418C5-AC38-48CB-B2DF-F3B006E402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1658E647-7F54-4104-956D-B4373A68864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07895578-9B9A-46F6-A369-44C48049B4C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30555D5C-5724-47E1-BE54-D05152E5B1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4CA67726-8525-4923-9C75-18459066EB1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87C9F296-042A-45DC-8221-C6ECF479F3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6FC8C043-88DF-4326-9F54-39137DFF77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D164C58A-63EC-4144-80F4-D51B0B207CE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A72827B6-0516-4518-8600-94832AC67CC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1278852D-3D86-413F-944C-DA2B5B659AD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2C2071FE-CBCA-4E82-A47A-CB8962A4B73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508EB41B-04CF-4CBB-B4F8-0241698BEB1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AA204F9F-15ED-4B59-9C55-24FBD863FBC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436212F8-7B19-4BE3-A8DC-DF5A042176B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4C214DB6-A8C4-4F3E-8D8F-1847F6A0CD2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F0A8C9D4-8C65-44AC-9BB6-3885A809F83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51ABD25B-B349-4B0E-A346-5E7744921C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7DA20D36-1240-4021-975C-7548829460D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5629CAA5-101A-469C-B535-6B7E5B1A67C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DF6E138F-3064-41E8-90D8-9E81DF20D0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7FFB09D5-BE50-433E-8580-C8DFBBECC3B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026452E9-D8ED-4616-BEA7-85A1F2D22A9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A5FD4DFC-4D66-43B5-9DDA-4B4C2D59856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046132CE-A2B5-4F83-98DA-FBF4F37AD68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9FBCD6EE-FE09-4B93-B84C-02CDA5DBF47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D3153BC6-1051-4F9F-9C92-4E4CDE7DA45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CA6B2FC6-EC53-4628-AC1C-8B88EDC767C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418B1766-5555-4FA3-A96F-4311C4D3CB5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EDA175C7-20CD-45BC-A914-19DD9A2B337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2D0FEB9A-97B2-4069-9502-74CC5F98619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A4EF7CEB-9581-47BE-8A03-342CA78F042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132E5B03-B334-4E36-BF59-433C9D657DC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BBE4F6B4-C2F7-4979-9F32-46C0D79AD43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9B62222B-26C9-4E78-98CF-EF36C1E0EB3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A4D2B40C-846F-40F4-A778-573A495B07B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1DDA75FA-F69B-412A-B4F7-F3E3DB6040F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AAAD03B2-E59F-4901-9F33-4007BD8FE2F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0A505BCF-6D00-4CEC-B8DC-ECEDE54214F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A456D6B7-CCEB-4F06-8F87-2EBD05C874C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C43775A2-7EC5-466B-9826-7FCDA62876E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157545C0-14F1-4A06-A0B7-C7C9206BB1D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74580FB6-B064-42E1-A260-3877B146828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53FA5CB9-7A87-4430-8903-7D3BAA1CE66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F83FDE7A-9A45-4737-A352-A0F93044270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F5425C9C-4B99-419A-9644-8B5A7E07B37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80FAA026-03E6-4C86-9493-6889CA78599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C1C1BE8E-3015-43FD-8DFC-FDA8FB13C6C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570F999E-F6B1-4EB7-AF42-012B0E4D56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54119A54-27F0-46B6-B275-7E7A3995994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146EDB6A-F5DF-49DF-8E5B-7BC8A6EEB09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3B0B47F8-32C4-401F-93F4-DEAA19BB607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C49F2A0D-A530-4BD3-A6E0-4FEED20435A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70A197D3-530D-428B-BFD6-186398D593B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102AD117-8EAC-45FE-9F97-DCEA6393A6C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5C177960-99C7-4743-9805-F3C284834C7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D95EFD9C-D92C-44BF-AFE2-A3616B79260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48D5DE2B-4F79-49E7-948E-1A8288240F6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C55A9A86-97C6-47DF-8CA2-32A5AEE2571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8A2973EB-98EA-4C4C-981E-5140D40DB9A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53BCDAA5-EC0E-4E58-B5A8-4F1532E1151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315126C2-55A3-4C3A-AE9B-C588655610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899868D6-2487-4145-9282-5A8665E67F9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90E039DF-1942-4DA2-8637-AB692575084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5C2F1748-232D-4E22-AD74-F5735AE31F0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11B94FA1-A3DD-4FD8-B589-E21F081D011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1991DB7A-1260-40BD-BA0B-935B50E6614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2F52CE29-1523-4891-B2E6-7C5D5B92E73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E4D4487B-D122-47AF-925A-6186BCDDFA7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E25A5C29-EEB5-4557-9C74-F106D31A94D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9E47062C-73DF-4E86-8613-8B95104A433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6806E6FA-7C9B-4F5E-A24E-3AD309503AC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7C8A0B82-7D11-4160-9426-86C7E1DD002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40799B94-F7EF-4B05-9589-668C7BD39F5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ADDDE070-7FBB-4792-9DD4-8F8CEF3D4ED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E0FC4366-A350-4541-A429-B38DE0EA004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C0804B91-71C9-450D-AC58-C3A2B542C4B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CC550E6F-6B7A-494E-9ECA-A36B91DA188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B13F35C5-BCA2-4F3A-9C91-BAE1BF93E2B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300221E9-A1EE-4A2B-AAC4-5AB0624FA82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8577A22D-0734-439E-B720-8ACE6BF5DAC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72394441-B383-411A-AC28-7D26241AEC9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477722C4-CA3A-404B-9035-7074D166AC5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9943E5FE-C660-4E8C-9C55-30C89DC141F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6195EF89-8FB0-4B37-A5F8-BEA79AD87BB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8000CA20-E1AD-44A7-AC72-A922B9FEC7E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3B6BFC74-A972-4A3B-8136-87BD1D76F5B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ECA6F55B-27A9-4D0F-B32B-77A63C6790B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85A389F4-71C8-4AEF-808A-5A6CE69B699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9AEB8773-13FE-42E4-9443-4B26E470B64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6904B6E5-8B21-42A9-9EE3-85F87EC64DF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D034D158-9F48-4FA2-80BD-1378033A2FE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73B0B705-07A9-431A-9C8A-1D8F8EB2CA4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55F9D13C-7C3B-42DC-87A8-84EE01B4F87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986B6980-A318-45F5-A4F1-00853D7581AD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577831ED-F4C4-4399-A444-A2A8BB0038B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7CB2D1F8-5E0C-43AB-8576-61847BABA02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B8F220FB-DC12-4E25-BAD5-EA2743724369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FB72F512-8DEB-4F62-9777-F91BAE03321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67E07CCA-B453-4407-AEAB-28166A6E13A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386030A4-BC30-4C2C-85D5-ACB10FCC459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2B360097-83CE-4253-9390-87BD5851936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E5F3E5AA-84D9-4723-A98D-12DA01BFC3B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02BDCB97-B3CB-4B7C-9EE3-E1A5ABABC67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1351C34D-F789-4D64-B833-FBD8B6B9D0A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2A4C0F20-D458-483A-ACD1-A0CFC500528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46FAD541-084B-449A-9535-46228BF7B09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C0356B03-2145-4E7A-A179-02973F69E06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4586504B-6ED1-4E0C-85C2-14BF4AA1804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F2530373-E338-4BD4-B4B2-80AF5603EB1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AEB48556-E8E3-4270-A2AE-250626550DA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C5F0ECC2-5A73-4F90-B833-60D3AFDF61A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CC0582F2-C4BE-45DA-9607-30D180BB824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FA5D391A-6FE3-4285-B2CD-63ED9A0EB3C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157E6F37-04F9-4915-A126-2A1BB4FE1D3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DB1F269F-1773-4F1B-87D5-F27DF87F67E4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5C600F45-C702-4A52-89FC-116A3E5C39D6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2D96C7B6-D685-47DB-A023-A225ED199C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4BA66332-ADE8-4AB4-A319-5712BDAD85C0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CF6FB14F-F6E0-4D22-8478-71F6182DB46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E18B4747-98AB-4880-80D0-C95290E44E2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75494405-4589-4881-9D29-B5B2E7A9788B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0B0FF7EC-D8F1-45E5-84C7-56452CE51E92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896B0227-5AE5-4C9F-8A47-04C69C0A78BC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AD2701B5-5133-400D-A588-0DEF6A663F21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1A56B4CC-1F22-4785-B954-35949C08196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34D5F3D7-4AC1-4B0D-85AD-56915EB166D7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23DCEA05-3F1D-455B-9C6E-704B93C097B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F42AE693-62F8-463C-AB34-32D84783D01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993FAFE6-EDCC-4FB5-85FB-A14620F9C2B3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7FF80A05-4322-4A88-AAEB-C8B6CAD8DB6E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A6F0C130-FA9F-4943-98E1-75E1F1F79D45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F8239B7E-BE9E-4BAE-B432-17B428961A9A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DFA12296-5527-4F5B-B9CA-453E0D5CF98F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3A8FC3EB-61F1-42B4-B557-8365CA22A058}"/>
            </a:ext>
          </a:extLst>
        </xdr:cNvPr>
        <xdr:cNvSpPr>
          <a:spLocks noChangeArrowheads="1"/>
        </xdr:cNvSpPr>
      </xdr:nvSpPr>
      <xdr:spPr bwMode="auto">
        <a:xfrm>
          <a:off x="640080" y="86258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49</xdr:row>
      <xdr:rowOff>76200</xdr:rowOff>
    </xdr:from>
    <xdr:to>
      <xdr:col>15</xdr:col>
      <xdr:colOff>285749</xdr:colOff>
      <xdr:row>53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5D8005A1-B293-4A00-8050-B1BD26F23A83}"/>
            </a:ext>
          </a:extLst>
        </xdr:cNvPr>
        <xdr:cNvSpPr>
          <a:spLocks noChangeArrowheads="1"/>
        </xdr:cNvSpPr>
      </xdr:nvSpPr>
      <xdr:spPr bwMode="auto">
        <a:xfrm>
          <a:off x="3263265" y="8625840"/>
          <a:ext cx="7477124" cy="69532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833E0C5D-DBEC-44A4-8292-23A23B130A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87D329BC-9BB9-433F-89B8-D9AEF3A44D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C1872272-CEE8-4A6B-9AF7-0841FC342D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4246CBB9-81A6-412B-83C0-DB0AE8605F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B68EACA1-F813-4D75-B78C-E3D0B4DB03E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3E0C6755-EF67-49C6-8D42-C85C2F1AA6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5D92569D-389A-4F98-B814-30718096F5F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84AD09ED-7E15-4BEA-908C-EBE90A10C50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9B2FD5E9-6618-4461-ACBC-55A54A23BB9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C8763CAD-08B7-4DEE-A8B6-5FF5D15294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91628985-3BED-4292-9AF2-4C2D07F1EE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037B2A82-34F9-4936-AF58-03400FD7512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0C9CAC4B-5154-49FA-BC88-5DE71732A6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7898B7C8-C3CC-4898-8633-9F98B4EB3B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7AEED244-C077-4F37-83D9-E1626B909F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677B3498-297B-4090-AAAD-E1B1BB876F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65F43975-F801-4FB8-9D54-D704F24A904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1768B202-5351-4340-BA60-12C7610BDEE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4A79FD5B-25DC-44A7-B871-6E914DAF2B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5CF2CB27-B223-4A2C-ACA6-5A0CBBD970E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01074B45-6AFD-4E72-85BD-E75A875C21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AFE7AE83-AADB-4292-867D-9B3287F229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F20328BD-8285-4FBC-95E5-C1F26D473A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71170A23-155B-451B-819D-801B2ADD765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52200BE0-1CBD-412E-B398-D5B06C9542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627DC2B9-D816-46EC-AB14-3003EA13BBD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8F446622-FD6F-4760-8ED1-A0275AE320B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651CEC4B-CC09-4834-A378-F942DA0DC0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FD3C2EBD-0DA4-4B9F-972D-F334554148D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ACFF3F19-1726-4E9D-ADC1-9918F83F74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C9870837-C074-49AB-81E1-BA3E436866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EC9AF79B-C72B-4D6B-ACFB-30EBA2AC26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45C67F00-E8DA-4687-8258-A761A7D1F6C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ADE8C4E8-063E-4153-B530-BC22FA4056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43DF83C7-EB1A-49DD-BE0C-82BB7E5E3E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301479DB-3EA6-42C3-99E3-7EC440F27EA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D3F902FE-2C78-4566-A820-346330C2B1A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EA7439FE-6695-4440-A529-284DA555850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5CC40A5E-D8F8-4F88-8B40-B906D69F411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2A070141-FEBE-48E4-9E39-F7E8271513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7602E4CE-F1FC-4CD4-B5F7-D13C5008D4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BA16578B-1A4E-43C8-8D16-0BAB4A5243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695DA403-788D-46F9-9E38-2FC4072D45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B02A00A9-3537-4D1B-A2D5-B69A4FFF619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D48A7CBD-9712-455B-81AB-E79E35B8EA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41216F69-BCFA-42D7-A6B1-E2EF179B98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42CFF6FB-A1B7-4820-93C0-FF6C31142C7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DDAAA164-DF2F-405F-A322-FF6DB9BAC91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154E6E13-1A82-4B7E-AF2E-20700BA8F4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08E1BB0B-5888-47C1-8FEB-5C47CBADCA3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695F7C7E-876F-4265-BE84-090B8D8B69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D766461B-46E6-46B5-9F48-74859D05A5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BA41A788-B7E0-4A83-88F8-02320AAA227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E15FE850-2D48-4701-9CAB-CA8882E1D7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3B6A6A2B-85CF-47A6-809C-3895FB3DB21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7D4BD4E3-1109-453A-B214-7AA612F4831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835286F9-F6C3-4689-B884-F5AFF1A225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78BE8269-C8ED-4833-9F25-4A062DC517A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7B60C20F-5AA5-4065-B102-F92FD5E7640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1E8287F6-345D-4AC7-84DB-D3DCCF0FB8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1036BE89-1653-4878-867D-3345027BB0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C648C2C4-283E-40E5-9D63-F71AF05135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C7287A5F-AAB8-4D97-AE09-A530D4B72C2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04EF1C91-835E-4CFE-AABE-FB8152EDDDE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91949742-DF1C-4946-8F00-4A175EA562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90D7A66B-C2E2-422B-838E-479FF9B566B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57AF2F0E-FB3B-41E2-B3AC-15A5D6D807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4ABC92BA-F7DE-4358-845B-1FE20884217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85DD41E1-F082-453D-A392-EC80C4C275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7D0370A2-BF93-4FEC-8348-9F95B54D76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BE7C8B3C-DC77-437E-B9C6-F5E04CEDA5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3CFD111E-E4CC-425A-9A6A-51CCEE839F9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F5671DF5-53EC-420B-83A6-87E865B1F4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19A46EE9-2216-4FC3-A1F0-0973AA193E7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DAB0EC25-3860-42D2-AB09-277CF12DCD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85598121-D49A-4063-BB6E-4EAD5F0130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DDAAABD2-6C62-4F22-8338-FE0EEC7403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D7CEB410-643A-4E21-B823-52F7B481D5D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78D8AB01-EAA8-4F12-AC00-E17CCA7EB9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E7796F2D-22AF-4631-90B1-1C30DC3AEFE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ED9CC33A-7439-4692-B1FF-4CE95A9C5A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AAD19840-F3A4-4E7A-B354-994073E24C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83F7EFAA-A1D5-4B8A-875A-5034F7F75E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C74A8A45-E423-4A5F-8D89-7421E1364B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E356F9F6-FDAB-4588-8954-5BCC1E6D510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2644700E-1348-4DDB-AA60-7CB75666D9C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F3DFA6E8-9B0F-4D00-BEF4-32046D3831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05D9A90D-9DD2-4DC3-B23C-AF35B87A82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4C7B13C2-DE93-4C4B-833C-9D90E11995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312B5A81-E9C7-40F0-808C-EFCA8989B56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19DC949A-E272-49F1-B42C-9180FB5510E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DF534243-261D-4ED8-8861-75BD406B1EE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49962CF1-69D9-4F55-BDF0-688EF714A3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36E4E044-149D-49C2-80F9-70431067E26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B98EA3F9-5EF1-4221-AF74-66D86DDB0E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623025AE-3AE7-4C92-9CAF-B5D86290E6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CA5F6FD0-5207-47F9-B53B-76269695AFC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FF25D4C6-7BDC-4CFE-B850-C5143F9A21E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4A3B6CD9-D909-4635-A9A6-081086693D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748AAEB3-0C88-44EC-B2D4-4047104C607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090318D4-864F-43B6-8DA7-86B25C3C145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C069FE94-1EC8-4647-BD9C-77C41EA7707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0329F448-8784-4339-B70A-4AB8C22FB4F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DC5DEADD-86F9-4EDA-BE77-5C1D789BAF8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D2B67D1C-7269-4F96-92D6-9B9D91B8E8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377F230E-9224-4E82-B7D6-FA4088B956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0CDF0DE7-047D-4542-AF5A-333D29C109C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C825DA24-516E-42CC-B797-1E7FC194EE2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72B3E38D-141B-413D-8E9D-5881BA4A5A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00B06CE0-DF60-4AB0-B4FD-9BB6B634FE0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5B8049B3-6BB0-4E04-A5AE-74952DD52FD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C7D1BD8E-0758-4965-AA47-6CE928304F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871101A9-B684-45D9-8E00-61CF492F25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9B52E7B2-6BB8-481A-9F3B-78AA2DCD5F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68FE5C42-5BBA-4C98-8C15-1125ECC447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FCC6F85D-4822-4EF6-A7C7-E5B4225A24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718E0FD4-7944-49E2-B41B-4F0C493D71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B140A512-CC49-426D-BA81-2DD1FC59EBB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3B8059B6-C6A6-49B8-A927-9905310433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82CEEB17-6DB1-4A6C-A68D-9D755DA9FB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BB1BDADF-5F54-4698-8377-DB11241C05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FE9050B1-0D9F-4CC5-ADFE-744A834E63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27515AC7-05FB-45EE-BCA6-EC3B4DDF5A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CE89A433-280A-4D77-AFA7-957B1F0B71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74495272-4EBC-4DA4-B83F-01B2B14284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FEA7C3E9-7C67-433C-8C9B-A3AFD45A56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D931726D-4353-4FA7-BFAA-82FC11D64A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F474270B-BBA1-41B7-95B1-9CEEDFA521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7F3A3BAD-D604-48FE-8C1C-D2E0553CB0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380CE9B4-FDBC-4730-8E21-FA79372873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97C025EC-8E38-413D-9F85-ED451BE68B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9852F404-3DD4-4404-AFC1-6F28455948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67139AD7-C3B0-4C6F-AFF9-BFCF336F307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5473D2C7-8065-4FD5-95E4-BCD4B40956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8BFB5094-1DE9-44A6-B064-6BEB7012ADF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612F3163-9AB4-49B3-964C-3A19E2C739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B53AF471-44B9-4B23-BDAE-57809AD005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DAFDBD71-503A-4280-822F-1100B614AA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457C0718-733E-4849-BBB2-C6B8D23512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5FA22D49-A10E-476A-9D3F-CB7D4CB2EB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0A11A610-BF73-449E-A8EC-E43FE74525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0F8CA118-1834-4D2F-9E6B-A1B5D31F184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C3EC8354-527C-429B-986E-67F22CA0B5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4B474679-20D5-484C-BCCB-4229BCB647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CB5621F9-FF20-43C2-8D88-8059582C80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3155B2D7-AC9E-4993-80A2-FE275852F9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BCF44EDD-0F6B-4736-99B2-7AF47D702E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11E5249C-91EC-4944-B775-1FEB45ECF9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07FD5FF9-6632-4C49-81BD-E24FDFCBF71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2F5A3B04-F5F5-42D6-B8E2-7FA3C7CD57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BEDA143A-81F8-4FFC-BF8C-CB8A5EB38D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38E67D23-F5B6-4A28-A168-3FB9E361F9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C0A6A20A-2B61-4D1D-B6A7-22AC049B19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49B9F0C7-76C0-4DF5-A207-56E43050458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B5EC4F0C-D236-4F62-B769-FE6DADA5E9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715574AF-C8DA-44F9-B9A2-44396F3844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90BC1863-50B8-46BF-8F2B-F88C24C9306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7ED1B2BB-1E66-4D15-8131-18197AAF357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9161B24D-676C-45E1-AA93-9338BECC191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7A2C5D23-69E5-45C1-B3A4-5D844B9B5A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14D1BB23-5DAA-4FB8-9F22-E8FDC91596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F438A9B5-3628-4195-BB58-7FA9A4A9AA2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F58A37DF-9FE8-40A8-8902-6BC634663E6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46C995EA-6E09-4EE4-A100-7B40B6D353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31C39168-23E1-4511-8DE6-513F444887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636702EA-E8AF-4D7A-8FB6-9ECB6624DF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18C51BAF-C1C7-4291-BBA8-184BF5A4D0F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D95FF66C-2D14-4B4D-AAC1-8EC3D0C19B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E073AE24-469B-42C9-B4EA-87DC31EA99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04824901-B4B2-4AA4-8F1D-7E1107237A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2EFEA8A1-DF8D-4A74-9A45-7B28CDE51D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6357219D-E650-4D92-8F8D-51006145DA7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251E3A0D-6F69-47A5-AC8D-B44DE0D5DB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2EE0A5E5-9541-4A68-911E-6B2A68A689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634E0EDA-8966-4A34-A4CE-265A776AFA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1D0AC8E6-270E-4633-AAED-E6F0E95E590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C25B8C4A-B43A-4C0D-B228-DD6037AD2C3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026295E9-F6B0-4C9F-AC68-C4ADD9A92C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B895A7B5-9E18-411A-8183-0A9A4B34FD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66487C74-2F7D-4723-A070-2CF2A056C0C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CB15BBA4-E400-483A-86C1-F85F052BC0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1F97C09F-227D-49DF-83E4-98E86AD6FA2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E118CE64-E90B-4318-B24D-490FDA12AA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5049479B-0A65-4D46-8898-6DD51D24184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0E941548-D94F-4A67-9CE0-4ECF4D7F53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99082A8C-2018-4610-B969-27A6400FA4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B07DAB50-6D61-42D5-B884-E52D1D5CD1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9B1E56E5-8D4C-4CF3-A90B-FF448D663A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0E86702D-E7B8-43DC-93B2-53A43DBE800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67196018-4D81-46B7-9D56-0A013F14A65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9773A29A-012F-4AD4-AB4A-7768D60C0E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39549BDF-B6DB-468C-87F4-81D028A948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161E24E7-1BDE-487B-8BC5-EC1240DDCBB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7B0D58FB-AADF-4935-86DC-898C2A2CEBF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6FF1A88D-D2AC-4370-9304-2C88A1A7556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55ABD0BB-E70C-4983-9FD2-4A1E97C91A6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52533D17-1449-4D3D-8644-8770B3725DF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1C450ADC-A16F-4762-9412-83C2DC6CA15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561212E1-0B11-401A-9DA8-5D84EC4D4A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C74F7C3A-79CD-4183-A898-012D56C742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FA9A29DA-B9F7-4B35-8A8A-5E5C07F0F49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4A9F77C6-7060-48C2-BE23-9B1CE7A7C9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B14EE6D0-F365-4735-B1C9-9E15559031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CF8F8FB7-8116-4C47-8D67-CC50AF8245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6858CC5E-82D8-4334-9B45-42C139BD441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F24234E9-A44A-404B-BCE6-1541F642AD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DCB6AD04-185C-4555-868F-91749D02B3D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8A2B2D60-6FB5-4C42-92EC-A6975EA809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CAE79646-D4E1-4420-AECA-1C494D6999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E5C81D3F-CDDF-4B03-85C6-75E7F86DC0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C03BF62C-8D16-4ECE-B353-B0B16E176F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1E1130DF-0D95-4F81-84E7-AF45ABF0A7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C6AEA7E1-A310-405E-BAC9-8F3838952B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29644EDE-4807-4DAA-8E05-5B487FBA38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5F5719A4-20E4-4036-92D9-BA3E73C915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A26D33B6-2838-4586-BE20-CE878238E33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1E6E1DBA-7104-4655-AB59-E6FA29F9DB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F1ED982F-F905-4D4C-A397-868F7F41C31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5855308D-83F7-4774-B489-FAF4C219D4E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0C1F4591-0417-450F-BA1D-735F183A235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89C23F62-2164-4012-834F-21762CB583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76B9E9EB-1B56-44AD-B114-610F8F46D9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ECE1FCAD-92B6-4ECD-BB23-8B944FACE6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845BB2BE-022A-4388-B369-A601BE89D2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8F6F5F39-CA35-4F3B-ADA9-7D96D3A128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D31DAA70-8B54-470B-B909-3183671C97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738658D8-49A5-40FC-8CE4-240D107C78C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E91F3E29-9B8B-4204-AC9F-33816E9189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5A4AC1EE-03EB-4995-AB58-ECDE4863ED1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B18E7EB3-BF74-481E-BAC4-F1EA9B13B4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44685C31-56BF-4B26-ABB3-D32CF738B2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3D45D68D-DF59-4A4A-A7BF-FB0ADB2B08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9537848E-B42D-4F54-BFF3-AD9AFD7561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E7770A41-CD5E-4EEF-AD8B-743A2419F8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EDA29177-8EC2-4A4A-8171-24635F81E34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9D15FF03-1D70-4E41-8C14-2B4463AD333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9AF93C2D-AD7A-40CC-B8C2-D7426F75EB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288FE892-B4D1-45F8-A45E-F6B9464E17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192B34A2-AAB8-405B-9A07-D63FE5CFA9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BC8B887E-6057-4627-9AC9-A2CD7A4103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BA374495-79A5-41FC-A238-11FA591D51B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AF11F55B-0B2B-4212-93EA-3E7F9FB1A1A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73E8CCFD-0458-44B0-AA79-CFB0E05C1A3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C442B79D-2BAA-45A9-AE81-0FE80FC557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580F7F8B-3B49-4184-831A-F04944B9DF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1DC70660-3ECA-4411-9690-7F42EA1E973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390B8DA6-8B61-4105-A8CB-86EE1489CC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8307E638-F3A0-4D77-89E9-DB365D7F4BD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BDAB439A-563F-4D76-AD04-AA33879AFD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4ED1D447-3587-4E30-B8E4-8BFB3904EA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80649365-9EC5-4926-A7A3-D57298FB13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CA4FD44E-5E79-4DD9-9FC0-BEA7FA73BDB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9B9F478B-E103-4940-81F1-668705899FD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7CE58EDC-6B3A-4C49-94C8-1B0282C16C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ADE4B382-732A-4346-9B37-F0BDB16377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4D1C5180-1320-477D-8C84-796482D6DE7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DCEDE1C1-6A23-468B-B4FA-4EDA14F34E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FC797285-2BED-419A-B884-6FB4DA8DF4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F852A97A-A583-472C-93F4-E0C458C5B1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68FB0BCC-E56D-440A-A1EE-A396AFCE44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2CF5703A-BB79-46DF-80F0-08AF8BF3DB1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8FB0801D-405A-467B-A601-90755D94DB1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307AEDAC-6AB8-4E8E-B9B6-034D50302E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2FD62F2D-4541-4F13-B963-113655C006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8B77EAA8-221A-4657-BE58-C4D07D735E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44B649A5-66BB-4402-BF20-15222D9396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26402C28-3A8A-4DC7-97B5-48B205EC73A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5CEA069E-4BEA-4DB6-B230-1750B46D3F9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76903C15-9C54-4D88-B0BC-11B6F58990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F8BCAD12-703A-4C6B-8781-D0747B012F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E6481080-D601-4871-BFD9-0AB8649AFE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ADB050D3-68EC-457E-A0B7-E0B487976D7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235C0EEC-4230-4EE0-AC16-F77CB006E5F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DFCB4766-AA04-4D5B-A4B5-A8376AAD76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7E9ADEAA-C6A3-4006-94CE-46B782F2E7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8EF8FA5C-840E-4BEE-A07C-EE838C6A5C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0F9AE5E0-F24E-40DE-B71B-C60DF0DB1B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A3DDD776-9945-4698-AE6E-3557649E3F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10F5FABC-F22C-48D8-AB5A-5F45BF707B1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BDBDF0F2-400E-41EE-A68F-22078ADC03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7F381F39-3224-44E2-82CA-C5BD67DF32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BD45F7E2-A5AB-4A04-B3C8-EA08F3AB71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06DA960F-B333-48B7-8F0C-727B35F1A0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7B005BED-E914-4BF5-BAF9-52E7F89D7C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F4A87962-B577-49A3-A31D-2B85443D80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25D663D4-E91C-4F4B-90E1-3AD0D64E8F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FFB84CF0-053F-474A-BF03-3E40CE43FF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7C39263B-C0C1-4C7B-84D6-D14B0B38CD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DB77A03B-6464-4DB7-B4BE-5C65655879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CAD3BFA8-A76F-4971-8055-922130E60D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DD9882EF-592D-4A4B-8D32-9C31B4FA3C1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4A54AD08-63EF-42F0-8F54-3DAD55C6E8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DCBFF883-6DE1-496D-B9AD-A78F1B83437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FFEB8A8C-DE6B-4FBD-A0E7-F8A4E76445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9EBA8789-A97D-4BC0-BAD3-34100306BFA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C53E6EE3-BD84-451B-A21B-0FAA38DC323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9DA3B816-EF18-4E34-9D02-9BCF182063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DB1E84B8-5715-48BF-AEE1-5DCAE8D073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A3F604C0-FB09-4FB1-B282-A79F62AE797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B4C2B666-8E33-407B-A951-BDA59611F2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79537EBC-C4AC-4115-B278-DEAAFBF547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0CC2ABDF-A0A9-4A0C-A5FC-D3C37D4606D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C5E94FCA-0971-4483-8C20-C5BBA1346E3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7662D9E5-32DC-4E83-8E9F-F10A5D8294F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7DB95F50-FEDD-4915-9715-14DB850098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B6EDB6A6-6864-483C-AB46-27CB631AB39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1E7469D1-B861-4FA6-92AD-1A81DD99EF6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56DE5361-34E8-4FB9-A709-39FF453AF7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61D9D66E-6F4A-4318-A305-5C9BE98F56C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0017FCC9-DECC-44BE-A7D5-458617DE14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8DC79DD7-14F6-4F08-BED7-94007B2B9B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B3734388-0AF7-4A0D-A699-8EB191E36E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ADCA3F04-AFDD-4637-8920-99A6829ABB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0EC62301-D9E8-462F-B8DD-42BA19C66D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663F8B5D-4B12-40A7-96B2-8B6239A5F4F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F4D5F5F2-51C0-48D8-A7C8-8E4593949C5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CDC8C7E3-3BFB-426F-AC59-7EEB836C4B3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5EC60684-88D3-4B6A-A25B-772BBD39EB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BAEAC726-6D95-4ED7-BC8A-37FB20ACA6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0E55D7E8-8F96-44F2-BB21-4A9BB31DA3E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AC807A8E-E9A4-4C16-AC1F-4DDC46A4A99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7931F07C-3188-430F-B0BF-5840938342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A9DEE58A-4516-43C5-9923-7F9653C661F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BA066116-D337-4C76-AA46-4325A414CFC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8BE45D74-A5BF-49EB-A9E5-35A72892D5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75F35527-CB2D-4696-BA16-A732AAE228D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3B026359-6ADD-4BC0-BDFC-B0946B85229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72260CB1-141B-4906-ACA2-7E1CEEEF15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8EE35F1A-6130-4337-91F6-7988F3B5D5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EB90D1C6-B5EB-4B33-A635-D8CFA226C15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C215C865-29D3-48BA-BA44-DA49E46EFB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FC74B1A1-8E34-4FF7-A9F9-4121F4AE1F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1151ADA1-63E5-49A4-84CF-B0A93B8356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88FA509A-7D12-42FA-A77D-3DF77B9385E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767772F7-682B-417B-A18D-A0FC8EFC3C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F401FCAD-F1E6-4507-83C4-222EDABE79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5069283F-D916-4388-94C6-BEEFC53A59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91084C65-CE8F-4304-AEA7-E7B485D031C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0126BBC0-60E1-4080-89BE-183743A5724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89D0806A-4D29-40B9-90BD-D034222E49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4BAA8DDE-367A-4623-822C-811B3515E79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359B20F7-5BFE-4E90-980B-D75828E6C61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0EFA45B3-DFC9-45BF-A423-51F0411275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556D5DAF-2F15-4299-B392-872DA8034EE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E0679D2C-B292-45D5-A425-8AD765757E3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2B3E2579-9F6B-4B9C-9B8A-7600EE142B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C8070E6D-856B-49D9-8E6B-E4BF2994372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9019DE47-64E4-4805-A810-CF010A2587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302A33DF-7BE1-4FE9-A6E7-3C750BC58C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F61372FE-5860-4559-87FD-E092455A5D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707ECA3F-C296-4783-BE9F-8B8FF8D29B1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2B824A05-CFB5-4F4A-93E5-8EBE4CECD80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31D58F0A-3269-46E2-87CE-D17BB2DD0A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0D93C028-508E-4791-9E03-FF878376B2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2B930F33-4B82-490B-BAB7-A6A8E711005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F9F2137F-8CC0-4D53-9A65-6062102DD5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F3FD8B28-C280-40F5-AD87-7D8AD5D390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D2A8B1F4-3910-4C12-AE90-0BC5C2E818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8B15950B-E4E9-464C-8C78-E6075A56B01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1718A478-1943-4F9E-A1C6-80DE30830E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EE18C501-74EA-4623-9B38-D4D3DD051F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AD704401-EE9F-4D60-83B9-AAFE238EADF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E6B80F4C-6FF7-4B29-B7E9-7FA0D7CA3B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2A6F8229-F30E-40C9-A639-932B09B1C8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4583C84E-B6FE-4403-B6E0-6B27F11362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B9E9C93C-10AA-49A9-8127-9D6A1A5F33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A9B877A3-3F1B-4BDA-BEBA-C5483A263E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78D7E9E1-DE72-4579-B712-C7025A1E7E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16BB45A0-C96C-40E1-B97B-65BA8DD7996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F9192CC7-3FC7-4A43-BC8D-096D3971B97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989692FB-2CC2-45E7-8D1C-BCCDD9F3172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4B33629C-BDFA-4180-8678-D3C595D5254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807603B4-ACBC-47A3-B36B-D74BC095E5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13765AD4-FB4F-4D97-80EF-4C9E0F00529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28729B15-E3BA-431E-9DFD-278082238B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C23088A4-967D-49FC-9115-F01EC7FC40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9217A034-EFCA-4F0D-A16D-D3CFC3287E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498C679B-50CF-45C8-BB07-11008C3525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FC2BB14E-4051-434B-A777-55881FE8EC0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C4BFA3E1-28D8-4A64-827A-C9CB409DE4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BAB2F3A2-3BE5-4C48-9E88-85C429BDFCF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A9346A93-A548-4906-972D-B47619A0555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8A2BBAEB-3D6D-403E-959C-FC15DFE8CC3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D1CF8BB8-AFF1-42EC-9C00-FB2551195C5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7F1D9120-96BE-4FD3-818F-DD80B04905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DBD79A39-1AF8-4517-A479-23F7BACED49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9C80711F-D1FE-4DC8-9E32-9FF7725E94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776F1973-B642-4528-A8B9-37C8E280D7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7702366E-33AB-4B1F-B915-A9E5DC3F864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510BCC76-7222-4465-85E4-0B310D5021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23953C2C-025D-4636-8D4D-1B181F15E0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DB42AD8B-13E1-464D-B5C4-DFA0E765341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76228A47-A180-4CF9-B5F8-5248D0758B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D89D2AC2-5729-45D6-93B6-4DF405BF993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7685E100-BCCE-477E-9BD8-89FB197503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FB62FCBF-7153-447D-847C-2E39B435E01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1315B628-A5EB-4CA8-8984-EC4F078281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FF883705-A26C-4150-A588-AE42C1CACE4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5764A5B2-075C-4737-89C7-EB083D78789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3B91993B-5BC7-4739-AEBE-EAFBE21E6E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6899BD21-C019-4620-A07E-4172F41952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F36B4C86-196A-4144-AA27-F5249C4177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69709AB8-6C40-460D-9044-51CDF15228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57E143F1-AF13-4111-9527-2D3B7D04FC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3A5AFCFD-527F-46BD-A073-7062EEDED5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12AB8B09-2C98-4E18-B8E6-4E7A428AB1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D5197F64-5E81-4FAF-87C9-0003B83000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79A16E00-CDD5-445E-9713-24E040B923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FC518A61-5381-4B37-A7BB-D3BB4F2250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938AD029-E6EB-4A65-8FD2-FB0C902CA2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957F91F0-F25F-4FA3-A4EA-439597B49C7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24889B7C-7DBF-4DFA-93BF-24C5AB02091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0AE29AA6-D5A5-482E-AE27-0A0A07D724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7220F165-4056-44BE-8411-B0170D1A56B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EEAE7585-FDB4-4441-8196-0998D9D6E2D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9C05F342-4E05-457B-8C32-97877EAE9CF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5E7E1B7B-B51B-40DA-AD39-B717098206D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94B9B5F3-9DFC-46B7-B5A7-A13E9861CA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DF46F743-C213-4579-8379-478727B370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F2AF8300-622D-4FC8-8AEA-8A1B118353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C3898A60-7D84-4928-932A-8E7D248866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4146F483-9021-4C9E-969A-3476992081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F72B7E49-F637-4153-9E76-C5546384787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C469FDEC-0189-40DF-9565-92F21BC933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382DC479-ACB5-4F75-9D4B-50D245D3D49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8FA52891-CD9A-4512-92F3-D373964F221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1EDBCD95-5C5F-4952-BE4B-4E89DD3524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61B1BCBD-CCA0-4F9B-AC1C-38B79B8F85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2D5BE75C-5228-4E26-8934-C9D08E47CB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CAC3EE73-9D95-467E-A199-116FF28B0B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7D9307D3-0499-440F-9CBD-02756D03DC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DAA0ACD1-7BE2-4E08-A6F2-B854B9A3BB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56B74B69-FDC9-41DD-81D2-24BBF49797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6E236DC0-70E4-4924-842E-6000713D7C7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FD2E8809-505E-429D-87F5-FEDEBEF470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310137B3-8F72-4EC2-AB5E-6C54BEFD7E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33C4A4E6-E5EB-4EBB-BF22-4FB6CE22E2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33CECF66-419A-4F9B-8949-B4CF416C3C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10341BE0-3266-484E-B91E-50B23E047A5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80F6A85C-1AD8-4D4A-B5D9-AA6E06BAAE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9F7EA58F-806B-40DF-BFE2-A0AFDA22D8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359DA030-9BBD-4DF7-B1FF-011E8C0861F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FC378CB7-6A0E-40DE-B910-442B512984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8772489F-FA7A-4772-9390-33255D4DB5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1EC2894C-48EF-4E44-82F7-53375239A9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4FB321CD-87F8-4568-B3A2-E5D30F02E6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1950B3D9-2167-404B-946C-D47CED38A7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302F9DD1-172A-4F46-B076-D8E6557140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101A394A-2BD1-4AAC-94D9-5914D3355D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59FB7F75-10BE-4245-801F-691EDD178C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CC4A5C66-9F0C-4B93-B04E-6D629E6A21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B456D9E1-301B-4C14-A7C2-FE339F434D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7D7A533E-F001-4684-B64C-2C0973516FD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4C337E54-00F5-420F-911E-5E30A9C6A4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281254A1-EE11-4F81-893B-AB180A4038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6A212BA9-9E91-4C06-972A-E4DDF2E75B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93D8110D-9B95-428C-AC00-8137729EF64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6DAC52F4-DB08-46B3-A13B-FE58636C338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E48AC44E-6A00-4C5E-AFD7-184CE3C6FC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30B87DAD-8A28-428E-900E-0B3F38F9F82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14FE8DAE-2E7B-4850-BC27-D7441F8B91B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D4385877-6A8E-4D91-8546-94F3672EBF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15904788-13BD-40A0-9177-2E77835347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19BE2696-3E79-4EBA-9D98-BCD75718CA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9246C108-F183-4D58-AD18-39F1030DD0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2BBB0A4F-2C4F-4C10-8CD4-59D7162109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C27A47EC-AB6D-4490-98C8-EA5BF45D4CD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2620CF1C-5E41-4190-A5C9-FDC4E83945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6CEF2BE4-306E-4594-BAF1-29C13662F89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3AB80C93-8BE9-4B90-A067-4E68A7E928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7B1FE519-E7BC-4EEA-90FF-4C572D23AB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B5E85893-2CC8-4C64-8010-12DB008A109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7592DBCE-2700-4AEC-B96F-5E2EBCC4440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F7FA93C1-1CA1-4E1E-8318-7524269D3A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C4AFF78B-7E68-47E2-82B6-D085B08B596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771D08F3-19EF-4498-AB1F-0CB082767C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CBD3AA9E-D21E-4F6A-BF8C-39A42812A8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237F32AB-1833-4A11-9C77-475E7CF1D5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E73A5A1F-E646-4012-AC54-06FE5C869B1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A289FFFA-9B5E-4D57-B20E-4B6DF6EC6E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779FD839-8D6E-48A5-BF92-7DDAC61862A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5328A0A7-0D6F-4232-83C9-3F9C9A9111E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B2D7ED6C-B516-4C13-9FC0-B5158198009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8DF5FEE5-6160-4AE0-8831-198C26B8A3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9B358EFF-75CC-4A45-B6F9-7421372DCB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771CF9E3-E4B4-46D5-8E67-0060557BCF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50858F0E-62DB-4EEC-945C-E2DF7BBFE4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433DA5C3-25F8-4B09-BC21-1EBB73A2D8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3AD36AC5-F4B7-48C1-AA39-3297006C5E8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1BA5162A-1F59-4CF0-8BA8-AD26D01CD46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8D5F5BBB-8E2D-4AFF-8185-953E35AAD6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16A01423-335A-4CC5-8D95-C47E9C8F78F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98E20015-2166-4622-B76A-3F7DA5D9DD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55739DA5-24C2-41EA-ABD7-AEA49E9B9B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96DD8FF5-FA25-4A0A-A738-868A5F35AC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528F9DF0-97C5-4BAA-B59A-ADAF653D10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A29AE244-2E14-419F-BBFC-12A390AD8F8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238A69F1-686A-4DA9-97E1-89820DCF82F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4BBF2B3C-26C2-4F2A-826A-80B15568E5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6D102DB9-578F-4AD1-B53E-46D4F3821D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13A7DC3A-B854-4A1F-887B-174BA43900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E24217C0-88BF-461F-9254-07C18A3DC3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091241F1-0EE3-48EA-92EF-5E40F1059AA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E72AEC21-AD06-4B74-80D9-20BA5C014AC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82A4CA89-121E-4CB7-AEAB-1D8B4926A3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F25FA11E-0729-4EF2-A249-75B13214304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350C4B3B-93DE-4BDD-9348-C6AA750536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DD0EA524-2BCB-4D91-90AC-2452101DD5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54C897E8-C8DF-43DD-98ED-4DB772DF089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2ED96AB3-A732-491B-9518-2F1658ED9ED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14F108A9-1055-419F-9280-B015E42BFC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EA209A01-F85E-405A-9D1A-C56C97837A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DC32E3C7-65BA-4EBE-860A-525188DF64D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C51B8601-2FB5-4E8F-92CA-E5604066F5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722934A1-535B-440F-A336-0A6A7E6313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A6DD407F-F0D8-4DC4-A736-314C78824F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45CDC492-BF69-4D00-A5CF-EBC991576D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8B742D4C-E8EC-449D-B4DE-DD4B8F6D21A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949CA757-853F-4E72-8DD4-B54F2CFCF6F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5826B3E1-06D5-412B-8798-47BB0F2CF5A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E2593771-A33E-4B51-83A0-7671F96BBB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607C13B1-DA13-4110-99A4-D094F97604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8FFD71BF-B578-47F0-A0A4-9BABEE7803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C370E2EF-EA57-47C5-BE70-26F6574DB14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4EE5B130-D3D0-4901-B08A-39B6325AC0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ECA3F44D-766B-4BAE-9029-9E3F027F9D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6CFC8B88-FF4F-4DBB-B4A0-5583398DB2E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FBDBEBB2-9ADC-4905-A399-06239591169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4F54C748-5884-444C-83B0-245EDA90A71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3829BA04-DB11-4FDC-8176-639DFCACFA4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49CD2A4C-427B-4BE4-9D2B-CE29C50B1E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B14E4352-E840-4A84-8EC7-94F09B00598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4961631A-DFA8-4B54-9DFF-151A19D326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12F3D84C-8922-424B-B5EC-88995204B88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7EBAF43B-52D6-4D64-92AB-9A99D7AD19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8E3F6740-6520-4441-B829-CF2EE68D5C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11AF8E61-121B-4EE9-96A4-CFA7A95CB3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DDC49EC6-1794-4455-9F28-9FFBCA0318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D5B70140-6961-4DA1-AB51-945307BB6A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83C00359-9D1B-4D82-AFF5-3C41B75202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5EDD6527-DACF-40F5-AF08-14FC01E253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709571D8-47CF-4E21-B1D9-A2505F18B0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F61985E8-F5ED-4427-B54C-D4869DF623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3B6B0AD5-7F37-421A-927E-4399FB6F583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94F57BCF-D849-4E57-A2EA-6183884B01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FEA39F89-89DD-4CA0-81D2-CEF6A064EC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3C5CDD6E-E479-47F7-9010-1097FF9FCC2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0377D850-56C2-47B8-B34A-3C9A82556B8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588A2890-E53C-49DD-98AC-890BB17F28E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85D03B32-BB2D-4A30-976C-5E3128C114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B438242A-EC5E-41D6-96FA-CE5AE9264C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9D87F8CA-9D4E-4F04-8782-1E24A2271C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67B3DA3A-3F7A-4960-90C2-EA9A3BD946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B1D58EBF-2363-41A1-BBC5-A047BC42F60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FEE73910-4E75-4CB4-AB74-09DA08044D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9DD2AEBF-7D62-4F19-BE4B-1A16424F6E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6E9F409A-939C-4EE0-90F4-B0B486DCFB1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5F47AE9F-5909-418F-97D6-3998813873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E4F12218-6AA1-4CEC-A28F-2C5E1EDB16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266A5259-922C-4F68-8925-0DC94C401DB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15D15A76-BEF4-400D-B272-E097B90BE8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45EEFAEC-542C-4D96-B984-95BBAB126DA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C59B1EEC-33D5-45D8-96AF-D43696ABE0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DCDF4617-2A6D-4FAE-860B-7E386C4852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634B0FB0-C66F-4104-AE01-1648D2C40C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E6D1C012-771A-439E-B05D-D629E9D93F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8D91700E-716B-43AE-B6C6-8F1BBA90B4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BB773DBC-8631-485C-A5FE-74A49140D1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248C401E-D6B6-4A77-9E3F-386A2FF7E4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5D71327D-1CB0-40FB-AC87-D28B5CEA61D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A5A28223-346E-497D-A2E6-0B0B3A2E53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BB911C03-3664-472A-8912-771D687CB2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BDA9B6AA-3060-4E7F-B691-7551C22B95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649A7B7C-DE26-4062-B7BA-C15A539A3C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EE7DF489-3D75-4FF2-8023-0D909E53644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AD79F665-1BEB-4485-B9D1-06177200C3E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B605058C-EE22-4B77-BDCA-669A1857A23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A0B43AE6-B12A-480F-A3B7-EDD3B34EBE3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CF990527-CBD5-4684-B9B7-8D38C61EE9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3CFF2D0C-D4E8-4581-877F-0A88031F31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6021C83F-0A58-408F-B246-B30A366FB4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2835ECB7-F64C-465A-AF84-122E7EE6D0C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D3797636-C231-4FF8-A6A2-D53911010B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EC722046-A167-4383-B311-860D9DA5EA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6A80BFC0-CD82-4F3A-B373-DC1C724F788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00649911-DF89-4EA9-9912-04627000AA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7EB7A7F9-F4C2-453D-82C9-143FC6A3D1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619910BB-ED08-4407-AD20-F1E4DE124D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99541BD1-322D-47FB-9EEC-288DAF2969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E7455501-6081-40FE-9365-E5589EF8E6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43637CC1-9991-438B-9355-937A54D8BA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10A332A7-1123-4B9D-9BD7-FE61518813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CB058F7A-C2CA-43C2-AF0C-FF1A78E43A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67E55D34-43B3-462C-93F2-952DB9635B2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00C4FDB6-16B0-4F1B-AB67-487AB46965E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C3941C87-D50E-4DB4-A82E-C6D6BA01727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695F3D7E-678F-4822-8065-89AFC10F84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7825A2A6-22C2-403E-9A3E-B181B44CA5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D0A95E1D-0EFD-4843-AD09-4085B294A9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06F1E27E-D7E2-4332-B116-64EE01DB59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DE78D0EF-04E6-423A-A9B6-15F637BD71C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D4A321AF-019E-4D03-8381-11282725F51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CF8A465F-BF51-485D-A48B-EC142DC3DBD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3E322098-FBE2-4B8A-9A71-474FE180EB4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12693BC9-1ABC-4860-96E0-7EE430A0F1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17EF14C8-9D4C-48DB-A3AF-A5C70509D3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0948355D-56CF-4F08-A6E8-51C0CCE9D3A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771CBFE9-0FAF-41C6-8B8F-86AC9B6FCE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A20A55F2-7EBE-4D82-8DF8-8EF181FC6A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4487CFFF-0706-4D59-B586-45BC678EAB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40905B47-A402-4074-9E3F-4CF22BC197E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4C4FF3E5-5A7B-4BD7-891D-31F8FAF027F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15FDFA65-71C1-46D3-88CA-1A9F9C6E36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0771CC70-7B73-432E-BBE9-DA12E7EC20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846214CA-4491-4737-AC6F-22693DC87FC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EC2AEF1E-0683-4E17-8974-3CAF0B4398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5A0AB5D2-6B69-4BB3-BBCC-038D980B9A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8E6D12DD-E758-447B-AD2A-337C3F01EB3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6F67196A-D900-4352-AFDF-E1A5920EB1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96F49FE1-DEC6-4213-81A8-8E314D4F741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1B9B177A-BBA5-44BE-8DC1-ACFE870A74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8E893B1D-2FF6-43A1-88C8-ED7157A6A2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0FA04AC0-10C8-4448-AA56-8908AE34557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3E04F758-E5F1-4F38-BBA8-59D8F32138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6407D547-BE46-4AA9-8398-D70626E84E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94F40230-0F4E-4C86-89CB-6754F00C85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D99056E0-FCC7-4270-8714-9119A774F1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B7386FDB-224A-431A-BF46-62AF442FA67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1278CB38-05EE-467C-8FDC-CA0F61C9FF9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5098CA1C-C6F7-45C1-99A0-CC309746799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7A1C4D15-78FD-4BB5-8B5E-A287F62DE8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F1D86CA5-F2C4-4771-B010-BF6C966C96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0087971C-D37F-43A3-A72D-2DC06907F0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648CA411-F6A2-4E83-9460-15DE3F4C10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F4BBC6B7-8066-4C42-9D2C-620A67D624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581FC661-CA8E-44A5-89AA-63A620220A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F2272431-3CE5-4F22-BA65-0FA02FC892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0247EF1E-A4B9-418D-B580-94D8247B354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3E4706C1-F4D6-4DB6-B481-24873E5628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CD0C3A2F-5B4B-4EA5-ACDC-82F2AC4341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4515672C-8277-4691-81D6-D68B113F291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572C598D-BEB5-4780-B768-27EEC4264A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9B05791B-4366-4513-B9AC-260D3CCB7D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57D0F06F-B00D-4966-B961-492979D7BC2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0F0B6988-71CB-442F-A902-651F74770DA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1AD384AF-ED94-47B0-B867-9B56FF7EB16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3A2EFED0-6DAC-4E28-B0A0-F95B0935C5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6D1DAF1E-CD52-4AAD-BB83-A40A92D1C2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381D8C84-B93E-4796-BA88-CDCA9126FC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ABBD5FF2-F467-41E8-A937-B9A424C6E1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F1F8EC35-EDDA-49C2-96DD-54CEAAAF149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BD26228D-8382-4330-83CB-31EA245F04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C90D35CF-9827-45CE-B34F-435200F867C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8F3EDDBE-F8ED-4057-B001-9B44A6527D7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2D888529-6B6A-4D5F-974A-7C3AB5AE8F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3BE9C6DD-9844-4F7B-AAE3-0AA4EB6C66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B216EDB0-E52B-44C9-883B-E3F06311469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5773DF05-AE54-49A7-8102-B14B92FA6B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4A377AA5-5062-4523-93D2-DC831514C80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614586B5-A20A-4148-9BAA-A35BFC5320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A9C2FAB1-5ED0-4DD0-9BD5-99421613F5C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87F01013-909A-4705-ACDF-D49EAAFE73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ED5203EA-5149-4723-AD07-3B618171206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9EB97388-277D-4E35-860E-84727564DA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7E6B02E0-140A-48F3-A90C-2A39C942CA6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B007C9D6-6766-4B5D-ABCB-A43290C2F5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EEE483B7-9418-4758-8C15-BFC971724D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2B59CB4D-A09A-42F9-8237-B7BECE3C06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B9345F9E-39DF-4C0C-ACE6-EDE7FD7758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A6D46270-9489-45B5-BE6E-85C23006FD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725E87BA-08A2-4FFB-A6D5-DB87EC8BD86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A2CD12A3-7DA5-4AB9-A774-027C596472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5E34564F-39B4-4656-B292-5C2F2410DFF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FF90D20C-AB71-4ACF-88B5-D9FC8012CA9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7582462F-62FB-420A-9B18-F780CB9B3B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F8644889-3913-40EE-9F02-7FD2DF05064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EDC9B2DD-0CC6-4104-B19F-C36DF2C1F9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D5866019-AFB8-46D3-98E7-726EEF6577A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7F201F01-6BC1-4384-905E-FEA64CCC5E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BC25EBA2-C724-46CC-9BB9-9C1A739B283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97864962-E406-4D72-81B4-C7C7DC30187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D67E9FFA-B868-4CAD-A37A-7537EE2251C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0BDBDA11-4E59-4ADD-B512-CE70C2F289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85C9C6DC-F5A7-41B0-801A-13FA7DD3748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480315A0-34DF-4444-8855-A9CF4E6C5A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E94C4E93-5B45-4715-B640-A80E6A3A388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8C1A7033-55A1-4C2B-A305-A0C04CA5EF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A35437FF-EE65-4469-8164-425D960C7EF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8EE0FFAC-2548-4ADB-BF26-8937F01456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67B61ED1-EA4B-4EA2-86C2-C458CF7494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F21384EC-F5B4-49E0-AE80-03B934CF88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C361B327-CA6B-4CE3-81E1-E7946B405D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A8628798-5D2B-489A-B019-2649533255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64CC0257-A4F1-441F-901E-E616DF3415D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74F5CFED-20C0-458B-9D70-A5FB20865D8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DF52F596-5643-4793-BA9B-5B8F587F6B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5C4C34BD-6803-4E49-B339-1EFBB1A55F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5950B449-515F-4541-BB44-3C0F04F636D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9DC84561-A826-4F69-A983-D85F91B926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1E577DDE-61CC-44A9-AB89-FB0AAB0758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1BF8874B-0D2D-4614-93FB-EC51114DF7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6EB01A58-9D9A-4013-B757-346B4C6EA5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F1F767BE-CCA6-46EB-936D-52ED758C03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A70CA3ED-AC2E-4587-96C9-987B1C2927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53B278EB-5ABE-4763-AF15-29E97A586C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133F3A9F-1B33-4071-8E62-87E309C9A9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442AEBAC-417B-45CB-A798-1CFB2AF09D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45F42FDE-D230-45D7-88B5-D72943FA10A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EAC56C3D-EB57-499C-B0DB-E8BB5DFFAB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65AAADBE-B9A7-4B56-82A2-8F566CA83FB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EF7FE6A4-E851-4C1E-B3B9-C392633D121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BCE16BF0-D8F5-4452-961F-C2D2753EA5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099DEF7B-202D-4ACB-9D4A-8A69E7356C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EA09CEF7-FF37-4EF9-AF30-4A9DE46070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78867095-4868-41DF-A1F1-9C1EB8E52C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6C4708F3-263D-45C2-9F0C-49D0138893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936A9BE9-C519-452F-B477-D660B0459CE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C1102E95-E3DB-4921-B4F4-046037BB9B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BB8091AD-F4E8-4116-AA5D-64E484B1286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F03533AF-4C78-4D90-92BD-91521F3E2C7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4B36FA60-8570-4A17-BCA4-FEE042B3FB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AA40E664-734A-4E6D-A180-04FC0F8FF1F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105A0078-84EA-48C1-BF65-3A52B595D9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AC915049-3462-4B1E-BF4B-91D3404F9F0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F111D2EC-C02F-4CBB-AD8B-234100D576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E232A1F2-B4F1-43F2-9916-35CAA97E899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6E1ABBF4-AB82-44C1-B389-7B1CF88244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288AB26C-32CC-462B-99A9-EE2CE5CDFA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CBD3E687-CCD9-4453-92AB-6010615C22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7D479D23-F8B6-438F-B745-E5D94822F6A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AE2D7D33-7D70-4610-9588-43302BDA6CC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E10FAB30-1793-4782-AFF9-2AE0A33F7E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E7447D0F-AC9D-4DA0-82AF-719F786007F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0C06CFB4-4DCA-4F74-AC52-72487EFB7DD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EC9D6024-B917-402F-AEEC-17B2B80730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4A7EBC55-DF6C-4882-B606-D1B39BD9CE3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7CED7B24-9659-48FB-93E6-DCF7D3A22B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44E8FEC4-E905-404A-AAE1-3B535CAEB4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4EEC021A-C9CA-4A15-9D38-F05BAA0B0D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F3A26CFA-4DDE-42BF-A1AD-533DFF32EC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6FBB4AA9-E519-45C3-A39B-189A968088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AB38DF32-1994-4F72-940F-FECA5CD7B7A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936FF537-A9CB-4AC6-82A2-DBB183DD2A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727D4799-B02C-49E9-ABEA-85F0C1EBFF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42A41A67-72AA-4900-8F6C-E4AFFB65F5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CDCDBEEB-620A-42DB-BBF4-5913B215C2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7462709C-CCA3-4BA6-BA73-9F520B2786E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4B0B412A-0935-4187-BFF5-4289670A655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E4E95FE7-C4C4-49D7-BC18-C531C632AE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19E0BB6D-BB38-4457-9560-3C7EDB6E48A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5488C056-BE65-4229-A0C8-50C487CED9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6161CFDE-476A-4ED1-9F40-DDDDE5EB849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EE01A874-0670-4311-BA88-0F08E3B66EC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7CCC1950-4A8B-4C4C-B42A-014921F7B2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482368C9-4766-4CFC-A917-CED5DEAA23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317CA4D1-3BA9-46E9-9907-AA22366F57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2CD40294-D679-4F9B-BCBF-2A3DDB9126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C6183AB9-2BA2-4EFA-856F-F33CD1F79A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2461A1D2-05FD-45C3-80EA-8F6A54A0CF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5E7D4885-E278-4983-8F2A-6AB28449EC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8AAB7DD9-7ADD-4BC4-9FF4-FF51BAABD7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0CD302D5-97ED-432E-817E-868900A08D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DFB6B557-9F5E-4944-9950-90AE2CBD22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6A8E2731-598D-4353-9FF3-71A07A5A69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330A0FBF-A725-4C53-94BD-60E8A795935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8F8F2203-5221-4C52-B6A9-F2B98ABB18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0DF88457-F1BA-4166-9513-67C6D6347BD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F2E5BAC8-47D0-4AC2-B107-7BCD0E9869C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B9F17AB7-D59F-4771-9F67-1B0D9FEF47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D4496878-5B1A-4E3F-BB5D-38197E9D25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9C78BCA0-9413-4911-ACE0-9F2D9C42056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627220D1-F5F9-46A9-AB81-0F308AA8D2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09FF8017-49F7-4D20-884F-13B2F5ECFBA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D6F33AC0-B2CF-4110-8F90-C8235676FE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AC0AA93C-9786-4D8E-9C39-D81FAA4888B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B888E0F3-7C58-4DA2-A319-565E9D48172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A70AC25F-A97E-4F21-A336-0C8A2B5A66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329C38DC-A5B1-488F-B023-BF472A3E6D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CEDFD24B-8A3E-4D9C-92D8-0C5632E99AD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1894296B-C5EB-4AE4-B9F2-E5E96BFE17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13430189-F603-42DE-ADD9-29233E97B4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6FF2C3F6-341A-4BB7-9985-A999C875D50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A5AF8B26-EDF4-4953-A933-51EAAC16FB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9C4DB5C7-8E0A-42EE-A465-7BBABB3255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0E8B78C6-EBB6-478D-88E5-76E77DAF7C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CDDC1026-562A-462B-96C6-7C89274E59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20E01368-4ADC-4755-A5D5-64575E7A401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6D44EFE9-1690-4A70-A08D-2FC2C999EE6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3CEC2825-3BCE-4EA7-877B-228625854A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DA3B6E27-AFE1-4512-BE6E-A22EF5253D0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81D1335D-1204-4C28-A5D5-374F48E8DC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80856043-F92C-4FCE-86B3-D6D13F0AA24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302D65B8-9594-451F-91CA-AE356229B6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D07807F1-567D-4D65-A9BC-0729B8C0F2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0AB3CB27-F4D2-49A0-B35A-7E26213EE8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27338CB6-71AA-4715-B6D9-98DF1799A5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294865AD-B3B1-4DEA-97B5-46F880967C7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FAB9A7E8-48F6-448F-BE75-97B3AAC4C9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7FD2799D-4EE7-4580-B88A-8AEA85ED99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3AC9E3AF-2C5D-40C3-87B8-47CD51FFFF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9CB34FE9-F4BB-458D-869E-7DE741517D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5659A4AE-68B1-40D4-96CB-C9457A94EB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4F1680DC-FC16-4124-8716-3D0BA4974BA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96854A88-57C8-4DAE-9616-25162DEE04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DC23B9D1-87E4-425E-8135-B42403B31A8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C73B8E27-AE3A-4CFD-864E-D9C7D50E2B8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7CC8B92E-BBE1-4517-ABDC-A4490215228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0DCA23D0-2597-4CCD-B59D-734E72CE0A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69343133-C031-49AF-BAAD-F7D9CD4B55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A2BDB0F6-1FD8-4857-A10A-FA24BE5301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744F02AE-9B57-4471-886B-C8DDFFBB89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74FA8A7E-1913-4513-930F-0CAE10EBA4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C09A312F-A91E-4FA7-8566-CDF8FE1D531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F28800DF-970F-4107-B62B-91687032F1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48670551-9E6B-414F-B22B-D49DE746CF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F5E4DDBD-B2E0-4099-B0F9-2562249F6F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7B4A0863-7F02-42AC-92AB-7C835E1135D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B22C1C83-A4CB-4A92-878E-45A267D894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678D8633-EA3E-400E-B319-8612B2D062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FD56A7C6-CA2B-48FC-8CFA-96FC86F38F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55032F85-88F5-4F3C-9D5D-BFCF830E74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7BEF0D67-EB15-4310-B2A7-5FEB646AA0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2FC913DA-6D7D-4F98-8A20-F08AD497BE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D7D39028-7728-47AB-9E5C-21BF73A7F7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D6E7CD86-5C93-4E7E-AED8-95EE8AB2687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66E824AC-7E5F-4A9B-B70D-2B9DCF030A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900945EF-ABF3-4C8F-8ACA-50FB2C89F7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BB14A142-4557-4D16-AE28-3CA065F393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8E7570E8-A498-4448-BB05-7A8B8BF3BA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3CBD92AF-FB91-45A1-9B1F-970E8C365B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78DF0323-7B04-419A-8AAE-FCC4B0F64A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0FA04D81-4506-4DCE-A057-FA139F61C1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7C9CC96D-42DB-4407-ACB1-96138410E2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AF040712-EEB5-464F-890F-31DA039A348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AB15B3F7-3299-4648-81CC-CBC3E55B6C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4E8F9285-B761-4357-B36F-D939F5332E9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D581ED11-A848-4E31-AD37-5741CC0A394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B3AE9462-5762-4B24-BE2D-D4906611CB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647F2CD5-4970-406A-B801-8BB84E89F87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26478B5D-6269-4CA0-8185-80C7ABFC2B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8467E576-E739-446F-9E19-CD9D96D017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E4B6576C-AFE0-4A0F-836C-7309DB22D4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6A3AE32B-A322-4952-8E88-036CE8E7F11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1A25B56B-883E-4FE3-9687-A8227C61041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0DC0C1D5-E9D8-4834-8B05-67F73A4EC2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89E57A19-AF7F-4567-BD72-004967A901A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77E038BA-7444-4570-9ED5-41D897F16A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CFAE8324-C318-4292-88B6-1FDBBFED2EA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231F8EB4-93F2-4ED6-82E1-D5702CA7044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6F7D6290-AC74-49E7-803A-990A76FCA4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B05320DE-EF50-4856-8331-CC06D92B557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86F9F1BE-8260-42F7-973A-7E860FAD1A3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3E632853-3CC2-46BE-B30A-4B309924D2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F5C6E135-F373-4F32-AF1B-5C366F9AFC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7D67E842-CCAB-4404-B008-56CC4A7C45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715F6ED7-906A-4BAC-8BD5-14F94FFD51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0386CFF7-92AE-42C2-957D-10B7A694E6A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0B5B004D-DF57-4A5E-B6FB-E1A65AEF9AD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8C6E54B7-0D21-46D4-9035-6D5D6AB2FF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F69EB02E-B962-4007-907A-4E77D3F5AF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5D0B7DBD-E242-4345-AFFA-E900804468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53E15BBC-1B98-45DE-8D8E-79A3E06983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07B94B39-24AF-485C-AF44-F19A273983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F04D5672-E6D1-4383-B298-CA33EA1E174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D4C4116B-963D-4C7F-8364-99F221003C2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1BF59A29-BE69-43EB-80BA-D001065113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D92E0C7C-91A0-405D-8345-80EB00772E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B84F6522-66F8-487A-84D4-7B650B07ED1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DF5E7E27-545E-4CCB-A633-52BA3E1A3F9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21D9CBCD-F825-4E6B-9DB6-E4EE32C52A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0736E4B1-DFDB-4061-8362-7CCF8473021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42244308-FA7E-4C94-BE3D-ADF1D1E1F33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9AADE1E0-504F-48F2-8A71-BA44F0F37C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0F42DC60-5755-4808-A506-698815D37E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F1B1F0B2-00B0-48A4-8D88-2474B0A4A8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37817172-8319-4E73-AEA0-07FD03F5625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60C6AF4B-241C-4513-A59E-4D222ED269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22BA4B13-8D93-4B64-8B1D-2A6DB09FA18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90A18397-0C65-4BF9-A2A8-E81F0BFB2D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006B4647-4ACE-4611-90DE-60748A4E9D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77B4549C-21D1-4B62-83E2-AC571B1988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685714FF-985B-405C-B7FA-A349A748BF3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AA885B02-44FF-45F5-8AD4-DE56265D68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671BE184-8EF9-4C19-AB73-3C84FD4ADA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BAF8CDCD-546A-43BD-B5AD-CE93C7F3F91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1AADF700-4860-4CF8-A557-1546FA8D4BC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966D6671-65AC-47E0-94C3-99415AF37AB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92CFB90F-7B68-44CA-A137-3D35F93B22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DD133F5E-D4B2-4F45-AA08-63EE5A336B1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1D55111E-29BC-43FC-8220-928D24266FE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AA02098E-46D1-45DC-8F4E-60D53DB796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C8F018AE-A555-429F-A51F-2996B89964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40B3D9C2-5BB4-46E6-B2FF-5EC275C0DFF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329AB80F-E1DB-4C64-934F-28FAFB49C86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77841054-884C-4D4B-B0B8-BBBBC7DE07C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C2321FB4-39BD-4886-9DD3-73B631E5DA8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CDA9BCE6-F486-4F5B-B586-950B1FAB70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4D431001-F2B3-4211-AFD2-F7A358AD9F1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19B44921-55EB-4F0C-83AF-1703A44261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4F4C07DF-A043-4F39-97F3-F1BDBC2514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A4219F5D-382B-4D1B-866E-72D15C1C3D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5BE4BABD-E744-4356-AE5E-97DBE5F052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E7F87729-49B7-48BF-9E95-6669A57464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0CFDD07F-9460-4A8A-BE7F-B6A78FE73C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8DF50E62-CE30-4CD9-8A53-5B1CFCECE0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EA2534E8-87E1-4D52-8952-1485AB4B0E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6C7976B5-24BE-4D0B-A4DA-B1CF6B20A2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3024ED97-4EDB-4DEC-80C8-C9B8B25037D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1DFB9C23-3A4C-49D2-9D22-B487279EC2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09AD8B1E-830B-4F15-99C8-5963302F20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EDEC16F1-9F38-463D-B484-173FD7363AD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DE47CCA5-CF38-4501-A600-0D3949CAD0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1BB64295-2A3B-4C42-BE65-27175874D1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3D2D127E-AAED-4F4B-AC4C-DE0FE44D72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5A7BB998-9A0E-40CA-955E-E3B9F31BAF1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A680E1CD-0AB5-47E3-A9C7-085DF542267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19FB4D40-16BB-4A42-B3C5-C4EB80B0757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6FC9B58E-CC05-4C2C-B665-646CD2C3DF1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73180282-50CA-4097-AFF8-1BF639395C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F26BAA7E-EA54-4C40-9B94-6508E4181A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A7BDE9C5-A187-4AF5-A3B9-23895FB8213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B1E676C7-E153-406F-838B-B267E7E921E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1743FE28-41AA-4A45-AF72-6F885995C1C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C4F5E8D6-D3D6-436F-AF73-C976F68765A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82873BE3-4FB3-488A-9C82-9D1088C7CDA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C3068BE5-094C-492E-AA3B-9ED7F4BFED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2416698E-CC7D-4FC4-91CD-2BE6672C383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83D209D4-BD40-45A0-89C2-B6DF40D4A54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2D0449E5-8A30-4055-B708-590B45394B9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B836BC19-DF84-4C1B-BB9A-0BA0AFF84B5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E9942556-D264-4B20-AE62-9009F012BB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3D93CE5E-66C2-414D-8CA7-8F414E3FABA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4CCCF7DA-2B22-4710-ABB1-F0D3C794F2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40DAE1A4-906E-4179-95E4-BD74CAE6F9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2D66D501-753E-4B2F-8762-370F5D827B0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1E3EB70E-7995-4FE2-B7C8-236C353350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39B00302-0DE9-4804-BCC3-F5BEB46A6BE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D32601F3-A406-494A-83D8-177740A8F0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37AADFC6-B536-48AA-B6C9-A351A4E862F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925D89DF-5044-4E77-A52E-4C49AADEC64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00562EE6-1545-4AEE-BC39-96D1AA6C13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CF90DAC8-9D83-4BD7-BE76-B73835928CB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989E4494-1AFA-431A-AB92-65C89D71C2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3B711315-83D2-4781-9920-06664763722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52</xdr:row>
      <xdr:rowOff>76200</xdr:rowOff>
    </xdr:from>
    <xdr:to>
      <xdr:col>6</xdr:col>
      <xdr:colOff>0</xdr:colOff>
      <xdr:row>56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F0F558FF-033E-43F6-8D1B-FB0B9BAD20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52</xdr:row>
      <xdr:rowOff>76200</xdr:rowOff>
    </xdr:from>
    <xdr:to>
      <xdr:col>15</xdr:col>
      <xdr:colOff>285749</xdr:colOff>
      <xdr:row>56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39B34775-82B4-43A5-8B8E-75FB1625DD81}"/>
            </a:ext>
          </a:extLst>
        </xdr:cNvPr>
        <xdr:cNvSpPr>
          <a:spLocks noChangeArrowheads="1"/>
        </xdr:cNvSpPr>
      </xdr:nvSpPr>
      <xdr:spPr bwMode="auto">
        <a:xfrm>
          <a:off x="3259455" y="8524875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B837DEBA-B2EC-496C-BA41-1AC321DA0E8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00709255-42BB-4485-B073-A0BF6664766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994AF12B-AE9E-4BBD-848C-8894A18ABE3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2728DBF9-8F83-42E7-A9B9-EDAE4F73A7D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7502C17D-E0D1-4794-A984-5DB3E4BBE11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295AFF7B-377B-487C-B058-C50C044390C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FF6A9781-18D2-4DC1-8320-DFA946244F5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946D7175-1E09-4EE2-98C9-4AB65890A34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B0DD7E99-6BB0-49B5-A074-CBE93A8FB7D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8E783158-9E0F-49F3-B15E-BA8C8776A80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FF0EA490-C3A3-4333-BF16-5ED95F1187D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CBF591BB-8F69-43E1-B66F-517DB0F1672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A9EBDA79-EE14-4EAE-9B72-EE7FBB17F5C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D13EEA9A-80DB-4A46-B6AE-B3F46806AD5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C6C8EF9A-CEF6-4AD5-8E40-8835B11244B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EF80F2BA-080B-4670-890D-C682CEEA2B7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121096E2-A6EB-442D-8B4E-65BF23C6A61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6F6A6672-8B31-4C4A-86BD-4F90BB52AA6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39CE35DC-A3FD-4188-8330-3DFAF4F13E0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755B553D-B148-42A2-B3AC-483567547AC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D1B86186-9B9F-4DA4-B400-ACB33E43CE9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D030255A-16FB-4E77-9D69-46BB1406F0B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36F7BC93-8AA1-47F9-B49A-1C249176D6D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956B7003-8000-4375-ADF9-6CA4F580716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8F519403-F467-4A71-B47A-1AD30FE6FD7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8C0547E4-C7EC-43C5-8E90-3D3AE00E8A2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FE18DB27-AEE7-4D07-8E48-8D57AAC7AF2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D8760E9D-9495-41C4-A02E-B6B1CA6181C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6AE3B30E-6848-444D-A2EC-BC0FEC65C45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ADDF0000-856E-40F3-92C6-99F38723CB1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53CEE663-F4BB-4563-8C67-85FE4DD4459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8E0583DF-0C41-4ECE-95ED-FCE99F9213A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F3D80D1D-23C1-44F9-8389-47DF6658DA9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CA60821F-8C55-4817-B016-28560586483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8DBB64F8-674B-4377-A310-FF53E28F0A6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166628FC-9C68-4DD9-9642-DF4D3595B01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4C8FEDDE-D83B-4FA2-9668-CB62FA5F5CE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E145273F-507C-4055-86BC-E32204BA71A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EED88917-3345-437A-85A0-5847C8101AC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D7C243DD-00D2-481C-9F84-AE8348E63AE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9C7E453F-1620-4351-8CFD-59B95C98ACA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0F6FFB70-1B2B-421E-8329-235A619BE17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02E980FA-BD6A-4B72-B669-110544C0F91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F2D827C3-0853-4547-A411-03906B308DC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32B18E38-CCF3-49BE-A715-7AB24416AA2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9C0293EC-DE80-4448-945B-0E7679F8DC7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CCACBC20-CFC5-4026-9E08-D5570CFDB63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8EF80E22-5875-4F79-A7D9-F92FE5203D8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4F171CD5-976A-4D15-984E-5667D2F7A2B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F9AC9C78-1526-4212-AFB4-FF84793D001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B31B2BAB-0208-4A7D-A984-7F9758D18FA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B17AEC1B-C04F-48AF-8471-33C50365D1B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989A003E-1B5F-4D31-88FE-5FD523D80C3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30B01271-B36B-4829-8A42-CB079DB3CF6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739062F5-D913-4A10-8EE0-21407B66C7C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E4F07219-A76D-41DF-ACC4-7F614FEC2F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B29ACE18-5822-4EAE-8108-3A2068B0AA4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C44950B5-B018-4F88-94F0-4CF421869CB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7E176B25-922E-4870-89D6-CD828CBBA3C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1B6E0EB6-FA73-4B7E-AEB6-D70809EDCD1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BE542FCE-4AAA-4AED-AC5D-5E5AEA622B0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A28C53E5-98CE-4482-AE26-3376264128A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A66E14A4-9358-4BBB-BD04-B7F687A0454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2B82DE68-CC72-461C-8E9A-CCA9DC8E1F9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012E8D3B-B59A-4726-9EB4-1BC122E4596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64D1DE08-5ADC-455C-97F2-859888FEE9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98D6925F-BD66-400A-B3DC-8230BD8D53B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0BB6AFC9-EDBD-4531-A4C4-ACA43A78E84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346061E7-D60B-4CB0-A09C-4DAD696D0B7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CF959CF3-FD33-4A60-B237-DC37E9664D1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CA29A213-C68B-40F8-AE52-51883154669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1062961B-609B-4F7A-A15B-600CC1DD02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22D3DD4F-31A4-4996-B25D-ECD0EDC6A2B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3556514E-6AF2-4437-8007-D09133A1E0D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F1BA50FD-3662-40B1-97E5-C10B8445A79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FAFAB0D7-81E4-4B65-ABBE-DFD731803B6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9B3627EC-CE89-4772-A81A-F8BC7947FFE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1A97674A-3840-4D37-A00A-C521F707736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078B6243-934C-4270-97B2-6729B87FBBC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C7B6131E-49B9-4A4D-B7FB-6518752E995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9600CA3E-0935-4F25-BEB5-6B6CBE2D126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037D0078-31B4-4BD9-B50E-69630887950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71DFA8FC-7368-462F-A729-08B31F0B68C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8C554B47-AEED-4891-A45C-A888AEC43FB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0D675EDD-4FA6-4473-AC7D-E914C780D36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8FC6504B-402C-4377-8E2C-7C78E7291B0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34E3C9E9-84E9-4D79-A1DA-91BF149762F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56D5C27E-C5C4-4544-AC14-52AD56FC3E8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1356CDDA-3EB7-47F1-9262-ADE2D82AED1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A14D6A6B-27A3-4350-8F81-BCCA16DD8CF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3C0C93E5-8016-4EBD-B9AB-DBC8E95277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5DC758A2-CD99-4820-ABB9-EBAB0C6447F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9256A3CF-7F62-4CFF-BBBE-07E999B3D6D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AE4526BF-02D4-4218-8790-2E2D51FF6A7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629CD8FC-2004-47F8-8F8E-4118B3853B2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D2AB89A8-1975-4FA8-8B02-2009A98CE6E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F4B60FA9-7C63-4ABB-A5B9-75A67E5203D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DE9E2F42-0D08-47E2-8B11-9228CA28246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908FC712-5A93-4E13-8F1A-75CD6A01F16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A4846948-0997-4CF4-AD1F-C5126FBAFB6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40E82049-CA1D-4768-9F42-0B56F3CC403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9B26B36A-716D-474A-8232-AD4C698400F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8B9031E0-DFA4-4E4E-A5D9-6A7430C9F67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BD9ACD2F-CAFD-456A-9B54-2925503089F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A4014AA9-CA29-4F66-9FCF-EC7B37FABCE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AF6509CA-C0D5-4BCF-B80C-FED08B2D90B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003ADA27-40A7-4EC8-9452-D89BD036574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71524962-F9AD-4C50-9992-477493C8BF8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4C426930-54A0-4EFE-9DC1-3D8C78E67A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486BAD95-59AF-4B85-9C9E-81E29528888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3B8927F7-7761-4AA4-A73E-AF94C410D4A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E3C465D1-532A-4B76-A831-821BC71B28B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3DD6FF78-9E3E-4A0F-93FD-37AF2BEC9E7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5D5DE90B-60EA-453D-A409-1F7CFE9C8A3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7B746BE7-04AC-49CE-8FCF-7B5A74B3284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59FC177C-8EC3-4663-A1D8-17E1734217D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24632FD4-BAAD-4B9F-86A6-26A3EBCD752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C1A7E0D8-195C-4EA2-88CB-E5BA417EBDD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B5A2F624-AE9F-4218-80BD-C9B5DDB3FE9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34A0FE47-356D-4B72-A71E-DC1032E5D10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80A8EA5F-1AC7-4E8A-9B65-97176635CA9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8B8FAEB9-1B70-4ECD-8A56-7655CF1AA0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96EE9412-AE64-4477-A41A-719134E14C4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22C98F94-23D5-46E6-84C1-1CF698732E3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049008D0-54DF-4DFB-A1EC-7EC33850487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D6455446-3051-4CEB-99A6-DE33C614821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3BEC5834-72D5-4556-A05B-446298A8471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EB53E278-DD1D-4183-B264-C837C44BF28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E3DE261D-5A98-44E7-ABD2-B34F7CF4B02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5D957BD2-518A-46D9-B179-FBEBDB3C2C9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F8B8117B-8585-4413-BF98-673CA5D2D63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1C082494-F474-47FC-B358-9A7BD537F8E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332E8FB8-4951-4354-9356-27A4C198235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D8F5C99D-4FB7-49BE-AE5F-E3BD03F0365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1C7D7506-4ACF-48A0-86D8-56054581234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7B3B5FB5-6D8D-4E9B-94C2-F873A4E7445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1F1EE690-9D9F-4ADF-AEF8-F7472619F66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5EBBC30D-050A-46D3-A1F8-84145399DA4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6909C282-E529-44EF-9678-8AF4DF3DE6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C04B1EE1-E8B7-4960-B861-88C62B831CF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88A6136D-7192-43CB-A421-A73B4B33E7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C7491B52-FD33-4106-A6C9-8EF239C4593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36C70979-52E7-477F-A1E7-25C149DE454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77079ECE-29E9-46C2-868E-EEBF4E2FE97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FCE0A190-021A-414A-A655-E0090960201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FB808B69-DB71-4641-BD8D-D2C9A09F3E9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3E5C84C1-6E5B-4962-BA0F-516C36B79E0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4B3BC912-E0E9-47D4-A0E0-22C4DA3B39F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949B57D7-FCC4-4CCF-9EEE-D77D0CD72CF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9146EDDA-6650-4053-988F-F27B5AA75CA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90E085E6-8DF3-4989-AFF5-0C85F975938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A7D668A6-AD62-45E1-AFF5-62AC61094B4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3E439B80-6A61-4BCC-81D1-69DD926FF10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DDD41CC3-F296-4651-AA8B-99024DAADD5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E28EDF52-7CFC-4BE8-A1F1-B5BFFBBF3C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1513A246-07EC-4FA8-8D2C-1C8C5A67412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6BD644F7-C1D5-4CA4-B5A4-1015FA7D9B5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5877C3F8-BF9C-442F-B99D-5E966FBDE9B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4D20268A-588A-432E-8BBE-DF03EB247AA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089AC3AA-B3FA-4D19-8681-EA743DA7473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EE33C8CB-E038-4108-83C9-A85D3C2378B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58A1E65E-E008-4B43-B4A8-E60F9D70006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600561D4-4C30-497D-88DC-8662079AD1C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60341C08-8E69-4D91-99C8-7F990FA56EB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AB4923B9-D2F5-41ED-AE56-BFD3374E0AD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4CD99487-A3C7-4144-BD7C-11EFE06A5AF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FA6860BF-73FD-4D67-98B6-A7F952426B3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1E797075-3615-42C0-81F5-D4806330214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BE6D74D3-360F-4CC3-A58B-46365CF8D4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BD325317-2A89-496C-9CF2-90A69503187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F27BE7B0-7B25-41B7-9277-23DB7524C33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EE9B9A41-502A-4CED-A400-0947396594B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05F61EC3-CD95-4D4D-A6DA-E123781B8D3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C3BF1F9D-0A11-4CD9-9BCB-422BB4101FE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D9B7F77B-F222-4BD8-BC9B-76EF4EAFB25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473FC787-B40E-416F-89C6-35EAABDD053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6CABC470-950D-4B67-82B6-385D5E4B118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E800F2C5-98A0-4286-B02F-16FDEE7A413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6996B19A-E9FD-4EAA-8316-7C3783F5C98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07FB584C-8B11-49DE-89A2-7D4CE499AF9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EF9F3AE3-0B0A-4EC8-989F-44C72B8B79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008F1BC4-FB3C-485A-81A4-C6E5EE8F557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2AC29CD8-AC4D-4D71-B07F-946373DBDEA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453D5220-9774-4603-BE5D-FF09AB3E25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BA0F4DC9-D7DD-4316-8969-4AE76839E89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E8FC36D1-33FA-46EC-9808-42E832D1FF6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CC284605-7C4B-4439-9472-809A958014F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357A7FFD-C06E-409E-BB6F-715B818781F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3BFBB313-A91D-4DAF-86B4-ED27652EF9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93AA918B-D8B9-4EA9-9E14-AB5B66B3FDF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281C1C30-6B8D-4698-BF47-710560A8460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D55CAE1D-4EDE-4241-8DE0-D02385C6936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912EC7A2-F70A-42F4-8834-5F3AB5EA21A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25534EE7-1143-49BF-930D-AF4B29644A0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25E704ED-4B2E-4017-B135-C5CF11EA535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5A92C0E1-F2A4-48D2-A687-DD53EE45935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4EB5B889-E66A-4C64-A3D2-BE7B0114C56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754F8A86-58DD-4A42-B066-41D483F3DC4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9A65CCEA-79F5-4C5B-A2D5-7D8431A9794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0BF8801F-451C-4B34-8FF3-4B0AC3F0BF0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CB500C90-6526-43DF-BF8A-4C06C80A19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6E782BA4-A7E5-493E-9E88-0DAC092C0E6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5025C0F4-B678-47B7-AC2A-ABB0297A3F4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C0C63F11-4012-4CD3-9FE6-996C5EC4EB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37D06C2D-A064-4D3D-80CF-CC4DD549842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119B090C-20B8-4343-AACE-878DA53D888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559204CF-D177-42F2-83DD-C14A27BC07A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894DDAA7-1BC5-44FC-AE73-F0ECEC122DB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67DC2E0A-CC75-4586-A422-12A31BD74E5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5FB15961-2AFD-4ECC-AE7F-150D6CC3176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CDC11BC9-EBBE-442A-B84D-A5C1CEBE015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7B718170-433F-422A-8003-12A1EE9AE6F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B1EFEB65-37A4-4CF4-B7FE-C379B2C33B1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97E6B93E-BA21-4841-8514-B80B1DE0B63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976AC78F-619E-41BA-9481-25784D1E53C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EBCB0EF0-0508-475E-AB2B-1EBE48F3E35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45E15FBD-14B1-45F1-BE75-968731994F3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4C19F17E-9F91-4D9A-8A16-516369377AF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47336691-2693-4D25-A159-88E8682FAC2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1BEC29E8-6A66-4396-8413-899ABA2B419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828C8332-501F-4AA4-9A6E-D06BE76E676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933E758F-5EE0-463F-930E-AB4786B4196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FCAF8583-EC91-4470-9195-1D166E69F24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76FDB98B-E346-4892-A4DE-7A61D9CFD61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9CEA4993-A5BE-497B-A5F8-EFB01FA1FDB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938BD680-6414-4AF6-89C3-D3348924B9C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15131FBC-D7F8-4C52-9C83-3FFC962B4EB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B629794D-81AF-4635-B2E5-4BB5B4CF08E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A1A4980B-C2AF-4F22-BA16-157419253DF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0217858A-9239-4204-A39E-C0A49C07D7D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CE399F6F-A759-4DCD-979C-89E8B362566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DC87F6CF-879A-4991-A2CC-A69CB00BCFC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8492C8B9-1ABA-4D1D-865E-35DD570942A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4988D4A5-7889-4DA4-99E6-37674D3A0AB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E62026EA-166C-41BF-9B63-F1D651FF127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0D892D36-2275-4332-BDED-871B06C9F22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040F732D-B7D7-4234-8178-D9375765482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02DABD63-1312-4D71-8C41-03EF0AEFCC4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4351EAE6-5A9D-4150-B1BF-1607C28F7C0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8B633F21-D7D9-44E7-8A92-ED8470B260C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F462D326-7025-489D-8A14-3C8EB2DFB10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291E35F0-4D97-41C0-AAEC-AD8C4FD154D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3260BA6A-90B1-4D3B-9111-C4687282E3E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1BCBBD09-36B7-433B-A622-0951A9A1891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FF285550-6667-4A86-9CF9-EDF76765891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C5FC2719-24D7-46B6-AA7E-5A36B3D52DF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2E5E8B2C-7B6E-48F6-BD36-DDD3A2E3765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40107774-622F-476A-9C51-FCB1D7E82F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70875980-8E51-484B-9D7A-2B51EDE9838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6EBC7EC4-C9E9-4093-985A-6CCDBF96D5D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1A1007E8-61A9-4DE9-B15C-39A8E8465C5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652207EC-6696-4ABA-8EA2-C2E466CEE3C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ECCE05E9-EA7A-4AE1-8235-2DEB7EE877F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F0A85A07-58A3-48B9-A7D0-CB8C661B130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3EE2CADB-1BD5-4F37-BC24-C13CAF13E5E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67041F26-0D25-47E7-B255-0C04887E08F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3824546B-8D28-4FBD-8FDF-9E566C8F0EE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1D1D5292-39D6-41F6-969F-CECCDB6E7FB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7B29A0BD-382B-45CC-888E-AC1DC034655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1F69A752-CDF2-4131-9EC8-315ABECB413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74CC509B-668A-4BC9-9724-7960C59DC96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3921CFBD-17C8-43DF-8E00-622FE20094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42CB861E-0A64-46DD-9231-802A5E4F32D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D2001338-ECD8-403F-B1FC-DDD6D12296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6891DAFB-3AAB-456D-AA8E-622525267A4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C89F1DB4-935C-410D-8164-C35711D2477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B4B9893A-F114-4063-B97D-AE7ACE34451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B1F9C0DE-A2E7-4FA8-923A-BB31BF9A8E1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A2B97D8B-46CE-4FFD-B369-D3808966266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92B4599F-1CF4-43D3-A7FF-5F6E6325DC4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2C927BC0-026D-48BE-8BB8-5B84AF3E55F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DF104453-F2DD-414F-A0C1-61372BB8F29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84B145A6-C0A5-4826-BACE-7CA53386D06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5BB96108-9746-47C5-BD95-BA6B78518ED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486AA5A7-E7DE-4818-9691-0F10DE68146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5CC78C56-E105-4B7F-9347-9FD066E9B51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3FC19498-6CE4-4EAB-89C5-DA62D7C0857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B3C52504-B22C-4B6C-B40E-DFD2565924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C80DB689-E2E8-4679-AF64-F5EB33E96E9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36831F7A-8B87-44AD-8DAA-F7B5029DC26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F812E302-D882-4F74-A8C2-588999EE93A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469CE138-A33C-46E0-B9FD-F9BEABDA947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CE3BC040-2BBE-44F3-99A0-857B9D01AF0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6C303E2F-3364-488D-A267-621B79B489E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852AFE29-5678-4C82-B595-1DADF4BAB71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2C363394-F669-4300-99B7-4DA6E338A34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E6F0A0A5-6ADD-4940-A1F9-E4AEC70CB9D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FEF06125-080B-4C79-BD51-0A4CBF585A2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7E53C431-ABB7-4514-A4B0-5A6936FBD43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AFE37AE0-0707-43AD-B186-A910BF86B4F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85FF11EA-F921-40E9-9491-131DC1CB9CF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CFC02255-0F0D-4766-9C0C-29D903E5B2E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7A603CB5-B26A-48AC-AF7F-252FDDB5321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61D65755-8EEF-4A90-900E-F6567ED3F52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78A38B1B-567D-4643-86B5-4F500BAF263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AF52B8E9-5286-4DCA-A504-70DAE74D6A2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27C2AD0A-DA6E-4A85-A5C6-2632AD0B5DB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299565E8-0B18-4836-8024-710E1BE6310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17A40FF9-8382-4CF9-B913-23559524EA0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98126E2D-9FF6-4CA7-9DA5-76BEA982DDA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251818CB-294B-4B07-8851-A2754FCDC11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D5E8140E-3088-4765-8D6B-6BD94CD2965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D60DA066-D739-4729-BB47-51B1CE6D94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F5DB0D9A-1F26-4F33-B0E2-A3FB3BAB895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1E1D2A92-3011-46CA-9176-B8F8D355CFB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02E46920-B423-41B4-8384-7F172D171E8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B844A205-5047-420B-9F2F-51345AB2E14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F8C3487E-D60E-40A9-9D06-6D5154EA035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5B51E613-72D0-490C-AE8F-7D13CB0D55A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64421983-FE61-4728-B1ED-CBC0FACB5C7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83E856A3-63AD-4E98-BF15-BB35781490C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D09F90AE-120D-46C8-A36D-4030232FD64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76A3089B-AFEC-4EC3-8467-A922A59F856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21AA2C4A-C868-44EF-A236-C4F9D26A438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B0F4A524-C914-4625-82E5-616FC1427A7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86D78EAF-B26B-48B8-8059-BC311A1DA90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13777DDB-46D5-4742-8858-AD5007B0136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F8BE876A-3550-4BEB-A4F3-20F615B5701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6A5FB6A1-10DF-45C3-8D5E-46C4D966FAA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147940C5-C490-4EB8-8300-35FCC24160D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DF387C3F-EB5E-468C-BE2B-E5C380C8842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E777D3CB-CFD2-4E83-83D5-FFBA6A573DF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9D665B41-B471-405E-9D28-B05AEC3DDFF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5F402926-C1C7-4720-A23D-F295A0B1690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662B07B5-5BD6-431F-B6EF-016871EDA3C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FA8E5E6F-E529-419E-81DB-DA2546D9BC1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AEB6CF3E-1D62-4D97-A47A-BD385A5C847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17476A68-76B3-4DA7-B1DC-DDBD0CFF5C2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5A5858B1-74AC-4C4B-8DFC-707573E6482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9699AFB2-BE7E-4F7A-91B0-5D3221E925E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15C47BA6-89BA-4E0B-A277-020930F8181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B21AA621-BF86-401F-82CB-383C6F6739D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806D0D5B-DBF6-4E9C-BF1E-2CAAB71F7AB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E7ACEAE2-BD80-44AD-A6B2-BC2780C64C6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DCE6D8B8-0556-4A4C-9E09-BC3860B2C29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915F0AF4-4C58-40DA-942A-8F455A29D1E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B80ABBFA-C9BA-42BE-8BE3-116AE9C094A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4BC373DF-DFDC-4376-95DF-D267EA54AC9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32A4E86E-C00E-4082-8AD9-C843ABE29F6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94F7367D-F801-4EDA-BE95-C669344CBED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DCC94640-1947-4E1C-B111-C9C5BCC9038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3516778A-64A2-48E2-AD05-5F8DDF56C6B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CC9C9E9A-D627-4EBA-B7F5-DFFDC74DEC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6713EBD1-5721-4C43-8784-3C73A7ACEA4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8958C3D8-B467-4F82-8B1B-86FE1862C4F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364EF1CC-F8F2-4929-9DBF-D6BE822DC02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B774EDB3-8EC7-46C2-8DD3-E3A659ADDD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99F440F0-8E67-45DF-A671-39689064187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081D06DD-FDBF-4997-8C88-FE758DB8F18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DC50C057-DFD3-4E57-A8A1-7F9263E397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DAA5B36A-A18E-4F76-943C-84716DEAFD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9B8D2F56-91E3-47F1-9454-ED16C85FE7D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A6230AAB-718A-48B5-B750-4624176D828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70C94ABC-9BED-437E-B166-BF772EBE1E5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6F289B07-DC78-42F0-B966-FCF3AE37DD9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94FC9332-ED93-48C2-9D89-E3A81E790F4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F0812F9B-9A0C-43E5-B83A-7E2D93A2F22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CB5D9C2B-D272-40B3-8C55-57DB78160FE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2998C5A9-DBE4-4C2B-8B8D-C6E73360C0C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DC9447FA-79D7-4182-9876-9C71DE7A855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77A35208-E40D-4B49-86E1-D3DE87359CE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0E5634B3-CBCC-4A47-97EA-87CD28EA6A9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2DC0A4D6-17D2-4B3D-80EB-325BB021B11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B905857F-FA14-4C3C-8991-EAB2BDA8E5E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CC589215-67AC-459C-BCC0-314A8F1F65A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8FF7AF4E-2899-4A09-B773-F0B2798C3C5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B793D56F-B725-46DA-A706-8597AADFAFB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77367200-05D7-4218-B702-CE14FF8BE0B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AB83ADAD-9904-4587-948A-B6C242B360F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AE25D281-2292-44B6-A1FC-BF50130443B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BD12C4E5-EEBB-43DA-AB43-8A3F62D9AA5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EBDF3C07-97CB-4E09-A53B-9ED0446D35C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42FE1449-28B7-43DE-B247-9DAE0064CB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43241DC9-E6F1-43F3-9323-CD1E022F942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D0913B93-660C-447F-BC5B-4E181C5A020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D155AB32-D661-445D-A979-C636307AB2F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E98BE2D5-06C7-4F08-A5F1-0AE9F7B716A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8E7A6F57-1BF6-4C81-A1F0-2530C7E9388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2D84426F-779C-4D9B-9730-C1B0627ADC8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2EE6C438-8F64-4B63-9EAC-B0B9C40C057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7132AA9B-DBC6-4346-A9DE-DCE71CD5FFA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5CCACCD5-3B73-43E3-BA32-D9E1AD28E46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B53894AA-16F1-477B-9AB8-F7B97C3D9BA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A421FDD4-E64E-4084-B720-F17569102D1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40192076-55FE-417E-8D65-99F6688663A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492E350A-B1C6-4E79-B67D-01CD917EC3D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5C0F3AA7-C931-4BD6-8C24-7CE372983BE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D25E4B6D-6B8C-4BED-BB57-926FE3F772E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2852D72B-A7B6-426C-B47D-02A26DC14FF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467020A7-B5C9-48A4-A677-5EFB8020DCE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64E1AA41-F9E7-4E35-95A1-04170AB8AEA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92CCCA18-1DB4-4B87-B2A1-D1F808EEEEA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41AF620E-931B-4342-9E9E-0BB24B299A4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CF4697A5-4609-401C-90B7-340C3005C88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D77E543B-6B6D-4AD0-8F2C-23C1A33C668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70D32946-77D9-4F07-9D33-2C2595625DB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AB6913F7-4AE5-420A-8ADC-86C583699E1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7288444E-303E-499D-87E4-59D22C21A26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9772166B-68F3-4557-B436-AD74F7DF681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2F4F5373-B2C2-4913-A057-8526AA0C703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C47633C8-AFC1-49F3-B436-DA2B2E59222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72D0D771-258E-4A13-972D-E2982E3D85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7113C153-3299-414C-B116-6BE54F26E48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F9DCCE70-A4E3-4865-ADE3-D7F85FDC2F4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BFCA1B7C-3240-42D3-86CA-2BD776AC05C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9CBB0743-BCC5-474A-8249-EAF0C0BDFC6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1C03CE58-3AC5-4259-B2A8-7C479D168BE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DFA82C21-8C98-4B14-9768-B1D23AB4E9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79AC6360-789F-4460-B22B-FA4011E35AC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3AA5A5D9-47F1-4809-819B-E389E573DED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FA7964F4-7ACD-4D51-8384-A127E81B6E0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017EFD00-8E6C-4C2F-9DE8-97E5907FA5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523ED9B2-2405-4D73-B26F-E0512F847BF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4E499940-3FCF-4179-9773-B4F3711706F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1A7E18E5-0C43-4250-A8DE-BAFD56F60A3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0C706F0A-50CD-4405-AFF5-C9BE1DC4683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8BAE71AB-3B5F-4593-A052-4C4A5ED3A7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D0B732F5-63D4-448D-A5B8-D5843DDFFCE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FC1C92C6-0F17-497F-83A2-C1189A17873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A07CB4E0-D909-4587-BB5B-0D9B506236A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36301D16-A01A-4FA0-9295-6EEDD0F39CC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FB14C307-BEA1-4B16-A65E-D319F386DED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50B06574-DAC1-408A-9D5A-93B42311AB4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C2C7E215-24EA-4987-9224-A9A1B0D5DB4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7083D000-B8CB-40F8-A933-AF00AC79159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AC4CD2E0-BAD5-4B18-8C89-9622D2C3CB5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F6E9F56C-AA3E-4632-B7C9-CD143F2BD1B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4B57CA1B-2DE5-4CEF-B7B9-7ED2B082648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38C91758-9B7A-453E-B0CE-02BE3E2A96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1D6AEBC8-1DEE-4FF3-9E2C-67342EFA075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53730B25-D7A8-4FF1-B637-414D7B8853C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89796229-6F31-4813-BF1A-B905C81C2FE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755571C1-4167-4CF6-9C63-71DDBAE4855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2011CDD7-1DF6-47BE-9224-549992145B4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ABC92ADF-4AEB-4FFD-923F-BDB31D047C7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E3347F31-8B9F-4EE8-9F07-B3CCE8ABA3B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2899953B-45D1-4C6E-B5CD-31BB0C59FBC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BF65A45C-9702-42B2-9B3C-A38BA9202AE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877AC8CA-B991-47C7-BCC5-E014FA042A6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57DFCC11-3526-44EF-B62A-CFC5D0A96C0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95C7FB19-5F91-483B-8D03-32840639F43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10DA48C8-F188-4370-8F86-84159BC9360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17A4C096-9556-4644-A55D-B0A5A1C6848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70CB80C6-A660-47FA-AA54-CF3FF62FC47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47D746A8-2B16-42E9-BB1C-DCD110B53D1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F539E90A-3333-46A8-9BFB-DD7628F89F1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1C762CD2-3250-461C-B05C-C8A34773267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83963671-CDB4-44CD-BB01-7C96FF2BFB5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A33DEF9A-A624-4FF4-B5D2-620A57DA2BD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5F9744CC-69EB-4534-84E3-BD27713F6A0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2EF5DF41-8A8E-4539-AC7E-89C6010821C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392A80AF-366E-439C-80DD-498AA65A6C2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ACCD11DB-5595-4BBD-836A-AD3D304B508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D45294A5-A27F-41C3-8103-C3E20CD3BAC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CF97FB16-EE74-4592-AEA5-F88FC592EBF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BC52D684-9AFF-449E-9ECF-0158F5D68C5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CEA3113E-4EA5-4E80-ABDF-FD26679B964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AE9B5CA0-4C8D-49DF-AB3B-D502DD8FCBD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3EA0BC4E-8A56-459A-A1C0-36A6708672F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F873BA96-DA2C-4574-B7EE-0417A579FBC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5482AC1D-FCAA-48FA-93D3-CCCBDAA7203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B895A6D3-7827-4B45-B34E-43B9610328E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3CA658E2-C9DE-44E6-BAF4-5A48111227C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434C86C6-A3BF-4752-854A-37E2E0A87D4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8748D904-5703-48F1-9889-475E54DFE00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3160B795-B228-4E0C-9D9F-42D2211B0FA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C92DDC17-267A-4DD0-A3DF-452F5CED484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994DBF74-6284-452A-8131-21395B9EE69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2BB7A455-2098-48D5-92BA-8081BAA3721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CF93AD74-C9E9-421C-ABA7-02B9AC7501B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8DAFBD97-95FD-4570-9462-B24BE95F8E9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2FE436F9-8009-446D-860F-159E51E1857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75A23067-35AC-4387-A99D-8D93A0BFF8D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18217A7A-6411-4F44-905E-5419C47BA1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591051E8-7899-403C-873B-F2E7A6689D5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DE405B77-0E97-4749-AD3A-B3955EAC713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447F3822-1FC7-4846-A398-BA74F850D8E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B1C52CBD-47D9-4BE4-9117-317D8E02C8F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D77A40DF-0C56-49A1-AECE-AA0E5FFC016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119C1BD0-30AD-4720-ABF0-D43AA9B1794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9A3C591E-E5E8-4550-8348-5734EDE31FE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BF006A3A-0BA3-4581-916A-8F018A3282F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D2BECE61-DBF0-4530-AE2F-ADFDBB92156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BFBD3EF4-6D0B-439D-A102-E668D73DF8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EBE677BA-6C3C-4D25-AABE-BEB8ECD7E9B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8948FB4E-1C47-4CA5-BAEB-8B88F273E23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65E0794F-C8CC-4367-A9EE-B3C0F8B2084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0F1BFBB4-FB74-4581-B8CF-7C4BAB3604B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03AF4D90-7CF5-4E33-B117-5F58C7B4367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0FC286EE-9C21-47D3-A54C-7AB07BB6C10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BA931908-DDBF-42A1-8ECB-8A1E0AA5973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9658CD22-8C23-4F55-B4F6-CCD3B09382F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875964A6-F012-4A95-AD17-EFB2ABBB47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62214AC6-36AA-4C52-A6DB-54F671D191E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723474E9-7353-4150-870C-49CA3AAD021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22535C09-2D63-4913-9354-DA0A136DE0B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C4D0FB24-A09C-4240-8A68-F09B18E4222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BC1E0BCD-E912-4297-A200-016A1496253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07FF7096-CDE8-4D44-881C-B10C191AC4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00231D4A-E789-4D08-B4ED-0095EC54681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470E25AC-2138-4B41-A6B8-7240EEA3E51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3D440F83-D5A5-4E95-88B0-96067B7694B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5DEF513E-5C4F-4AD0-9B9E-68732E29C00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3F062331-831D-4B7E-8A3F-B6D4C7CD281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EED12BB7-909C-4ADD-ACAC-189ED8D5DA1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35E0E6C6-98B9-4B54-B26F-F35AB49D1B5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5BEBA639-4556-4BAD-ABEA-AB63ABBD2D9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23DA4F30-4018-4B14-B99E-BD3002B0788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D20103AB-91F3-4994-92BB-26FAD1A7C4A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5B62C25B-CE2F-4AEA-81D0-A4155466150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916BB9A5-E709-405C-AE37-1779035135C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60C3BE96-F60E-40B1-A735-9CD044C7086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E82611FD-C64C-4E12-A1BF-777B7A163EC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BCF19FC2-0D38-4060-9F47-CC8F2170F15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44D954CB-CBE5-4EE2-9CF2-4224C5F21A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0F8A7175-011D-4582-AE04-1348B5C56C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7E4C80CA-67F2-409B-89FD-DD9D9C778A9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43DE4CF6-6B68-41BF-A70D-6F66ECA4D07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883C2AB6-C2F5-4511-A1C9-B2A66F15CFF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F2BB4307-0D0C-48AA-A9B5-D917FA9A28C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957C7322-D66F-49A2-B8A5-61BED649228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B1C46747-1B9D-469B-95F6-3BA3A4DA87D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4660740C-78DD-4D84-A812-BA9981B86D6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59BDF79B-1852-418E-887A-DE0E5FD1F17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1698FBA7-9D27-4EC9-8694-2630550F5CE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E89073C2-486D-4810-9898-2FA8A0C2239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7E540F80-474B-484C-A875-EF0FC99424A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5F796D64-1110-45D9-A6C0-4E0BE2EC9FE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B8AC3385-5830-41FD-BFD5-6DA0D0683D4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30833646-3ABB-4DF1-A9C5-2040B9E92B4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B23D72EC-1B1E-49DD-83FF-EE12DBECF4B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0DC69780-1952-410A-B8A9-FF3D1112C8E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33512060-9E30-4ECC-9456-8F31C617BE0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84C75E3D-8DBA-42E7-98EA-55E7741D89E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EB0E3CCF-D866-42F4-8167-EC2818A971E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0CEA8B21-D7DD-4A25-A79D-11DF286645D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AEFFD441-A51D-4B86-A2A2-465DA1599FE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CFA779BD-797B-476B-A9B0-62EBC757B18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009D9B1F-332C-44BB-84E4-E13A1E2E3A2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0B775C3C-F2EE-4F28-A152-8FC8BA2887F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271C2F87-97F0-42D1-90AE-CB2951F268D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66A1BF4B-FA75-49EF-AB7A-D299D4B0DB5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5D750B9D-1EBF-4435-AE18-13310AFEF06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5F35DFEF-4EE1-4922-A975-2A80BA757AA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46008843-B18E-46D4-9D9D-A46B81ED151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5F51AE78-3F01-4694-BC7C-A8DEA52884E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5D8B5FC5-AFF1-4806-B760-D9E7747606E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4902E4A3-1FD4-4AAE-962C-8B12D8EF69A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0EDF787B-24B3-45F8-B036-56C414651D8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E6520F37-16C7-41F8-9454-1AE9D6C1DC2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31E9774F-BD7A-4C3D-AFF5-8B09512E142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AA5C9C57-328E-4421-977D-A843263E6CC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4396EFDD-83A3-4F08-86D0-06456A48A1B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205F9771-A577-46F5-8B70-A428C4BF341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50467CF3-825F-4A35-90E5-78FB614CC45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439BBC32-7FAA-410E-BD1B-3B6D25AD12F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BB112E59-E81A-4D3D-B0F0-7C634FE6552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9001C8E5-0122-4D3A-AB77-D3106967E28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A0A8B914-A7E3-4017-9585-D96686BED88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1284C64C-CAAF-42DE-A545-47110FE764D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9B17F97D-81A4-42E6-89CD-995374FD26B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293097F7-FC71-43E5-A984-4FB0A7599D2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0888563B-9D41-46C8-8C3D-2696EC2622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9A9BB09A-D276-4B49-877B-363B067AFA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4BE82C69-BF50-4C33-8E17-226B1FDC32E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CC554715-B29F-4A07-824C-292B1A7A2B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C0373188-17BC-43C9-BF81-75EB4CDA488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1E083661-BC9C-4C23-83C2-496D13519C8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02175B83-A002-4F41-B1DF-64E260F1D8B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BF80D6F1-F5F6-4395-ADD8-28D32398B65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CC7E5538-BDAD-4796-AD13-43187236273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244B267E-E223-4CF7-9B8B-916FBC37CB2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3DF4CADB-95D4-4EAC-B393-765ACF7C1A7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37AA3D04-F49B-4E49-A23F-F2B21284B3D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C7180A20-0CB5-48C6-B2AB-781920C8B51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712A3B95-0675-4F2C-B8B1-C6024582535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39BCA528-F114-48FC-A753-59762D77AA9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EA487F6E-8F82-497C-9C7A-7B289C45371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B0D8CC71-396F-4F70-841B-50F42CAFE3A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530DCAB1-BCC4-4D6F-B3D8-544BBA0DC63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6222EBCD-0D05-4DDA-96C4-61A7323B48A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C826AC2C-EC7C-45DD-8DAD-75E140EED65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1A8DEADC-D0BA-4C4E-BA03-C5CA383A125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4A535FBA-64DE-4266-80CA-7191131B8B5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28A74B3C-D5D0-463E-9CDC-9E2B9916971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B5C0059A-FEAF-4306-9BE4-99A22AEECCA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CB886E94-6E12-4684-947B-7EBB37EC364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33C55AE3-6969-453E-B773-5899F41A215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D2D56D2A-6E52-46C3-87D7-9737DE0BA38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889471F6-B51C-4BFE-A386-91B45780D38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9F1E16A7-4E38-4523-A1E9-562EBBABE35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077F76AF-C21F-4222-A6A7-061FA2EFFAD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E5984A0D-3C44-4D86-819A-40D23500C3E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AB3FDF86-8718-49C6-9342-7041713877F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B4E06577-6580-4D2F-94AD-5BFC0226268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30C12C3A-0C43-4DA4-8ADE-9D1431E29FA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E37F78A2-F7A0-4D90-AF19-7AAF88BAFAA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CFDE177C-C561-4270-BC4F-3C523E13ED0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63821672-6C53-4EAF-9F8A-36D21107BC2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431D179B-D232-43CC-8EB6-88A32BFEEDC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181077B4-9166-40DD-8C7F-939013E050E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009A1354-02FD-466D-A5C8-6EC3E5DACCA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7FCEAAC0-8BCE-4F4E-953D-C3F09AD83B9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1DC94416-656A-4687-BBFF-32935F107D6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51A73D5A-E173-4DFA-BBE3-21A2C1B322E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6EE3478B-13F1-4419-97BE-186C0161EA6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31CF8D7E-8F98-42FA-9704-55C8C0DD5E5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14002E0C-A76C-44DB-806A-6CBF98BF8AC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94BE69F8-B919-4CA3-9E75-78E7E21501F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5B5879F8-98AF-4FA4-8AA1-470DDA65EE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B8475364-879D-435F-A2BE-2502ACFE419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7CA7536A-E998-40D5-A4F0-B1CFAACE0CA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070AAEAB-C5EA-4C85-B861-04856371592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FFD07D8C-9CA0-4674-9259-62769C81A0B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214C869F-8E2C-4B43-9103-30C3F5EEF17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AAA30B68-FE66-4F73-8F92-BB157B986C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78C1F600-F6FE-4209-986F-737978613B1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7929553B-C905-43BB-B23F-90FEB141DDF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BFE79517-A680-4818-9D0A-10383AA3AE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F4033F93-DE32-4713-BA94-7672FB2FD2D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89880767-6DE0-43C0-B2B3-455CE954B62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AE358FE0-C31D-445C-8798-B329696C13F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1DA058B0-195F-46FB-A447-B8E56080FAA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E24D19EE-334F-4303-879E-1AE36F8291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BB63F5AA-3FCF-49D1-9247-D1F331A0EAC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4BE6C2FD-C140-4527-A012-D1597E71844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6A095257-202C-4881-85D8-E8EE98C5223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FD018879-76E5-4A75-B358-13A973BCF33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54A47F3C-BBF2-4D71-9894-CD73BA05CD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FE9920DE-456E-4D46-B195-6E35643749F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8BD91E95-C493-4112-A8BF-E7B9A06F239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52A59AC3-3B0A-4C8F-80AC-ADDF49E3398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0C5AAD45-3AE0-470F-8D7A-7AE213E3DEE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87CC84CC-013E-4365-A082-C119263BB89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B1B47547-6710-4905-B43B-254101C28B7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953500EF-0709-484C-AC0E-E8DB2B43C4A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51D0EB79-1354-4B9C-AE21-74F3A0BF023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1B71EB4F-771E-4DEB-A117-96C166735B6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DBF00DDF-9257-43A4-80F4-30F5A998335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64CACA6C-1E77-48A3-9CFF-AFC57BDF1EF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A4B94401-F081-46AF-9F2D-37C15E67A61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EF8ACFFE-96A4-4DCE-9653-6A90426A1F9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AD8DA19B-0309-45D1-9BFE-77BF76C1A35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78080762-BC26-499B-9E5A-361B194F5AB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637E1FCE-5726-4BF9-817C-F59D20C5893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6834CA8E-39DC-4615-94D7-2CA365B2D18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772184F7-0AC0-41E1-8C20-D99F9CB93F1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1883AA2E-D3BB-4DE9-962D-36A62E6BBEA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3C7C028F-E97A-4590-8645-5E32DF71282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A2C05A80-9F6F-4516-8DFA-90CA118134F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5B898330-1AF3-4B68-832D-009D929C09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B756D67B-34B5-4DCC-922B-586AFED6AE2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208AB35F-F32C-4070-82D0-0636211A789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06BBA072-FA39-44D4-891A-7017DBDD4FE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7CFE9AFF-CFA7-44C5-9EA4-18E00A3903C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A5768942-7BA5-4C94-A940-92BECFC3024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468AB0E3-6951-41B9-96CF-8D06C54C76D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0CD8085E-E422-4EFC-BC7C-AFF6FCB18EF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94727865-185D-43FA-8325-43862C5012D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5D9911F7-49CC-4227-8AB7-EF827EEBD91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C98DAA2A-A1F1-4615-9C66-ED916EAA5BE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72290A82-B2AA-45A3-861B-69F82CF2FAD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DCDFDDDF-33D4-4D60-B576-F65343D735C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10AAA8E6-CB59-4FF9-9AB7-D0733F4EBC8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90337353-F0A8-429C-824C-C2FE77B7B51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E60F8AA7-5D1C-4E58-AB50-9D36DE592D1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E61480DA-40DA-4E2A-896A-68D584C49BC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2BDF4DAC-E78A-4A00-B001-81F5894C8C5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D9A6354A-D1F1-4D65-9FFD-523F0776EBF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2A07032E-AAE2-4167-8F42-38C6461E3B3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8A361F9F-7FB9-4E69-B694-1AD673E28A9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F2C3B462-9822-4665-8F10-270102D23EA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ECED8447-09F2-48EF-B502-88538A4B9D6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7B1C5084-02D3-4F07-9B2A-BAC00C2B53A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7696FC23-E644-4ECE-82F2-B32B728857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05F053C0-E9C4-420A-AE30-BF11DC06DA9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152CA72D-DFF5-4487-BA5B-D8FF327F14F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C08D7F0D-7868-445F-AD8F-BCA5E0BEBA7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77195CF9-C5F7-42ED-9758-E0C2A8962B2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8B30F1BA-2908-4D4C-8E03-7183BFCFAE9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EFC4CB5E-563E-4663-BA6E-EF5B797A19D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46E5419E-B4E3-42AB-9D06-D5F41D9399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283CA014-C6C2-4356-ACDA-E51F6143E65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9AF24891-0B95-4AD3-9565-77876125C1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6276A202-E5AE-4BA8-9F7E-4C846CD9BAF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025D4833-4CB9-4B3D-9696-903DDD22254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B1606D94-47E3-41FA-814A-BB3883875B5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34E412BF-86E3-4741-B592-81360445B1C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C341B8AC-864D-4324-B50E-F32BAF04540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F486AF9D-8105-4A3A-AED5-D6D0FC648E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9E0EDC49-3560-4EDC-9FDC-F7659F4B53D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14AED901-8201-4FB3-A809-9273B602D62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9D449757-23EB-4809-B389-65A5F2E43FA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0C1A7FC8-4892-45D2-A29B-A03521AF249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6E39321D-488A-4B8A-B423-29F814DE29E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9D8A37C9-F173-41E9-9A51-6D15AB571E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6B4C86B8-562F-4457-8759-726209CF56A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74AC4C64-7ABC-48F4-A223-AFA9AE0E431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B8F7B632-03D7-4157-A784-4F7E3B241FD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2D336AB3-808E-4DB8-AA2D-7E75C07E2E4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E9012A30-8389-40A6-A31E-689C7604770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C5E2D113-D8DF-4112-B5D0-41B99060B7E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755B5805-9B9E-43B4-AFEF-6ADEF9FCA78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B50ED7BD-95B2-4AF6-9202-450E0E9E2F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4A1D56C7-55BF-40EE-AEE1-ECF66840F75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EE00D9CC-A129-48E4-9FCA-90F0ACF71E8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BBE4BEBB-8E1D-469C-A937-90AB7C55E86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09217412-93A1-4C15-BBE1-F4C5CED874C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4AB7AA81-261F-4BDB-BBEC-06F9CFE6739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DA3783EA-AD72-4C8F-9EDB-CA64E9AE77E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7767604C-94C8-43D3-B0AF-4949CCADC11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876BA4C4-ACE4-470F-8FA2-DAD23593918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DBDBF74E-B797-4B90-B502-DCDB0ECDDE8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2F0FCF27-1521-4F73-A73F-5B794FE179B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7D7AFF73-6C61-4186-AE4A-F082940221B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2FDAFF6A-28C5-43BB-9721-15C394A1336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07BD9CDE-B532-43E3-B418-330E32D2892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FEEBDD78-87D5-4487-AC49-B0AC6A50910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1C2D8DA3-544D-4306-A214-346875FE0E1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0B792059-F4E8-4A69-AAC7-E8EF4EBD3DB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C40AAEA6-DA34-4467-8F55-6DDF042F3A7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F382CDF0-FF77-4CC3-9650-3E56ED84E2B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F9A996F0-F5B0-4C95-AC77-26F06C4A5D0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F5D2E595-00BE-4AEA-B2A4-AE31CCAA795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0A1FC90A-302A-467D-A4F4-DAB814E7AB3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E1CC008C-256E-460F-9F68-DC44F71761F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CBAF70DE-414A-4D65-995F-869824A984A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ADC5BC3C-3A3E-42CC-B18F-A0B130E422F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20FF72E5-37FD-418C-9C06-CD536A982B5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C423CB59-E5D6-48E8-9605-9FC755C2D12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BE18A9BB-4D34-4A5F-BED1-AAEC79115EA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ADA2F79C-16BA-4E2C-87A5-57492C17F93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77D60C29-FD09-49A9-8E3C-62985F1E25E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A2FDABF1-C8CF-424A-8524-1794272BBE5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69DE1C24-6372-46BF-A019-2497E05BB8D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9608CA12-6F5E-4E16-B542-2BE80505781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AF82732C-5AB3-4432-B29C-AF21A03AF59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1B0FC9F4-30B4-4412-A953-6E580D49BFE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C03C70F4-B67A-48D1-8343-125763E9685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F6293F33-2285-4215-B079-A052BDE85A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91574E4C-1358-45ED-99FE-237977E52A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1F843393-9B9C-4373-A4B5-0D294EE1EBF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76FBF58D-1C6F-4385-A082-EDF7E9AA43B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36F9D0FA-AB65-499A-AC6C-AA1E9CF8CE4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A4FA8B02-F6FC-409E-88A6-068CDF5C9C4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7F4C46DE-DBED-4631-814C-432CD26760D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C1D81602-E7EE-463D-A23F-0D55D9613CE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D21F6E55-1E6E-4D45-858E-B1ABB2EF0A5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B0446FF0-BE74-41A8-894D-FEE1C52EAA2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AE50118A-8F05-4A6C-922E-78C513B5756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4D1A7513-AA98-49F0-9BD7-E4AFF20C603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10135617-EA3D-45A7-8D95-28B051806D6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93D1C838-34D5-4422-89DF-2B08A3F0D41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85ACB40E-5AEA-4188-AF3C-DCF5614F9E3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EEA9F248-C5FB-4A17-9E1A-2B39BDE2D25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945B2112-6A3C-4465-9FF1-84E30DA5D37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0A5F517F-62CF-4BD9-98EB-16995DC49E7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4A145786-3C4B-41ED-ACE2-7BF0A944F61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49D9E763-B66D-4060-87E8-36C45843822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959B516D-776D-4B27-946C-8BED42F8FAD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3499E1A7-2F45-4B5E-ADA3-4158E13DE9F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B8CA1733-F7E8-44E7-BB1C-935EBD95C74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2DECB1FF-9FBD-4188-A182-6E612D680EA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8FAFDFDA-3047-43F1-AB0E-02B6AE48348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D05EA23A-3ED3-4DFF-8482-A8D9D5A2A3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7E10EDDA-F50F-4183-9E4B-A9759633BBD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55B02FE7-CC38-421B-BEF3-60A077F4A50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CB6C0A8B-DF31-46C7-875B-491F44FD59A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A158D4A0-7C08-4894-8A33-73D6D76A71A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E3A02A33-E244-4386-824E-65F1406AA95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BD6E10AA-DE3A-42DF-AF8C-DED1D5E9382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FC4A26B2-D6FE-43EA-BEFF-6031BBEBF50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E005987A-85D3-4575-ABB1-B8563B7876C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C5E391F2-3EC5-4BB4-ABCF-08BD3B9C1DE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0439CC27-96D1-4C1D-BFF4-CE90BE26315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747B17A6-6A00-4316-8B87-6EB9CCBB753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9507322B-FBDF-4947-82C9-D53D87532BB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A1832907-EB46-40B4-9563-01962AF81F1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9778D3C4-7CFF-4104-BFD2-CA4316C5691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ECF44286-239D-4185-8C15-B336D7D98CC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E16B8258-814A-4816-A666-C551DE9C46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43EF1712-1535-46D6-92B8-2054BC54228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BF740DC4-A404-4760-8058-B909DB22087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6E97A05A-1CFA-49C1-BE83-E3EB481F7E3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A1C4125A-F179-4205-B5EC-0B2F7E87D9C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220711C8-8D7F-4318-BC77-CB9BE0627BB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B9249C26-C055-4A7C-A84E-DAF0A3D6995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30E979CD-C48C-49B4-A0FC-FE67C7698DC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7B2A1EC3-375D-4CFD-8DCE-52E94FD9043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69F160B1-53EA-4B0D-9FC1-F64DF84C52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C6B02E44-8F17-4760-AC14-711BEA98FC0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77336D5D-2EFE-4DDE-A15D-D73B782FE2C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5FCF6940-048B-47B7-8C4A-2576C118CE9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9B77F4EF-AF09-4B57-97E2-2C749C75A8B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9376C4E2-27C8-4AB0-9E19-01A6542285F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7C5C19FB-B346-4B16-A86A-9AC0D85E681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728511BC-64AB-40AB-B8FE-3A24F049B45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84BC6ACC-B88F-47A9-8269-7A569FD0207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5B289783-4882-4D04-9583-A99C4EFEBB0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033922D6-5CA0-417C-A39D-9C28545B193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0BDDCB10-9198-4B20-849F-E3FB6814DFF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1F6B3703-B9F9-4767-88E7-0C3CE60F38B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2F58E197-6488-4E11-8360-7CDECA74C99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CBB007C8-1F41-4231-B3E7-9C715A72CE1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C8ED9B77-C572-45CF-B907-87DD0B885C6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EC6D340C-3BB3-46BD-8276-E7687A72938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E09BE005-B3B1-4A48-8F51-8ADF067223D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8C60326F-EC91-4488-9AC7-285BEB2E99F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A15439CB-AAC4-4B31-BB7F-7FB33E56375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52C1BA34-FA6D-4B19-9845-3B133EBB9B6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EBAC39EA-B9CA-4340-BEE0-1E6E96D40A5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C9CFDCBC-DBF5-4AF3-B82A-BD63D964595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D9384110-063E-4AFB-9A97-7D9676D167A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00FA3E28-938F-4EBA-911F-21506006716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F4F426E5-499D-4997-BB03-EBF2B38546F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35923496-B8BC-41D2-B6C0-DE5E2D4C73F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3D475943-2DD3-4E0D-855B-527D22E2EDC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9AB14796-5632-4E73-B62F-E35A7BF61EE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83561B5F-879C-4F77-B87E-D258B6A5A08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F1C52410-F79E-49C6-839E-3372283685B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50A5F91C-03D3-4876-935E-029AEE57472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C4CB0FC2-789E-44AB-B3E0-754BB3517F8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5E9C1AA2-F7F4-4B32-810C-DB7D7CC4D7A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B499FCD4-38E4-455C-8C56-84989E6D194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88C65F70-E650-4AC5-BBBA-88732A0873C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9A38FA81-EDA9-4F48-9A2D-4EF319B0734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10C91F72-84B0-48F2-BFF0-F351DFC8BB5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221B9F96-EF7D-4FF4-8F29-A3CAB1EDBE7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2D61FBDC-903B-4C57-B62E-0E818566F3D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1039D667-E462-4896-A176-0361E764311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7E6E5B28-90E5-4FED-8E3D-F73B4000CDE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EC011CCE-1D1A-4BDA-A78B-4C63CA7E9FD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76B80562-B66D-4CC0-A8AB-607C09DC16C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861F073F-DDFB-4EF0-9D9B-4568771EE7C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D2CF5894-4B63-47A1-A606-E44039DE2E5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4609ECF8-BCC8-4BDB-9F21-AFB0A8F8A7C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C86EEBA3-4389-4310-8918-55EDE266A99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E0AEFD62-E57A-4B2E-AAD4-8C4F39CA972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3D4F059D-D041-4309-985C-956A6713EC8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71377EA1-E6DF-4B6B-9FAF-5DDA6A284EC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FBE2CFE6-596F-412A-BF76-74196837C9E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2A37678C-6492-4ED0-AB38-D12FF0FE35A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EA7013CC-2BD0-41FF-8ADE-B9AC725FE4A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B5FC6D2D-3E19-4AE5-8383-C75AC59B89F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C7817782-9E82-481A-BA2B-A4FC455A9A4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3A5829B3-9D63-4B24-8F25-0D2A1C031C5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0A211D2C-ACEF-471A-AE45-DF32EFC0D75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C43DB712-8E7D-497D-9E60-15E9A7BF759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B599D672-2BFF-4C13-9B68-32B5E9CEA14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0B4AADCD-3348-41E6-BA22-FBE3F103427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7B1EFED6-2B4D-4DFD-B67E-EFE68FC5AF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CF7496FC-0B98-430A-9068-86970020A92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1352DAF4-7B37-4E9C-A923-8AF950AA997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9F4BB277-291F-40A0-96CC-2E1BC236C2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F15D0C3C-87B1-4B3F-9300-BB28582EC19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FE4E4998-18AC-4109-A57D-EAA5B808F3B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C9130C00-1C16-44C6-A016-B466191411E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CAE9FEDF-3E1F-47FC-AB70-C89FB4394E2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FDC88E46-5EE1-429C-83CD-25E63C01C1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57A592B3-9ADD-4073-9D3D-9975557DE78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B89E75F9-F0A6-40B2-9B3B-57385367289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E2E0687E-232F-47A6-A9EA-8BC54EFA36B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81D0A67C-4821-4200-83AF-6306479D67E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9EDFEAF5-FCE4-476E-B07C-2ADCA3C4599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A5109028-4A8B-4F44-8F25-9B5FEDB7D68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F3BD3A6C-A849-4E4B-AEC8-AA1FAA4D339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1091834A-652C-4024-BCD2-C7C0A1A28EC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7BB55D62-8732-4319-86CA-32C06E9D112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E56CDEC2-6291-43E7-82B5-2BB4B44858C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D8D3E308-59C4-4A64-95F8-47C087FBC38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DA5C4609-11FA-46D4-984B-CB62275C525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9EC0CF2F-6A40-45AB-B952-448274493B4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D37145FB-8142-414C-B078-B26C22431B8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787E181D-BC11-49FE-B49F-8A33BB34EAC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BE6C9281-7094-4DF0-922C-BAA37E4AE23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22CD6290-484D-4AE3-A2D1-15004B8A60C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D96DD6E2-A64D-4354-93BC-C732ECBD7B7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7C1DEDC1-3F52-4DB0-AB06-77232640D64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183C49BC-063B-48A3-B324-3577BDE37B3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F75B7A43-2794-4D47-AB53-990D67FBEC5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BB2FD3ED-E4E1-4D68-AF9B-CACCE101B84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851C0674-1FA0-42CE-9ED8-7090FA078E4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78F75E97-56CA-4DA0-B848-0D11A1DB188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3C821328-358D-4172-B8F2-A491CAAFE54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32200439-4407-4223-85F0-A031CB6A5E5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19076CD1-3754-490C-86C7-8371D40A63C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6C2A67E2-0308-4213-A695-D08B3959D6C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ADD196A6-DC55-470D-B81B-ED915701933F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7B76F74B-F952-4EC7-841E-72C9CD0CABA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0304B797-0F48-479B-ABD7-B01E02E81AF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8A4EACDB-651A-4A91-81A9-201DD99C86F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2CEAE210-1E7D-4E4E-B31C-DD37A853D0F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5F6B8738-191C-4A31-8EA4-5C3B15F5197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A8DB4872-857D-4B97-B0C7-82B65AFE954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BEB18469-FE8E-4088-AF07-63E405E5403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7D24C5A5-39AA-48CB-964F-1DF49F589CB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AC866965-20CA-476C-B977-DF4AE0963E6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1127AD71-21AF-4FE2-BE70-548C235A0B7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9129BA47-44FE-4347-8811-2C82BC47C47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CE42F1B8-A7C3-4B18-8EEA-161DC9DD2AD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4CA3E585-47B9-40C9-A07C-2844A5A31EA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BF1627EA-12A5-4507-967C-9046835BB85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9C7A5744-5FBF-4E9F-8A8E-88BCA7D5C81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FB79A7D9-823C-4A87-8CDD-2A22A2E8275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A2D88B2F-054F-413E-BFD3-DAB57A2A11F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73293BDE-2D01-46D4-9FDF-879674A9C1E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D183B47A-53B8-49C5-A365-5E992214E26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8C4966D7-096F-4DB4-859C-0B534A147BE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6E66CC1A-5D5E-407A-82CB-811F5ACFCC82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AEFE9E72-DA76-475E-A156-303ADC9684A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C11E81C2-940E-433B-905E-113EBDB48A8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38CB4F30-5689-4737-9598-AC0331AFF93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FB871BD1-DC6E-46B5-ADEA-A56EAAE24709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6236FE4A-568E-41DD-B544-DDD661FE4947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2824DC04-78E6-410A-A5B9-EC0A2077A03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E883BD67-B0D0-40A2-ACF1-6320259CB13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7CEB80E1-8FC4-492B-9CFC-2E3BE384E7D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7E66EBA1-F969-465E-91E0-5CE7038041E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29B91218-C0AC-4B6C-A28D-51C8412DC4F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B8ABAB11-B2E5-454B-B24D-FBAA7B5985B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D0BB4C53-DCDF-471F-BCA9-37EB0D2B9F7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6E14BB06-1936-443A-ADC4-1D47E5DE6FC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58D57E31-E3DB-45A9-BB78-F2EA062F2BA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FC307873-8C91-4FEA-A385-257D08B96E2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F169D9F2-D8B8-485E-8D91-D81B1E7C753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680BFF62-0A71-46F7-A20B-4D4308B0C03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80B27612-8259-4968-80AE-1AE1B8296EB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AAB06A9F-5651-4792-A838-AFF8C4D9E84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DF089852-3DB5-46E8-AC2D-5C2E998803D5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8C69F1CF-10C3-47D8-BFD1-39496EC76C3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3864D353-08B4-4A05-B810-8D8FB28043C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321FFCE4-B215-4070-87E3-D460EAF2F53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632FD137-845F-4367-A571-77AEBE0402EA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FC14CDEE-8EAF-4F5C-B8E4-984BF5B6AB56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CA644C18-E018-4175-9752-09488F4AFD0C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62E36EC0-1F61-4B87-9A68-43865572749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550C1738-00C8-464B-9842-241D3303074B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728A5F59-6F0B-4462-B73D-AAFF932BBE2D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5DC9B2A3-ED2E-46FA-AB6E-C1BE5BC3D281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2AFD34D4-9386-46AB-880F-51B24210070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835C1292-0D42-42C8-8C82-9C4808FC70A4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91157C43-3A43-4FAB-A83F-AAB9151B0190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2E021685-B219-4F7D-AF12-3B68D248F0FE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F76A5BDF-D4E6-4B67-949F-A9E7CC36E4C3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55</xdr:row>
      <xdr:rowOff>76200</xdr:rowOff>
    </xdr:from>
    <xdr:to>
      <xdr:col>6</xdr:col>
      <xdr:colOff>0</xdr:colOff>
      <xdr:row>59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0B416ED2-C88B-4167-AD14-6148678303A8}"/>
            </a:ext>
          </a:extLst>
        </xdr:cNvPr>
        <xdr:cNvSpPr>
          <a:spLocks noChangeArrowheads="1"/>
        </xdr:cNvSpPr>
      </xdr:nvSpPr>
      <xdr:spPr bwMode="auto">
        <a:xfrm>
          <a:off x="638175" y="9667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55</xdr:row>
      <xdr:rowOff>76200</xdr:rowOff>
    </xdr:from>
    <xdr:to>
      <xdr:col>15</xdr:col>
      <xdr:colOff>285749</xdr:colOff>
      <xdr:row>59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4C4C069B-BDBE-4E6A-81B4-627C8E9B4954}"/>
            </a:ext>
          </a:extLst>
        </xdr:cNvPr>
        <xdr:cNvSpPr>
          <a:spLocks noChangeArrowheads="1"/>
        </xdr:cNvSpPr>
      </xdr:nvSpPr>
      <xdr:spPr bwMode="auto">
        <a:xfrm>
          <a:off x="3259455" y="9667875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346402</xdr:colOff>
      <xdr:row>43</xdr:row>
      <xdr:rowOff>71592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EBFB32-B0D0-0FBA-64BF-39EF29AF0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41122" cy="7935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171450</xdr:rowOff>
    </xdr:from>
    <xdr:to>
      <xdr:col>10</xdr:col>
      <xdr:colOff>12537</xdr:colOff>
      <xdr:row>79</xdr:row>
      <xdr:rowOff>143790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11BEAF-0337-05CB-30E1-21D80C60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3375"/>
          <a:ext cx="7918287" cy="6487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uarios\Documents%20and%20Settings\Usuario\Datos%20de%20programa\Microsoft\Excel\Mis%20documentos\COMPRAS\ORDENES%20DE%20COMPRA\FLORESTA%20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199"/>
      <sheetName val="198"/>
      <sheetName val="197"/>
      <sheetName val="196"/>
      <sheetName val="195"/>
      <sheetName val="194"/>
      <sheetName val="193"/>
      <sheetName val=" 119-2"/>
      <sheetName val="192"/>
      <sheetName val="191"/>
      <sheetName val="190"/>
      <sheetName val="189"/>
      <sheetName val="188"/>
      <sheetName val="187"/>
      <sheetName val="186"/>
      <sheetName val="185"/>
      <sheetName val="184"/>
      <sheetName val="183"/>
      <sheetName val="182"/>
      <sheetName val="181"/>
      <sheetName val="180"/>
      <sheetName val="179"/>
      <sheetName val="178"/>
      <sheetName val="177"/>
      <sheetName val="176"/>
      <sheetName val="175"/>
      <sheetName val="174"/>
      <sheetName val="173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5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3"/>
      <sheetName val="142"/>
      <sheetName val="141"/>
      <sheetName val="140"/>
      <sheetName val="139"/>
      <sheetName val="138"/>
      <sheetName val="137"/>
      <sheetName val="136"/>
      <sheetName val="135"/>
      <sheetName val="134"/>
      <sheetName val="133"/>
      <sheetName val="132"/>
      <sheetName val="131"/>
      <sheetName val="130"/>
      <sheetName val="129"/>
      <sheetName val="128"/>
      <sheetName val="127"/>
      <sheetName val="126"/>
      <sheetName val="125"/>
      <sheetName val="124"/>
      <sheetName val="123"/>
      <sheetName val="122"/>
      <sheetName val="121"/>
      <sheetName val="120"/>
      <sheetName val="119"/>
      <sheetName val="Personalizar"/>
      <sheetName val="Macros"/>
      <sheetName val="ATW"/>
      <sheetName val="Lock"/>
      <sheetName val="TemplateInformation"/>
      <sheetName val="FLORESTA 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>
        <row r="23">
          <cell r="H23" t="str">
            <v>Tarjeta 1</v>
          </cell>
        </row>
        <row r="29">
          <cell r="E29" t="b">
            <v>0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7246-A97D-4AD7-80D7-AAD9B7D452A7}">
  <dimension ref="A2:L43"/>
  <sheetViews>
    <sheetView topLeftCell="A3" zoomScale="130" zoomScaleNormal="130" workbookViewId="0">
      <selection activeCell="L15" sqref="L14:L15"/>
    </sheetView>
  </sheetViews>
  <sheetFormatPr baseColWidth="10" defaultRowHeight="14.4"/>
  <cols>
    <col min="8" max="8" width="23.109375" customWidth="1"/>
  </cols>
  <sheetData>
    <row r="2" spans="1:12" ht="25.8">
      <c r="A2" s="287" t="s">
        <v>273</v>
      </c>
      <c r="B2" s="287"/>
      <c r="C2" s="287"/>
      <c r="D2" s="287"/>
      <c r="E2" s="287"/>
      <c r="F2" s="287"/>
      <c r="G2" s="287"/>
      <c r="H2" s="287"/>
    </row>
    <row r="3" spans="1:12" ht="25.8">
      <c r="A3" s="19"/>
      <c r="B3" s="288" t="s">
        <v>104</v>
      </c>
      <c r="C3" s="289"/>
      <c r="D3" s="289"/>
      <c r="E3" s="289"/>
      <c r="F3" s="289"/>
      <c r="G3" s="20"/>
      <c r="H3" s="21"/>
    </row>
    <row r="4" spans="1:12">
      <c r="B4" s="22"/>
      <c r="C4" s="22"/>
      <c r="D4" s="23" t="s">
        <v>53</v>
      </c>
      <c r="E4" s="23" t="s">
        <v>53</v>
      </c>
      <c r="F4" s="24"/>
      <c r="G4" s="22"/>
      <c r="H4" s="25"/>
    </row>
    <row r="5" spans="1:12">
      <c r="B5" s="26"/>
      <c r="C5" s="26"/>
      <c r="D5" s="27"/>
      <c r="E5" s="27" t="s">
        <v>65</v>
      </c>
      <c r="F5" s="28" t="s">
        <v>274</v>
      </c>
      <c r="G5" s="29"/>
      <c r="H5" s="30"/>
    </row>
    <row r="6" spans="1:12">
      <c r="B6" s="26"/>
      <c r="C6" s="26"/>
      <c r="D6" s="27"/>
      <c r="E6" s="27" t="s">
        <v>67</v>
      </c>
      <c r="F6" s="28" t="s">
        <v>274</v>
      </c>
      <c r="G6" s="29"/>
      <c r="H6" s="30"/>
    </row>
    <row r="7" spans="1:12">
      <c r="B7" s="26"/>
      <c r="C7" s="26"/>
      <c r="D7" s="27"/>
      <c r="E7" s="27" t="s">
        <v>266</v>
      </c>
      <c r="F7" s="28" t="s">
        <v>274</v>
      </c>
      <c r="G7" s="29"/>
      <c r="H7" s="30"/>
    </row>
    <row r="8" spans="1:12">
      <c r="B8" s="26"/>
      <c r="C8" s="26"/>
      <c r="D8" s="27"/>
      <c r="E8" s="27" t="s">
        <v>265</v>
      </c>
      <c r="F8" s="28" t="s">
        <v>274</v>
      </c>
      <c r="G8" s="31"/>
      <c r="H8" s="30"/>
    </row>
    <row r="9" spans="1:12">
      <c r="B9" s="290"/>
      <c r="C9" s="290"/>
      <c r="D9" s="290"/>
      <c r="E9" s="290"/>
      <c r="F9" s="290"/>
      <c r="G9" s="31"/>
      <c r="H9" s="30"/>
    </row>
    <row r="10" spans="1:12">
      <c r="B10" s="291"/>
      <c r="C10" s="291"/>
      <c r="D10" s="291"/>
      <c r="E10" s="291"/>
      <c r="F10" s="291"/>
      <c r="G10" s="31"/>
      <c r="H10" s="30"/>
    </row>
    <row r="11" spans="1:12">
      <c r="A11" s="32" t="s">
        <v>55</v>
      </c>
      <c r="B11" s="33" t="s">
        <v>56</v>
      </c>
      <c r="C11" s="33" t="s">
        <v>57</v>
      </c>
      <c r="D11" s="33" t="s">
        <v>58</v>
      </c>
      <c r="E11" s="33"/>
      <c r="F11" s="33"/>
      <c r="G11" s="33"/>
      <c r="H11" s="33"/>
    </row>
    <row r="12" spans="1:12">
      <c r="A12" s="34" t="s">
        <v>63</v>
      </c>
      <c r="B12" s="35" t="s">
        <v>64</v>
      </c>
      <c r="C12" s="35" t="s">
        <v>67</v>
      </c>
      <c r="D12" s="35" t="s">
        <v>244</v>
      </c>
      <c r="E12" s="36"/>
      <c r="F12" s="37"/>
      <c r="G12" s="38"/>
      <c r="H12" s="39">
        <v>46216</v>
      </c>
    </row>
    <row r="13" spans="1:12">
      <c r="A13" s="34" t="s">
        <v>63</v>
      </c>
      <c r="B13" s="35" t="s">
        <v>64</v>
      </c>
      <c r="C13" s="35" t="s">
        <v>67</v>
      </c>
      <c r="D13" s="35" t="s">
        <v>245</v>
      </c>
      <c r="E13" s="36"/>
      <c r="F13" s="37"/>
      <c r="G13" s="38"/>
      <c r="H13" s="39">
        <v>46216</v>
      </c>
    </row>
    <row r="14" spans="1:12">
      <c r="A14" s="34" t="s">
        <v>63</v>
      </c>
      <c r="B14" s="35" t="s">
        <v>64</v>
      </c>
      <c r="C14" s="35" t="s">
        <v>67</v>
      </c>
      <c r="D14" s="35" t="s">
        <v>246</v>
      </c>
      <c r="E14" s="36"/>
      <c r="F14" s="37"/>
      <c r="G14" s="38"/>
      <c r="H14" s="39">
        <v>46216</v>
      </c>
    </row>
    <row r="15" spans="1:12">
      <c r="A15" s="34" t="s">
        <v>63</v>
      </c>
      <c r="B15" s="35" t="s">
        <v>64</v>
      </c>
      <c r="C15" s="35" t="s">
        <v>67</v>
      </c>
      <c r="D15" s="35" t="s">
        <v>247</v>
      </c>
      <c r="E15" s="36"/>
      <c r="F15" s="37"/>
      <c r="G15" s="38"/>
      <c r="H15" s="39">
        <v>46216</v>
      </c>
      <c r="L15" t="s">
        <v>204</v>
      </c>
    </row>
    <row r="16" spans="1:12">
      <c r="A16" s="34" t="s">
        <v>63</v>
      </c>
      <c r="B16" s="35" t="s">
        <v>64</v>
      </c>
      <c r="C16" s="35" t="s">
        <v>67</v>
      </c>
      <c r="D16" s="35" t="s">
        <v>248</v>
      </c>
      <c r="E16" s="36"/>
      <c r="F16" s="37"/>
      <c r="G16" s="38"/>
      <c r="H16" s="39">
        <v>46216</v>
      </c>
    </row>
    <row r="17" spans="1:8">
      <c r="A17" s="34" t="s">
        <v>63</v>
      </c>
      <c r="B17" s="35" t="s">
        <v>64</v>
      </c>
      <c r="C17" s="35" t="s">
        <v>67</v>
      </c>
      <c r="D17" s="35" t="s">
        <v>249</v>
      </c>
      <c r="E17" s="36"/>
      <c r="F17" s="37"/>
      <c r="G17" s="38"/>
      <c r="H17" s="39">
        <v>46216</v>
      </c>
    </row>
    <row r="18" spans="1:8">
      <c r="A18" s="34" t="s">
        <v>63</v>
      </c>
      <c r="B18" s="35" t="s">
        <v>64</v>
      </c>
      <c r="C18" s="35" t="s">
        <v>67</v>
      </c>
      <c r="D18" s="35" t="s">
        <v>250</v>
      </c>
      <c r="E18" s="36"/>
      <c r="F18" s="37"/>
      <c r="G18" s="38"/>
      <c r="H18" s="39">
        <v>46237</v>
      </c>
    </row>
    <row r="19" spans="1:8">
      <c r="A19" s="34" t="s">
        <v>63</v>
      </c>
      <c r="B19" s="35" t="s">
        <v>64</v>
      </c>
      <c r="C19" s="35" t="s">
        <v>265</v>
      </c>
      <c r="D19" s="35" t="s">
        <v>251</v>
      </c>
      <c r="E19" s="36"/>
      <c r="F19" s="37"/>
      <c r="G19" s="38"/>
      <c r="H19" s="39">
        <v>46237</v>
      </c>
    </row>
    <row r="20" spans="1:8">
      <c r="A20" s="34" t="s">
        <v>63</v>
      </c>
      <c r="B20" s="35" t="s">
        <v>64</v>
      </c>
      <c r="C20" s="35" t="s">
        <v>266</v>
      </c>
      <c r="D20" s="35" t="s">
        <v>252</v>
      </c>
      <c r="E20" s="36"/>
      <c r="F20" s="37"/>
      <c r="G20" s="38"/>
      <c r="H20" s="39">
        <v>46237</v>
      </c>
    </row>
    <row r="21" spans="1:8">
      <c r="A21" s="34" t="s">
        <v>63</v>
      </c>
      <c r="B21" s="35" t="s">
        <v>64</v>
      </c>
      <c r="C21" s="35" t="s">
        <v>265</v>
      </c>
      <c r="D21" s="36" t="s">
        <v>253</v>
      </c>
      <c r="E21" s="36"/>
      <c r="F21" s="37"/>
      <c r="G21" s="38"/>
      <c r="H21" s="39">
        <v>46237</v>
      </c>
    </row>
    <row r="22" spans="1:8">
      <c r="A22" s="34" t="s">
        <v>63</v>
      </c>
      <c r="B22" s="35" t="s">
        <v>64</v>
      </c>
      <c r="C22" s="35" t="s">
        <v>266</v>
      </c>
      <c r="D22" s="40" t="s">
        <v>254</v>
      </c>
      <c r="E22" s="40"/>
      <c r="F22" s="37"/>
      <c r="G22" s="41"/>
      <c r="H22" s="39">
        <v>46237</v>
      </c>
    </row>
    <row r="23" spans="1:8">
      <c r="A23" s="34" t="s">
        <v>63</v>
      </c>
      <c r="B23" s="35" t="s">
        <v>64</v>
      </c>
      <c r="C23" s="35" t="s">
        <v>67</v>
      </c>
      <c r="D23" s="40" t="s">
        <v>255</v>
      </c>
      <c r="E23" s="40"/>
      <c r="F23" s="37"/>
      <c r="G23" s="41"/>
      <c r="H23" s="39">
        <v>46237</v>
      </c>
    </row>
    <row r="24" spans="1:8">
      <c r="A24" s="34" t="s">
        <v>63</v>
      </c>
      <c r="B24" s="35" t="s">
        <v>64</v>
      </c>
      <c r="C24" s="35" t="s">
        <v>65</v>
      </c>
      <c r="D24" s="40" t="s">
        <v>256</v>
      </c>
      <c r="E24" s="40"/>
      <c r="F24" s="37"/>
      <c r="G24" s="41"/>
      <c r="H24" s="39">
        <v>46258</v>
      </c>
    </row>
    <row r="25" spans="1:8">
      <c r="A25" s="34" t="s">
        <v>63</v>
      </c>
      <c r="B25" s="35" t="s">
        <v>64</v>
      </c>
      <c r="C25" s="35" t="s">
        <v>65</v>
      </c>
      <c r="D25" s="40" t="s">
        <v>257</v>
      </c>
      <c r="E25" s="40"/>
      <c r="F25" s="37"/>
      <c r="G25" s="41"/>
      <c r="H25" s="39">
        <v>46258</v>
      </c>
    </row>
    <row r="26" spans="1:8">
      <c r="A26" s="34" t="s">
        <v>63</v>
      </c>
      <c r="B26" s="35" t="s">
        <v>64</v>
      </c>
      <c r="C26" s="35" t="s">
        <v>65</v>
      </c>
      <c r="D26" s="40" t="s">
        <v>258</v>
      </c>
      <c r="E26" s="40"/>
      <c r="F26" s="37"/>
      <c r="G26" s="41"/>
      <c r="H26" s="39">
        <v>46258</v>
      </c>
    </row>
    <row r="27" spans="1:8">
      <c r="A27" s="34" t="s">
        <v>63</v>
      </c>
      <c r="B27" s="35" t="s">
        <v>64</v>
      </c>
      <c r="C27" s="35" t="s">
        <v>65</v>
      </c>
      <c r="D27" s="40" t="s">
        <v>186</v>
      </c>
      <c r="E27" s="40"/>
      <c r="F27" s="37"/>
      <c r="G27" s="41"/>
      <c r="H27" s="39">
        <v>46258</v>
      </c>
    </row>
    <row r="28" spans="1:8">
      <c r="A28" s="34" t="s">
        <v>63</v>
      </c>
      <c r="B28" s="35" t="s">
        <v>64</v>
      </c>
      <c r="C28" s="35" t="s">
        <v>65</v>
      </c>
      <c r="D28" s="40" t="s">
        <v>259</v>
      </c>
      <c r="E28" s="40"/>
      <c r="F28" s="37"/>
      <c r="G28" s="41"/>
      <c r="H28" s="39">
        <v>46258</v>
      </c>
    </row>
    <row r="29" spans="1:8">
      <c r="A29" s="34" t="s">
        <v>63</v>
      </c>
      <c r="B29" s="35" t="s">
        <v>64</v>
      </c>
      <c r="C29" s="35" t="s">
        <v>266</v>
      </c>
      <c r="D29" s="40" t="s">
        <v>260</v>
      </c>
      <c r="E29" s="40"/>
      <c r="F29" s="37"/>
      <c r="G29" s="41"/>
      <c r="H29" s="39">
        <v>46258</v>
      </c>
    </row>
    <row r="30" spans="1:8">
      <c r="A30" s="34" t="s">
        <v>63</v>
      </c>
      <c r="B30" s="35" t="s">
        <v>64</v>
      </c>
      <c r="C30" s="35" t="s">
        <v>265</v>
      </c>
      <c r="D30" s="40" t="s">
        <v>261</v>
      </c>
      <c r="E30" s="40"/>
      <c r="F30" s="37"/>
      <c r="G30" s="41"/>
      <c r="H30" s="39">
        <v>46279</v>
      </c>
    </row>
    <row r="31" spans="1:8">
      <c r="A31" s="34" t="s">
        <v>63</v>
      </c>
      <c r="B31" s="35" t="s">
        <v>64</v>
      </c>
      <c r="C31" s="35" t="s">
        <v>266</v>
      </c>
      <c r="D31" s="40" t="s">
        <v>262</v>
      </c>
      <c r="E31" s="40"/>
      <c r="F31" s="37"/>
      <c r="G31" s="41"/>
      <c r="H31" s="39">
        <v>46279</v>
      </c>
    </row>
    <row r="32" spans="1:8">
      <c r="A32" s="34" t="s">
        <v>63</v>
      </c>
      <c r="B32" s="35" t="s">
        <v>64</v>
      </c>
      <c r="C32" s="35" t="s">
        <v>265</v>
      </c>
      <c r="D32" s="40" t="s">
        <v>263</v>
      </c>
      <c r="E32" s="40"/>
      <c r="F32" s="37"/>
      <c r="G32" s="41"/>
      <c r="H32" s="39">
        <v>46279</v>
      </c>
    </row>
    <row r="33" spans="1:8">
      <c r="A33" s="34" t="s">
        <v>63</v>
      </c>
      <c r="B33" s="35" t="s">
        <v>64</v>
      </c>
      <c r="C33" s="35" t="s">
        <v>266</v>
      </c>
      <c r="D33" s="40" t="s">
        <v>264</v>
      </c>
      <c r="E33" s="40"/>
      <c r="F33" s="37"/>
      <c r="G33" s="41"/>
      <c r="H33" s="39">
        <v>46279</v>
      </c>
    </row>
    <row r="34" spans="1:8">
      <c r="A34" s="34" t="s">
        <v>63</v>
      </c>
      <c r="B34" s="35" t="s">
        <v>64</v>
      </c>
      <c r="C34" s="35" t="s">
        <v>265</v>
      </c>
      <c r="D34" s="40" t="s">
        <v>267</v>
      </c>
      <c r="E34" s="40"/>
      <c r="F34" s="37"/>
      <c r="G34" s="41"/>
      <c r="H34" s="39">
        <v>46279</v>
      </c>
    </row>
    <row r="35" spans="1:8">
      <c r="A35" s="34" t="s">
        <v>63</v>
      </c>
      <c r="B35" s="35" t="s">
        <v>64</v>
      </c>
      <c r="C35" s="35" t="s">
        <v>266</v>
      </c>
      <c r="D35" s="40" t="s">
        <v>268</v>
      </c>
      <c r="E35" s="40"/>
      <c r="F35" s="37"/>
      <c r="G35" s="41"/>
      <c r="H35" s="39">
        <v>46300</v>
      </c>
    </row>
    <row r="36" spans="1:8">
      <c r="A36" s="34" t="s">
        <v>63</v>
      </c>
      <c r="B36" s="35" t="s">
        <v>64</v>
      </c>
      <c r="C36" s="35" t="s">
        <v>265</v>
      </c>
      <c r="D36" s="40" t="s">
        <v>269</v>
      </c>
      <c r="E36" s="40"/>
      <c r="F36" s="37"/>
      <c r="G36" s="41"/>
      <c r="H36" s="39">
        <v>46300</v>
      </c>
    </row>
    <row r="37" spans="1:8">
      <c r="A37" s="34" t="s">
        <v>63</v>
      </c>
      <c r="B37" s="35" t="s">
        <v>64</v>
      </c>
      <c r="C37" s="35" t="s">
        <v>266</v>
      </c>
      <c r="D37" s="40" t="s">
        <v>270</v>
      </c>
      <c r="E37" s="40"/>
      <c r="F37" s="37"/>
      <c r="G37" s="41"/>
      <c r="H37" s="39">
        <v>46300</v>
      </c>
    </row>
    <row r="38" spans="1:8">
      <c r="A38" s="34" t="s">
        <v>63</v>
      </c>
      <c r="B38" s="35" t="s">
        <v>64</v>
      </c>
      <c r="C38" s="35" t="s">
        <v>265</v>
      </c>
      <c r="D38" s="40" t="s">
        <v>271</v>
      </c>
      <c r="E38" s="40"/>
      <c r="F38" s="37"/>
      <c r="G38" s="41"/>
      <c r="H38" s="39">
        <v>46300</v>
      </c>
    </row>
    <row r="39" spans="1:8">
      <c r="A39" s="34" t="s">
        <v>63</v>
      </c>
      <c r="B39" s="35" t="s">
        <v>64</v>
      </c>
      <c r="C39" s="35" t="s">
        <v>266</v>
      </c>
      <c r="D39" s="40" t="s">
        <v>272</v>
      </c>
      <c r="E39" s="40"/>
      <c r="F39" s="37"/>
      <c r="G39" s="41"/>
      <c r="H39" s="39">
        <v>46300</v>
      </c>
    </row>
    <row r="40" spans="1:8">
      <c r="A40" s="34"/>
      <c r="B40" s="35"/>
      <c r="C40" s="35"/>
      <c r="D40" s="40"/>
      <c r="E40" s="40"/>
      <c r="F40" s="37"/>
      <c r="G40" s="41"/>
      <c r="H40" s="39"/>
    </row>
    <row r="41" spans="1:8">
      <c r="A41" s="34"/>
      <c r="B41" s="35"/>
      <c r="C41" s="35"/>
      <c r="D41" s="40"/>
      <c r="E41" s="40"/>
      <c r="F41" s="37"/>
      <c r="G41" s="41"/>
      <c r="H41" s="39"/>
    </row>
    <row r="42" spans="1:8">
      <c r="A42" s="34"/>
      <c r="B42" s="35"/>
      <c r="C42" s="35"/>
      <c r="D42" s="40"/>
      <c r="E42" s="40"/>
      <c r="F42" s="37"/>
      <c r="G42" s="41"/>
      <c r="H42" s="39"/>
    </row>
    <row r="43" spans="1:8">
      <c r="A43" s="34"/>
      <c r="B43" s="35"/>
      <c r="C43" s="35"/>
      <c r="D43" s="40"/>
      <c r="E43" s="40"/>
      <c r="F43" s="37"/>
      <c r="G43" s="41"/>
      <c r="H43" s="39"/>
    </row>
  </sheetData>
  <autoFilter ref="A11:H39" xr:uid="{0B567246-A97D-4AD7-80D7-AAD9B7D452A7}"/>
  <mergeCells count="3">
    <mergeCell ref="A2:H2"/>
    <mergeCell ref="B3:F3"/>
    <mergeCell ref="B9:F10"/>
  </mergeCells>
  <dataValidations disablePrompts="1" count="1">
    <dataValidation type="list" allowBlank="1" showInputMessage="1" showErrorMessage="1" sqref="E32:E43" xr:uid="{B928CD0C-E0EE-43F9-A6EF-5041716F49F1}">
      <formula1>$E$4:$E$8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6EE5-FF1E-491A-A1C5-77894BD67AFC}">
  <dimension ref="A2:J13"/>
  <sheetViews>
    <sheetView zoomScale="130" zoomScaleNormal="130" workbookViewId="0">
      <selection activeCell="F9" sqref="F9"/>
    </sheetView>
  </sheetViews>
  <sheetFormatPr baseColWidth="10" defaultRowHeight="14.4"/>
  <cols>
    <col min="7" max="7" width="16.44140625" bestFit="1" customWidth="1"/>
    <col min="10" max="10" width="23.109375" customWidth="1"/>
  </cols>
  <sheetData>
    <row r="2" spans="1:10" ht="25.8">
      <c r="A2" s="287" t="s">
        <v>83</v>
      </c>
      <c r="B2" s="287"/>
      <c r="C2" s="287"/>
      <c r="D2" s="287"/>
      <c r="E2" s="287"/>
      <c r="F2" s="287"/>
      <c r="G2" s="287"/>
      <c r="H2" s="287"/>
      <c r="I2" s="287"/>
      <c r="J2" s="287"/>
    </row>
    <row r="3" spans="1:10">
      <c r="A3" s="19"/>
      <c r="B3" s="292"/>
      <c r="C3" s="293"/>
      <c r="D3" s="293"/>
      <c r="E3" s="293"/>
      <c r="F3" s="293"/>
      <c r="G3" s="293"/>
      <c r="H3" s="20"/>
      <c r="I3" s="20"/>
      <c r="J3" s="21"/>
    </row>
    <row r="4" spans="1:10">
      <c r="B4" s="22"/>
      <c r="C4" s="22"/>
      <c r="D4" s="23" t="s">
        <v>53</v>
      </c>
      <c r="E4" s="23" t="s">
        <v>139</v>
      </c>
      <c r="F4" s="24" t="s">
        <v>140</v>
      </c>
      <c r="G4" s="24" t="s">
        <v>141</v>
      </c>
      <c r="H4" s="24" t="s">
        <v>142</v>
      </c>
      <c r="I4" s="22"/>
      <c r="J4" s="25"/>
    </row>
    <row r="5" spans="1:10">
      <c r="B5" s="26"/>
      <c r="C5" s="26"/>
      <c r="D5" s="27" t="s">
        <v>143</v>
      </c>
      <c r="E5" s="27"/>
      <c r="F5" s="28" t="s">
        <v>54</v>
      </c>
      <c r="G5" s="106">
        <v>77</v>
      </c>
      <c r="H5" s="28">
        <v>108.31</v>
      </c>
      <c r="I5" s="29"/>
      <c r="J5" s="30"/>
    </row>
    <row r="6" spans="1:10">
      <c r="B6" s="26"/>
      <c r="C6" s="26"/>
      <c r="D6" s="27" t="s">
        <v>144</v>
      </c>
      <c r="E6" s="27"/>
      <c r="F6" s="28" t="s">
        <v>54</v>
      </c>
      <c r="G6" s="106">
        <v>95</v>
      </c>
      <c r="H6" s="28">
        <v>133.24</v>
      </c>
      <c r="I6" s="29"/>
      <c r="J6" s="30"/>
    </row>
    <row r="7" spans="1:10">
      <c r="B7" s="290"/>
      <c r="C7" s="290"/>
      <c r="D7" s="290"/>
      <c r="E7" s="290"/>
      <c r="F7" s="290"/>
      <c r="G7" s="31"/>
      <c r="H7" s="31"/>
      <c r="I7" s="31"/>
      <c r="J7" s="30"/>
    </row>
    <row r="8" spans="1:10">
      <c r="A8" s="32" t="s">
        <v>55</v>
      </c>
      <c r="B8" s="33" t="s">
        <v>56</v>
      </c>
      <c r="C8" s="33" t="s">
        <v>57</v>
      </c>
      <c r="D8" s="33" t="s">
        <v>58</v>
      </c>
      <c r="E8" s="33" t="s">
        <v>53</v>
      </c>
      <c r="F8" s="33" t="s">
        <v>59</v>
      </c>
      <c r="G8" s="33" t="s">
        <v>145</v>
      </c>
      <c r="H8" s="33" t="s">
        <v>146</v>
      </c>
      <c r="I8" s="33" t="s">
        <v>147</v>
      </c>
      <c r="J8" s="33" t="s">
        <v>60</v>
      </c>
    </row>
    <row r="9" spans="1:10">
      <c r="A9" s="107" t="s">
        <v>63</v>
      </c>
      <c r="B9" s="108" t="s">
        <v>64</v>
      </c>
      <c r="C9" s="108" t="s">
        <v>65</v>
      </c>
      <c r="D9" s="108" t="s">
        <v>66</v>
      </c>
      <c r="E9" s="109" t="s">
        <v>62</v>
      </c>
      <c r="F9" s="127">
        <v>77</v>
      </c>
      <c r="G9" s="127">
        <v>195.99</v>
      </c>
      <c r="H9" s="128">
        <f>G9*F9</f>
        <v>15091.230000000001</v>
      </c>
      <c r="I9" s="128">
        <f>H9*1.16</f>
        <v>17505.826799999999</v>
      </c>
      <c r="J9" s="112">
        <v>46059</v>
      </c>
    </row>
    <row r="10" spans="1:10">
      <c r="A10" s="107" t="s">
        <v>63</v>
      </c>
      <c r="B10" s="108" t="s">
        <v>64</v>
      </c>
      <c r="C10" s="108" t="s">
        <v>67</v>
      </c>
      <c r="D10" s="108" t="s">
        <v>68</v>
      </c>
      <c r="E10" s="109" t="s">
        <v>69</v>
      </c>
      <c r="F10" s="127">
        <v>95</v>
      </c>
      <c r="G10" s="127">
        <v>195.99</v>
      </c>
      <c r="H10" s="128">
        <f t="shared" ref="H10:H11" si="0">G10*F10</f>
        <v>18619.05</v>
      </c>
      <c r="I10" s="128">
        <f t="shared" ref="I10:I11" si="1">H10*1.16</f>
        <v>21598.097999999998</v>
      </c>
      <c r="J10" s="112">
        <v>46059</v>
      </c>
    </row>
    <row r="11" spans="1:10">
      <c r="A11" s="107" t="s">
        <v>63</v>
      </c>
      <c r="B11" s="108" t="s">
        <v>64</v>
      </c>
      <c r="C11" s="108" t="s">
        <v>67</v>
      </c>
      <c r="D11" s="108" t="s">
        <v>70</v>
      </c>
      <c r="E11" s="109" t="s">
        <v>69</v>
      </c>
      <c r="F11" s="127">
        <v>95</v>
      </c>
      <c r="G11" s="127">
        <v>195.99</v>
      </c>
      <c r="H11" s="128">
        <f t="shared" si="0"/>
        <v>18619.05</v>
      </c>
      <c r="I11" s="128">
        <f t="shared" si="1"/>
        <v>21598.097999999998</v>
      </c>
      <c r="J11" s="112">
        <v>46059</v>
      </c>
    </row>
    <row r="12" spans="1:10">
      <c r="A12" s="119"/>
      <c r="B12" s="120"/>
      <c r="C12" s="120"/>
      <c r="D12" s="121"/>
      <c r="E12" s="121"/>
      <c r="F12" s="122"/>
      <c r="G12" s="123"/>
      <c r="H12" s="124"/>
      <c r="I12" s="124"/>
      <c r="J12" s="125"/>
    </row>
    <row r="13" spans="1:10">
      <c r="E13" s="126" t="s">
        <v>28</v>
      </c>
      <c r="F13" s="126">
        <f>SUM(F9:F12)</f>
        <v>267</v>
      </c>
    </row>
  </sheetData>
  <autoFilter ref="A8:J11" xr:uid="{0B567246-A97D-4AD7-80D7-AAD9B7D452A7}"/>
  <mergeCells count="3">
    <mergeCell ref="A2:J2"/>
    <mergeCell ref="B3:G3"/>
    <mergeCell ref="B7:F7"/>
  </mergeCells>
  <dataValidations count="1">
    <dataValidation type="list" allowBlank="1" showInputMessage="1" showErrorMessage="1" sqref="E12" xr:uid="{855B259C-4464-4623-8989-4C7043FAD393}">
      <formula1>$E$4:$E$6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5CB9-89CD-48B4-B954-612F8A1EECE7}">
  <dimension ref="A2:R23"/>
  <sheetViews>
    <sheetView zoomScale="130" zoomScaleNormal="130" workbookViewId="0">
      <selection activeCell="F18" sqref="F18"/>
    </sheetView>
  </sheetViews>
  <sheetFormatPr baseColWidth="10" defaultRowHeight="14.4"/>
  <cols>
    <col min="7" max="7" width="16.44140625" bestFit="1" customWidth="1"/>
    <col min="10" max="10" width="23.109375" customWidth="1"/>
    <col min="17" max="17" width="22" customWidth="1"/>
  </cols>
  <sheetData>
    <row r="2" spans="1:18" ht="25.8" customHeight="1">
      <c r="A2" s="287" t="s">
        <v>83</v>
      </c>
      <c r="B2" s="287"/>
      <c r="C2" s="287"/>
      <c r="D2" s="287"/>
      <c r="E2" s="287"/>
      <c r="F2" s="287"/>
      <c r="G2" s="287"/>
      <c r="H2" s="287"/>
      <c r="I2" s="287"/>
      <c r="J2" s="287"/>
      <c r="M2" s="294" t="s">
        <v>149</v>
      </c>
      <c r="N2" s="294"/>
      <c r="O2" s="294"/>
      <c r="P2" s="296" t="s">
        <v>104</v>
      </c>
      <c r="Q2" s="296"/>
      <c r="R2" s="129"/>
    </row>
    <row r="3" spans="1:18" ht="14.4" customHeight="1">
      <c r="A3" s="19"/>
      <c r="B3" s="292"/>
      <c r="C3" s="293"/>
      <c r="D3" s="293"/>
      <c r="E3" s="293"/>
      <c r="F3" s="293"/>
      <c r="G3" s="293"/>
      <c r="H3" s="20"/>
      <c r="I3" s="20"/>
      <c r="J3" s="21"/>
      <c r="M3" s="295"/>
      <c r="N3" s="295"/>
      <c r="O3" s="295"/>
      <c r="P3" s="297"/>
      <c r="Q3" s="297"/>
      <c r="R3" s="130"/>
    </row>
    <row r="4" spans="1:18">
      <c r="B4" s="22"/>
      <c r="C4" s="22"/>
      <c r="D4" s="23" t="s">
        <v>53</v>
      </c>
      <c r="E4" s="23" t="s">
        <v>139</v>
      </c>
      <c r="F4" s="24" t="s">
        <v>140</v>
      </c>
      <c r="G4" s="24" t="s">
        <v>141</v>
      </c>
      <c r="H4" s="24" t="s">
        <v>142</v>
      </c>
      <c r="I4" s="22"/>
      <c r="J4" s="25"/>
      <c r="M4" s="108" t="s">
        <v>65</v>
      </c>
      <c r="N4" s="108" t="s">
        <v>71</v>
      </c>
      <c r="O4" s="109" t="s">
        <v>62</v>
      </c>
      <c r="P4" s="110">
        <v>14</v>
      </c>
      <c r="Q4" s="112" t="s">
        <v>105</v>
      </c>
    </row>
    <row r="5" spans="1:18">
      <c r="B5" s="26"/>
      <c r="C5" s="26"/>
      <c r="D5" s="27" t="s">
        <v>143</v>
      </c>
      <c r="E5" s="27"/>
      <c r="F5" s="28" t="s">
        <v>54</v>
      </c>
      <c r="G5" s="106">
        <v>77</v>
      </c>
      <c r="H5" s="28">
        <v>108.31</v>
      </c>
      <c r="I5" s="29"/>
      <c r="J5" s="30"/>
      <c r="M5" s="108" t="s">
        <v>65</v>
      </c>
      <c r="N5" s="108" t="s">
        <v>72</v>
      </c>
      <c r="O5" s="109" t="s">
        <v>62</v>
      </c>
      <c r="P5" s="110">
        <v>14</v>
      </c>
      <c r="Q5" s="112" t="s">
        <v>105</v>
      </c>
    </row>
    <row r="6" spans="1:18">
      <c r="B6" s="26"/>
      <c r="C6" s="26"/>
      <c r="D6" s="27" t="s">
        <v>144</v>
      </c>
      <c r="E6" s="27"/>
      <c r="F6" s="28" t="s">
        <v>54</v>
      </c>
      <c r="G6" s="106">
        <v>95</v>
      </c>
      <c r="H6" s="28">
        <v>133.24</v>
      </c>
      <c r="I6" s="29"/>
      <c r="J6" s="30"/>
      <c r="M6" s="108" t="s">
        <v>65</v>
      </c>
      <c r="N6" s="108" t="s">
        <v>73</v>
      </c>
      <c r="O6" s="109" t="s">
        <v>62</v>
      </c>
      <c r="P6" s="110">
        <v>14</v>
      </c>
      <c r="Q6" s="112" t="s">
        <v>105</v>
      </c>
    </row>
    <row r="7" spans="1:18">
      <c r="B7" s="290"/>
      <c r="C7" s="290"/>
      <c r="D7" s="290"/>
      <c r="E7" s="290"/>
      <c r="F7" s="290"/>
      <c r="G7" s="31"/>
      <c r="H7" s="31"/>
      <c r="I7" s="31"/>
      <c r="J7" s="30"/>
      <c r="M7" s="108" t="s">
        <v>65</v>
      </c>
      <c r="N7" s="108" t="s">
        <v>74</v>
      </c>
      <c r="O7" s="109" t="s">
        <v>62</v>
      </c>
      <c r="P7" s="110">
        <v>14</v>
      </c>
      <c r="Q7" s="112">
        <v>46153</v>
      </c>
    </row>
    <row r="8" spans="1:18">
      <c r="A8" s="32" t="s">
        <v>55</v>
      </c>
      <c r="B8" s="33" t="s">
        <v>56</v>
      </c>
      <c r="C8" s="33" t="s">
        <v>57</v>
      </c>
      <c r="D8" s="33" t="s">
        <v>58</v>
      </c>
      <c r="E8" s="33" t="s">
        <v>53</v>
      </c>
      <c r="F8" s="33" t="s">
        <v>59</v>
      </c>
      <c r="G8" s="33" t="s">
        <v>145</v>
      </c>
      <c r="H8" s="33" t="s">
        <v>146</v>
      </c>
      <c r="I8" s="33" t="s">
        <v>147</v>
      </c>
      <c r="J8" s="33" t="s">
        <v>60</v>
      </c>
      <c r="M8" s="108" t="s">
        <v>67</v>
      </c>
      <c r="N8" s="108" t="s">
        <v>75</v>
      </c>
      <c r="O8" s="109" t="s">
        <v>69</v>
      </c>
      <c r="P8" s="110">
        <v>14</v>
      </c>
      <c r="Q8" s="112">
        <v>46153</v>
      </c>
    </row>
    <row r="9" spans="1:18">
      <c r="A9" s="107" t="s">
        <v>63</v>
      </c>
      <c r="B9" s="108" t="s">
        <v>64</v>
      </c>
      <c r="C9" s="108" t="s">
        <v>65</v>
      </c>
      <c r="D9" s="108" t="s">
        <v>71</v>
      </c>
      <c r="E9" s="109" t="s">
        <v>62</v>
      </c>
      <c r="F9" s="110">
        <v>77</v>
      </c>
      <c r="G9" s="110">
        <v>195.99</v>
      </c>
      <c r="H9" s="111">
        <f>G9*F9</f>
        <v>15091.230000000001</v>
      </c>
      <c r="I9" s="111">
        <f>H9*1.16</f>
        <v>17505.826799999999</v>
      </c>
      <c r="J9" s="112">
        <v>46059</v>
      </c>
      <c r="M9" s="114" t="s">
        <v>67</v>
      </c>
      <c r="N9" s="114" t="s">
        <v>76</v>
      </c>
      <c r="O9" s="115" t="s">
        <v>69</v>
      </c>
      <c r="P9" s="110">
        <v>14</v>
      </c>
      <c r="Q9" s="118">
        <v>46153</v>
      </c>
    </row>
    <row r="10" spans="1:18">
      <c r="A10" s="107" t="s">
        <v>63</v>
      </c>
      <c r="B10" s="108" t="s">
        <v>64</v>
      </c>
      <c r="C10" s="108" t="s">
        <v>65</v>
      </c>
      <c r="D10" s="108" t="s">
        <v>72</v>
      </c>
      <c r="E10" s="109" t="s">
        <v>62</v>
      </c>
      <c r="F10" s="110">
        <v>77</v>
      </c>
      <c r="G10" s="110">
        <v>195.99</v>
      </c>
      <c r="H10" s="111">
        <f t="shared" ref="H10:H13" si="0">G10*F10</f>
        <v>15091.230000000001</v>
      </c>
      <c r="I10" s="111">
        <f t="shared" ref="I10:I21" si="1">H10*1.16</f>
        <v>17505.826799999999</v>
      </c>
      <c r="J10" s="112">
        <v>46059</v>
      </c>
      <c r="M10" s="114" t="s">
        <v>67</v>
      </c>
      <c r="N10" s="115" t="s">
        <v>77</v>
      </c>
      <c r="O10" s="115" t="s">
        <v>69</v>
      </c>
      <c r="P10" s="110">
        <v>14</v>
      </c>
      <c r="Q10" s="118">
        <v>46167</v>
      </c>
    </row>
    <row r="11" spans="1:18">
      <c r="A11" s="107" t="s">
        <v>63</v>
      </c>
      <c r="B11" s="108" t="s">
        <v>64</v>
      </c>
      <c r="C11" s="108" t="s">
        <v>65</v>
      </c>
      <c r="D11" s="108" t="s">
        <v>73</v>
      </c>
      <c r="E11" s="109" t="s">
        <v>62</v>
      </c>
      <c r="F11" s="110">
        <v>77</v>
      </c>
      <c r="G11" s="110">
        <v>195.99</v>
      </c>
      <c r="H11" s="111">
        <f t="shared" si="0"/>
        <v>15091.230000000001</v>
      </c>
      <c r="I11" s="111">
        <f t="shared" si="1"/>
        <v>17505.826799999999</v>
      </c>
      <c r="J11" s="112">
        <v>46059</v>
      </c>
      <c r="M11" s="114" t="s">
        <v>65</v>
      </c>
      <c r="N11" s="115" t="s">
        <v>78</v>
      </c>
      <c r="O11" s="115" t="s">
        <v>62</v>
      </c>
      <c r="P11" s="110">
        <v>14</v>
      </c>
      <c r="Q11" s="118">
        <v>46167</v>
      </c>
    </row>
    <row r="12" spans="1:18">
      <c r="A12" s="107" t="s">
        <v>63</v>
      </c>
      <c r="B12" s="108" t="s">
        <v>64</v>
      </c>
      <c r="C12" s="108" t="s">
        <v>65</v>
      </c>
      <c r="D12" s="108" t="s">
        <v>74</v>
      </c>
      <c r="E12" s="109" t="s">
        <v>62</v>
      </c>
      <c r="F12" s="110">
        <v>77</v>
      </c>
      <c r="G12" s="110">
        <v>195.99</v>
      </c>
      <c r="H12" s="111">
        <f t="shared" si="0"/>
        <v>15091.230000000001</v>
      </c>
      <c r="I12" s="111">
        <f t="shared" si="1"/>
        <v>17505.826799999999</v>
      </c>
      <c r="J12" s="112">
        <v>46059</v>
      </c>
      <c r="L12" t="s">
        <v>148</v>
      </c>
      <c r="M12" s="114" t="s">
        <v>65</v>
      </c>
      <c r="N12" s="115" t="s">
        <v>61</v>
      </c>
      <c r="O12" s="115" t="s">
        <v>62</v>
      </c>
      <c r="P12" s="110">
        <v>14</v>
      </c>
      <c r="Q12" s="118">
        <v>46167</v>
      </c>
    </row>
    <row r="13" spans="1:18">
      <c r="A13" s="107" t="s">
        <v>63</v>
      </c>
      <c r="B13" s="108" t="s">
        <v>64</v>
      </c>
      <c r="C13" s="108" t="s">
        <v>67</v>
      </c>
      <c r="D13" s="108" t="s">
        <v>75</v>
      </c>
      <c r="E13" s="109" t="s">
        <v>69</v>
      </c>
      <c r="F13" s="110">
        <v>95</v>
      </c>
      <c r="G13" s="110">
        <v>195.99</v>
      </c>
      <c r="H13" s="111">
        <f t="shared" si="0"/>
        <v>18619.05</v>
      </c>
      <c r="I13" s="111">
        <f t="shared" si="1"/>
        <v>21598.097999999998</v>
      </c>
      <c r="J13" s="112">
        <v>46059</v>
      </c>
      <c r="M13" s="114" t="s">
        <v>65</v>
      </c>
      <c r="N13" s="115" t="s">
        <v>79</v>
      </c>
      <c r="O13" s="115" t="s">
        <v>62</v>
      </c>
      <c r="P13" s="110">
        <v>14</v>
      </c>
      <c r="Q13" s="118">
        <v>46181</v>
      </c>
    </row>
    <row r="14" spans="1:18">
      <c r="A14" s="113" t="s">
        <v>63</v>
      </c>
      <c r="B14" s="114" t="s">
        <v>64</v>
      </c>
      <c r="C14" s="114" t="s">
        <v>67</v>
      </c>
      <c r="D14" s="114" t="s">
        <v>76</v>
      </c>
      <c r="E14" s="115" t="s">
        <v>69</v>
      </c>
      <c r="F14" s="116">
        <v>95</v>
      </c>
      <c r="G14" s="116">
        <v>195.99</v>
      </c>
      <c r="H14" s="117">
        <f>G14*F14</f>
        <v>18619.05</v>
      </c>
      <c r="I14" s="117">
        <f t="shared" si="1"/>
        <v>21598.097999999998</v>
      </c>
      <c r="J14" s="118">
        <v>46127</v>
      </c>
      <c r="M14" s="114" t="s">
        <v>65</v>
      </c>
      <c r="N14" s="115" t="s">
        <v>80</v>
      </c>
      <c r="O14" s="115" t="s">
        <v>62</v>
      </c>
      <c r="P14" s="110">
        <v>14</v>
      </c>
      <c r="Q14" s="118">
        <v>46181</v>
      </c>
    </row>
    <row r="15" spans="1:18">
      <c r="A15" s="113" t="s">
        <v>63</v>
      </c>
      <c r="B15" s="114" t="s">
        <v>64</v>
      </c>
      <c r="C15" s="114" t="s">
        <v>67</v>
      </c>
      <c r="D15" s="115" t="s">
        <v>77</v>
      </c>
      <c r="E15" s="115" t="s">
        <v>69</v>
      </c>
      <c r="F15" s="116">
        <v>95</v>
      </c>
      <c r="G15" s="116">
        <v>195.99</v>
      </c>
      <c r="H15" s="117">
        <f t="shared" ref="H15:H21" si="2">G15*F15</f>
        <v>18619.05</v>
      </c>
      <c r="I15" s="117">
        <f t="shared" si="1"/>
        <v>21598.097999999998</v>
      </c>
      <c r="J15" s="118">
        <v>46127</v>
      </c>
      <c r="M15" s="114" t="s">
        <v>65</v>
      </c>
      <c r="N15" s="115" t="s">
        <v>81</v>
      </c>
      <c r="O15" s="115" t="s">
        <v>62</v>
      </c>
      <c r="P15" s="110">
        <v>14</v>
      </c>
      <c r="Q15" s="118">
        <v>46195</v>
      </c>
    </row>
    <row r="16" spans="1:18">
      <c r="A16" s="113" t="s">
        <v>63</v>
      </c>
      <c r="B16" s="114" t="s">
        <v>64</v>
      </c>
      <c r="C16" s="114" t="s">
        <v>65</v>
      </c>
      <c r="D16" s="115" t="s">
        <v>78</v>
      </c>
      <c r="E16" s="115" t="s">
        <v>62</v>
      </c>
      <c r="F16" s="115">
        <v>77</v>
      </c>
      <c r="G16" s="116">
        <v>195.99</v>
      </c>
      <c r="H16" s="117">
        <f t="shared" si="2"/>
        <v>15091.230000000001</v>
      </c>
      <c r="I16" s="117">
        <f t="shared" si="1"/>
        <v>17505.826799999999</v>
      </c>
      <c r="J16" s="118">
        <v>46127</v>
      </c>
      <c r="M16" s="114" t="s">
        <v>65</v>
      </c>
      <c r="N16" s="115" t="s">
        <v>82</v>
      </c>
      <c r="O16" s="115" t="s">
        <v>62</v>
      </c>
      <c r="P16" s="110">
        <v>14</v>
      </c>
      <c r="Q16" s="118">
        <v>46195</v>
      </c>
    </row>
    <row r="17" spans="1:10">
      <c r="A17" s="113" t="s">
        <v>63</v>
      </c>
      <c r="B17" s="114" t="s">
        <v>64</v>
      </c>
      <c r="C17" s="114" t="s">
        <v>65</v>
      </c>
      <c r="D17" s="115" t="s">
        <v>61</v>
      </c>
      <c r="E17" s="115" t="s">
        <v>62</v>
      </c>
      <c r="F17" s="115">
        <v>77</v>
      </c>
      <c r="G17" s="116">
        <v>195.99</v>
      </c>
      <c r="H17" s="117">
        <f t="shared" si="2"/>
        <v>15091.230000000001</v>
      </c>
      <c r="I17" s="117">
        <f t="shared" si="1"/>
        <v>17505.826799999999</v>
      </c>
      <c r="J17" s="118">
        <v>46127</v>
      </c>
    </row>
    <row r="18" spans="1:10">
      <c r="A18" s="113" t="s">
        <v>63</v>
      </c>
      <c r="B18" s="114" t="s">
        <v>64</v>
      </c>
      <c r="C18" s="114" t="s">
        <v>65</v>
      </c>
      <c r="D18" s="115" t="s">
        <v>79</v>
      </c>
      <c r="E18" s="115" t="s">
        <v>62</v>
      </c>
      <c r="F18" s="115">
        <v>77</v>
      </c>
      <c r="G18" s="116">
        <v>195.99</v>
      </c>
      <c r="H18" s="117">
        <f t="shared" si="2"/>
        <v>15091.230000000001</v>
      </c>
      <c r="I18" s="117">
        <f t="shared" si="1"/>
        <v>17505.826799999999</v>
      </c>
      <c r="J18" s="118">
        <v>46087</v>
      </c>
    </row>
    <row r="19" spans="1:10">
      <c r="A19" s="113" t="s">
        <v>63</v>
      </c>
      <c r="B19" s="114" t="s">
        <v>64</v>
      </c>
      <c r="C19" s="114" t="s">
        <v>65</v>
      </c>
      <c r="D19" s="115" t="s">
        <v>80</v>
      </c>
      <c r="E19" s="115" t="s">
        <v>62</v>
      </c>
      <c r="F19" s="115">
        <v>77</v>
      </c>
      <c r="G19" s="116">
        <v>195.99</v>
      </c>
      <c r="H19" s="117">
        <f t="shared" si="2"/>
        <v>15091.230000000001</v>
      </c>
      <c r="I19" s="117">
        <f t="shared" si="1"/>
        <v>17505.826799999999</v>
      </c>
      <c r="J19" s="118">
        <v>46087</v>
      </c>
    </row>
    <row r="20" spans="1:10">
      <c r="A20" s="113" t="s">
        <v>63</v>
      </c>
      <c r="B20" s="114" t="s">
        <v>64</v>
      </c>
      <c r="C20" s="114" t="s">
        <v>65</v>
      </c>
      <c r="D20" s="115" t="s">
        <v>81</v>
      </c>
      <c r="E20" s="115" t="s">
        <v>62</v>
      </c>
      <c r="F20" s="115">
        <v>77</v>
      </c>
      <c r="G20" s="116">
        <v>195.99</v>
      </c>
      <c r="H20" s="117">
        <f t="shared" si="2"/>
        <v>15091.230000000001</v>
      </c>
      <c r="I20" s="117">
        <f t="shared" si="1"/>
        <v>17505.826799999999</v>
      </c>
      <c r="J20" s="118">
        <v>46087</v>
      </c>
    </row>
    <row r="21" spans="1:10">
      <c r="A21" s="113" t="s">
        <v>63</v>
      </c>
      <c r="B21" s="114" t="s">
        <v>64</v>
      </c>
      <c r="C21" s="114" t="s">
        <v>65</v>
      </c>
      <c r="D21" s="115" t="s">
        <v>82</v>
      </c>
      <c r="E21" s="115" t="s">
        <v>62</v>
      </c>
      <c r="F21" s="115">
        <v>77</v>
      </c>
      <c r="G21" s="116">
        <v>195.99</v>
      </c>
      <c r="H21" s="117">
        <f t="shared" si="2"/>
        <v>15091.230000000001</v>
      </c>
      <c r="I21" s="117">
        <f t="shared" si="1"/>
        <v>17505.826799999999</v>
      </c>
      <c r="J21" s="118">
        <v>46087</v>
      </c>
    </row>
    <row r="22" spans="1:10">
      <c r="A22" s="119"/>
      <c r="B22" s="120"/>
      <c r="C22" s="120"/>
      <c r="D22" s="121"/>
      <c r="E22" s="121"/>
      <c r="F22" s="122"/>
      <c r="G22" s="123"/>
      <c r="H22" s="124"/>
      <c r="I22" s="124"/>
      <c r="J22" s="125"/>
    </row>
    <row r="23" spans="1:10">
      <c r="E23" s="126" t="s">
        <v>28</v>
      </c>
      <c r="F23" s="126">
        <f>SUM(F9:F22)</f>
        <v>1055</v>
      </c>
    </row>
  </sheetData>
  <autoFilter ref="A8:J21" xr:uid="{0B567246-A97D-4AD7-80D7-AAD9B7D452A7}"/>
  <mergeCells count="5">
    <mergeCell ref="A2:J2"/>
    <mergeCell ref="B3:G3"/>
    <mergeCell ref="B7:F7"/>
    <mergeCell ref="M2:O3"/>
    <mergeCell ref="P2:Q3"/>
  </mergeCells>
  <dataValidations count="1">
    <dataValidation type="list" allowBlank="1" showInputMessage="1" showErrorMessage="1" sqref="E22" xr:uid="{DDA765CA-DF28-4B98-AAB6-230BFE846A74}">
      <formula1>$E$4:$E$6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77FE-4D9B-41AF-9ABF-9EEBEA22B264}">
  <dimension ref="A1:V99"/>
  <sheetViews>
    <sheetView topLeftCell="L1" zoomScale="120" zoomScaleNormal="120" workbookViewId="0">
      <selection activeCell="N32" sqref="N32"/>
    </sheetView>
  </sheetViews>
  <sheetFormatPr baseColWidth="10" defaultRowHeight="14.4"/>
  <cols>
    <col min="1" max="1" width="6.6640625" customWidth="1"/>
    <col min="2" max="2" width="4.5546875" style="155" bestFit="1" customWidth="1"/>
    <col min="3" max="3" width="7.6640625" style="155" customWidth="1"/>
    <col min="4" max="4" width="7.88671875" style="155" bestFit="1" customWidth="1"/>
    <col min="5" max="5" width="9.44140625" style="156" customWidth="1"/>
    <col min="6" max="8" width="11.88671875" style="157" customWidth="1"/>
    <col min="9" max="9" width="11.88671875" style="158" customWidth="1"/>
    <col min="10" max="10" width="11.109375" style="143" customWidth="1"/>
    <col min="11" max="11" width="19.6640625" style="143" customWidth="1"/>
    <col min="12" max="12" width="24.44140625" style="159" bestFit="1" customWidth="1"/>
    <col min="13" max="13" width="26.5546875" customWidth="1"/>
    <col min="14" max="14" width="44.109375" customWidth="1"/>
    <col min="20" max="20" width="38.109375" customWidth="1"/>
    <col min="21" max="21" width="13.109375" customWidth="1"/>
  </cols>
  <sheetData>
    <row r="1" spans="1:22" ht="34.200000000000003" customHeight="1">
      <c r="A1" s="298" t="s">
        <v>190</v>
      </c>
      <c r="B1" s="299"/>
      <c r="C1" s="299"/>
      <c r="D1" s="299"/>
      <c r="E1" s="299"/>
      <c r="F1" s="299"/>
      <c r="G1" s="299"/>
      <c r="H1" s="299"/>
      <c r="I1" s="299"/>
      <c r="J1" s="300"/>
      <c r="K1" s="160"/>
      <c r="L1" s="161"/>
    </row>
    <row r="2" spans="1:22" ht="12.75" customHeight="1">
      <c r="A2" s="19"/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301"/>
      <c r="N2" t="s">
        <v>220</v>
      </c>
      <c r="T2" t="s">
        <v>220</v>
      </c>
    </row>
    <row r="3" spans="1:22" ht="14.25" customHeight="1">
      <c r="B3" s="22"/>
      <c r="C3" s="22"/>
      <c r="D3" s="23" t="s">
        <v>53</v>
      </c>
      <c r="E3" s="23" t="s">
        <v>53</v>
      </c>
      <c r="F3" s="24" t="s">
        <v>140</v>
      </c>
      <c r="G3" s="24"/>
      <c r="H3" s="24"/>
      <c r="I3" s="133" t="s">
        <v>179</v>
      </c>
      <c r="J3" s="134" t="s">
        <v>180</v>
      </c>
      <c r="K3" s="22"/>
      <c r="L3" s="302"/>
      <c r="N3" t="s">
        <v>223</v>
      </c>
      <c r="O3" s="228">
        <v>1377.01</v>
      </c>
      <c r="T3" t="s">
        <v>223</v>
      </c>
      <c r="U3" s="228">
        <v>1377.01</v>
      </c>
    </row>
    <row r="4" spans="1:22" ht="12.75" customHeight="1">
      <c r="B4" s="26"/>
      <c r="C4" s="26"/>
      <c r="D4" s="27"/>
      <c r="E4" s="27" t="s">
        <v>185</v>
      </c>
      <c r="F4" s="28" t="s">
        <v>181</v>
      </c>
      <c r="G4" s="28"/>
      <c r="H4" s="28"/>
      <c r="I4" s="28"/>
      <c r="J4" s="135"/>
      <c r="K4" s="29"/>
      <c r="L4" s="302"/>
      <c r="N4" t="s">
        <v>228</v>
      </c>
      <c r="O4" s="228">
        <v>410.32</v>
      </c>
      <c r="T4" t="s">
        <v>228</v>
      </c>
      <c r="U4" s="228">
        <v>410.32</v>
      </c>
    </row>
    <row r="5" spans="1:22" ht="12.75" customHeight="1">
      <c r="B5" s="26"/>
      <c r="C5" s="26"/>
      <c r="D5" s="27"/>
      <c r="E5" s="27" t="s">
        <v>186</v>
      </c>
      <c r="F5" s="28" t="s">
        <v>187</v>
      </c>
      <c r="G5" s="28"/>
      <c r="H5" s="28"/>
      <c r="I5" s="28"/>
      <c r="J5" s="135"/>
      <c r="K5" s="29"/>
      <c r="L5" s="302"/>
      <c r="N5" t="s">
        <v>221</v>
      </c>
      <c r="O5" s="228">
        <v>459.71</v>
      </c>
      <c r="T5" t="s">
        <v>221</v>
      </c>
      <c r="U5" s="228">
        <v>459.71</v>
      </c>
    </row>
    <row r="6" spans="1:22" ht="12.75" customHeight="1">
      <c r="B6" s="26"/>
      <c r="C6" s="26"/>
      <c r="D6" s="27"/>
      <c r="E6" s="27"/>
      <c r="F6" s="28"/>
      <c r="G6" s="28"/>
      <c r="H6" s="28"/>
      <c r="I6" s="28"/>
      <c r="J6" s="135"/>
      <c r="K6" s="29"/>
      <c r="L6" s="302"/>
      <c r="N6" t="s">
        <v>222</v>
      </c>
      <c r="O6" s="228">
        <v>219.29</v>
      </c>
      <c r="T6" t="s">
        <v>222</v>
      </c>
      <c r="U6" s="228">
        <v>219.29</v>
      </c>
    </row>
    <row r="7" spans="1:22" ht="12.75" customHeight="1">
      <c r="B7" s="26"/>
      <c r="C7" s="26"/>
      <c r="D7" s="27"/>
      <c r="E7" s="27"/>
      <c r="F7" s="136"/>
      <c r="G7" s="136"/>
      <c r="H7" s="136"/>
      <c r="I7" s="28"/>
      <c r="J7" s="137"/>
      <c r="K7" s="138"/>
      <c r="L7" s="302"/>
      <c r="N7" s="227" t="s">
        <v>28</v>
      </c>
      <c r="O7" s="228">
        <f>SUM(O3:O6)</f>
        <v>2466.33</v>
      </c>
      <c r="T7" s="227" t="s">
        <v>28</v>
      </c>
      <c r="U7" s="228">
        <f>SUM(U3:U6)</f>
        <v>2466.33</v>
      </c>
      <c r="V7" s="7"/>
    </row>
    <row r="8" spans="1:22" s="44" customFormat="1" ht="13.5" customHeight="1">
      <c r="A8"/>
      <c r="B8" s="139"/>
      <c r="C8" s="139"/>
      <c r="D8" s="139"/>
      <c r="E8" s="139"/>
      <c r="F8" s="139"/>
      <c r="G8" s="139"/>
      <c r="H8" s="139"/>
      <c r="I8" s="139"/>
      <c r="J8" s="139"/>
      <c r="K8" s="31"/>
      <c r="L8" s="302"/>
      <c r="M8"/>
      <c r="N8"/>
      <c r="O8"/>
      <c r="P8"/>
      <c r="Q8"/>
      <c r="R8"/>
      <c r="S8"/>
      <c r="T8"/>
      <c r="U8"/>
    </row>
    <row r="9" spans="1:22" s="44" customFormat="1" ht="13.5" customHeight="1">
      <c r="A9"/>
      <c r="B9" s="140"/>
      <c r="C9" s="140"/>
      <c r="D9" s="140"/>
      <c r="E9" s="140"/>
      <c r="F9" s="140"/>
      <c r="G9" s="140"/>
      <c r="H9" s="141"/>
      <c r="I9" s="140"/>
      <c r="J9" s="140"/>
      <c r="K9" s="31"/>
      <c r="L9" s="303"/>
      <c r="M9"/>
      <c r="N9" t="s">
        <v>224</v>
      </c>
      <c r="O9"/>
      <c r="P9"/>
      <c r="Q9"/>
      <c r="R9"/>
      <c r="S9"/>
      <c r="T9"/>
      <c r="U9"/>
    </row>
    <row r="10" spans="1:22" s="143" customFormat="1" ht="18.75" customHeight="1">
      <c r="A10" s="32" t="s">
        <v>55</v>
      </c>
      <c r="B10" s="33" t="s">
        <v>56</v>
      </c>
      <c r="C10" s="33" t="s">
        <v>182</v>
      </c>
      <c r="D10" s="33" t="s">
        <v>58</v>
      </c>
      <c r="E10" s="33" t="s">
        <v>53</v>
      </c>
      <c r="F10" s="33" t="s">
        <v>102</v>
      </c>
      <c r="G10" s="33"/>
      <c r="H10" s="33" t="s">
        <v>183</v>
      </c>
      <c r="I10" s="33"/>
      <c r="J10" s="33" t="s">
        <v>184</v>
      </c>
      <c r="K10" s="33"/>
      <c r="L10" s="142" t="s">
        <v>60</v>
      </c>
      <c r="M10"/>
      <c r="N10" s="226" t="s">
        <v>225</v>
      </c>
      <c r="O10" s="230">
        <v>847.68</v>
      </c>
      <c r="P10" s="226">
        <v>814.99</v>
      </c>
      <c r="Q10"/>
      <c r="R10"/>
      <c r="S10"/>
      <c r="T10"/>
      <c r="U10"/>
    </row>
    <row r="11" spans="1:22" s="44" customFormat="1" ht="15" customHeight="1">
      <c r="A11" s="34" t="s">
        <v>188</v>
      </c>
      <c r="B11" s="35" t="s">
        <v>64</v>
      </c>
      <c r="C11" s="35"/>
      <c r="D11" s="35" t="s">
        <v>66</v>
      </c>
      <c r="E11" s="144" t="s">
        <v>185</v>
      </c>
      <c r="F11" s="145">
        <v>3</v>
      </c>
      <c r="G11" s="145"/>
      <c r="H11" s="145">
        <v>3</v>
      </c>
      <c r="I11" s="38" t="s">
        <v>105</v>
      </c>
      <c r="J11" s="38"/>
      <c r="K11" s="38"/>
      <c r="L11" s="146"/>
      <c r="M11"/>
      <c r="N11" t="s">
        <v>226</v>
      </c>
      <c r="O11">
        <v>219.29</v>
      </c>
      <c r="P11"/>
      <c r="Q11"/>
      <c r="R11"/>
      <c r="S11"/>
      <c r="T11"/>
      <c r="U11"/>
    </row>
    <row r="12" spans="1:22" s="44" customFormat="1">
      <c r="A12" s="34"/>
      <c r="B12" s="35"/>
      <c r="C12" s="35"/>
      <c r="D12" s="35" t="s">
        <v>68</v>
      </c>
      <c r="E12" s="36" t="s">
        <v>186</v>
      </c>
      <c r="F12" s="145">
        <v>3</v>
      </c>
      <c r="G12" s="145"/>
      <c r="H12" s="145">
        <v>3</v>
      </c>
      <c r="I12" s="38" t="s">
        <v>105</v>
      </c>
      <c r="J12" s="38"/>
      <c r="K12" s="38"/>
      <c r="L12" s="146"/>
      <c r="M12"/>
      <c r="N12" t="s">
        <v>227</v>
      </c>
      <c r="O12">
        <v>148.11000000000001</v>
      </c>
      <c r="P12"/>
      <c r="Q12"/>
      <c r="R12"/>
      <c r="S12"/>
      <c r="T12"/>
      <c r="U12"/>
    </row>
    <row r="13" spans="1:22" s="44" customFormat="1">
      <c r="A13" s="34"/>
      <c r="B13" s="35"/>
      <c r="C13" s="35"/>
      <c r="D13" s="35" t="s">
        <v>70</v>
      </c>
      <c r="E13" s="36" t="s">
        <v>186</v>
      </c>
      <c r="F13" s="145">
        <v>3</v>
      </c>
      <c r="G13" s="145"/>
      <c r="H13" s="145">
        <v>3</v>
      </c>
      <c r="I13" s="38" t="s">
        <v>105</v>
      </c>
      <c r="J13" s="38"/>
      <c r="K13" s="38"/>
      <c r="L13" s="39"/>
      <c r="N13" s="229" t="s">
        <v>28</v>
      </c>
      <c r="O13" s="44">
        <f>SUM(O10:O12)</f>
        <v>1215.08</v>
      </c>
    </row>
    <row r="14" spans="1:22" s="44" customFormat="1">
      <c r="A14" s="34"/>
      <c r="B14" s="35"/>
      <c r="C14" s="35"/>
      <c r="D14" s="35" t="s">
        <v>71</v>
      </c>
      <c r="E14" s="36" t="s">
        <v>185</v>
      </c>
      <c r="F14" s="145">
        <v>3</v>
      </c>
      <c r="G14" s="145"/>
      <c r="H14" s="145">
        <v>3</v>
      </c>
      <c r="I14" s="147">
        <v>46167</v>
      </c>
      <c r="J14" s="38"/>
      <c r="K14" s="38"/>
      <c r="L14" s="39"/>
    </row>
    <row r="15" spans="1:22" s="44" customFormat="1">
      <c r="A15" s="34"/>
      <c r="B15" s="35"/>
      <c r="C15" s="35"/>
      <c r="D15" s="35" t="s">
        <v>72</v>
      </c>
      <c r="E15" s="36" t="s">
        <v>185</v>
      </c>
      <c r="F15" s="145">
        <v>3</v>
      </c>
      <c r="G15" s="145"/>
      <c r="H15" s="145">
        <v>3</v>
      </c>
      <c r="I15" s="147">
        <v>46167</v>
      </c>
      <c r="J15" s="147"/>
      <c r="K15" s="38"/>
      <c r="L15" s="39"/>
    </row>
    <row r="16" spans="1:22" s="44" customFormat="1">
      <c r="A16" s="34"/>
      <c r="B16" s="35"/>
      <c r="C16" s="35"/>
      <c r="D16" s="35" t="s">
        <v>73</v>
      </c>
      <c r="E16" s="36" t="s">
        <v>185</v>
      </c>
      <c r="F16" s="145">
        <v>3</v>
      </c>
      <c r="G16" s="145"/>
      <c r="H16" s="145">
        <v>3</v>
      </c>
      <c r="I16" s="147">
        <v>46167</v>
      </c>
      <c r="J16" s="147"/>
      <c r="K16" s="38"/>
      <c r="L16" s="39"/>
    </row>
    <row r="17" spans="1:12" s="44" customFormat="1">
      <c r="A17" s="34"/>
      <c r="B17" s="35"/>
      <c r="C17" s="35"/>
      <c r="D17" s="35" t="s">
        <v>74</v>
      </c>
      <c r="E17" s="36" t="s">
        <v>185</v>
      </c>
      <c r="F17" s="145">
        <v>3</v>
      </c>
      <c r="G17" s="145"/>
      <c r="H17" s="145">
        <v>3</v>
      </c>
      <c r="I17" s="147">
        <v>46181</v>
      </c>
      <c r="J17" s="147"/>
      <c r="K17" s="38"/>
      <c r="L17" s="39"/>
    </row>
    <row r="18" spans="1:12" s="44" customFormat="1">
      <c r="A18" s="34"/>
      <c r="B18" s="35"/>
      <c r="C18" s="35"/>
      <c r="D18" s="35" t="s">
        <v>75</v>
      </c>
      <c r="E18" s="36" t="s">
        <v>186</v>
      </c>
      <c r="F18" s="145">
        <v>3</v>
      </c>
      <c r="G18" s="145"/>
      <c r="H18" s="145">
        <v>3</v>
      </c>
      <c r="I18" s="147">
        <v>46181</v>
      </c>
      <c r="J18" s="38"/>
      <c r="K18" s="38"/>
      <c r="L18" s="39"/>
    </row>
    <row r="19" spans="1:12" s="44" customFormat="1">
      <c r="A19" s="34"/>
      <c r="B19" s="35"/>
      <c r="C19" s="35"/>
      <c r="D19" s="35" t="s">
        <v>76</v>
      </c>
      <c r="E19" s="36" t="s">
        <v>186</v>
      </c>
      <c r="F19" s="145">
        <v>3</v>
      </c>
      <c r="G19" s="145"/>
      <c r="H19" s="145">
        <v>3</v>
      </c>
      <c r="I19" s="147">
        <v>46181</v>
      </c>
      <c r="J19" s="38"/>
      <c r="K19" s="38"/>
      <c r="L19" s="39"/>
    </row>
    <row r="20" spans="1:12" s="44" customFormat="1">
      <c r="A20" s="34"/>
      <c r="B20" s="35"/>
      <c r="C20" s="35"/>
      <c r="D20" s="36" t="s">
        <v>77</v>
      </c>
      <c r="E20" s="36" t="s">
        <v>186</v>
      </c>
      <c r="F20" s="145">
        <v>3</v>
      </c>
      <c r="G20" s="145"/>
      <c r="H20" s="145">
        <v>3</v>
      </c>
      <c r="I20" s="147">
        <v>46195</v>
      </c>
      <c r="J20" s="38"/>
      <c r="K20" s="38"/>
      <c r="L20" s="39"/>
    </row>
    <row r="21" spans="1:12" s="44" customFormat="1">
      <c r="A21" s="34"/>
      <c r="B21" s="35"/>
      <c r="C21" s="35"/>
      <c r="D21" s="40" t="s">
        <v>78</v>
      </c>
      <c r="E21" s="36" t="s">
        <v>185</v>
      </c>
      <c r="F21" s="145">
        <v>3</v>
      </c>
      <c r="G21" s="145"/>
      <c r="H21" s="145">
        <v>3</v>
      </c>
      <c r="I21" s="147">
        <v>46195</v>
      </c>
      <c r="J21" s="41"/>
      <c r="K21" s="41"/>
      <c r="L21" s="39"/>
    </row>
    <row r="22" spans="1:12" s="44" customFormat="1">
      <c r="A22" s="34"/>
      <c r="B22" s="35"/>
      <c r="C22" s="35"/>
      <c r="D22" s="40" t="s">
        <v>61</v>
      </c>
      <c r="E22" s="36" t="s">
        <v>185</v>
      </c>
      <c r="F22" s="145">
        <v>3</v>
      </c>
      <c r="G22" s="145"/>
      <c r="H22" s="145">
        <v>3</v>
      </c>
      <c r="I22" s="147">
        <v>46195</v>
      </c>
      <c r="J22" s="41"/>
      <c r="K22" s="41"/>
      <c r="L22" s="39"/>
    </row>
    <row r="23" spans="1:12" s="44" customFormat="1">
      <c r="A23" s="34"/>
      <c r="B23" s="35"/>
      <c r="C23" s="35"/>
      <c r="D23" s="40" t="s">
        <v>79</v>
      </c>
      <c r="E23" s="36" t="s">
        <v>185</v>
      </c>
      <c r="F23" s="145">
        <v>3</v>
      </c>
      <c r="G23" s="145"/>
      <c r="H23" s="145">
        <v>3</v>
      </c>
      <c r="I23" s="147">
        <v>46209</v>
      </c>
      <c r="J23" s="41"/>
      <c r="K23" s="41"/>
      <c r="L23" s="39"/>
    </row>
    <row r="24" spans="1:12" s="44" customFormat="1">
      <c r="A24" s="34"/>
      <c r="B24" s="35"/>
      <c r="C24" s="35"/>
      <c r="D24" s="40" t="s">
        <v>80</v>
      </c>
      <c r="E24" s="36" t="s">
        <v>185</v>
      </c>
      <c r="F24" s="145">
        <v>3</v>
      </c>
      <c r="G24" s="145"/>
      <c r="H24" s="145">
        <v>3</v>
      </c>
      <c r="I24" s="147">
        <v>46209</v>
      </c>
      <c r="J24" s="41"/>
      <c r="K24" s="41"/>
      <c r="L24" s="39"/>
    </row>
    <row r="25" spans="1:12" s="44" customFormat="1">
      <c r="A25" s="34"/>
      <c r="B25" s="35"/>
      <c r="C25" s="35"/>
      <c r="D25" s="40" t="s">
        <v>81</v>
      </c>
      <c r="E25" s="36" t="s">
        <v>185</v>
      </c>
      <c r="F25" s="145">
        <v>3</v>
      </c>
      <c r="G25" s="145"/>
      <c r="H25" s="145">
        <v>3</v>
      </c>
      <c r="I25" s="147">
        <v>46209</v>
      </c>
      <c r="J25" s="41"/>
      <c r="K25" s="41"/>
      <c r="L25" s="39"/>
    </row>
    <row r="26" spans="1:12" s="44" customFormat="1">
      <c r="A26" s="34"/>
      <c r="B26" s="35"/>
      <c r="C26" s="35"/>
      <c r="D26" s="40" t="s">
        <v>82</v>
      </c>
      <c r="E26" s="36" t="s">
        <v>185</v>
      </c>
      <c r="F26" s="145">
        <v>3</v>
      </c>
      <c r="G26" s="145"/>
      <c r="H26" s="145">
        <v>3</v>
      </c>
      <c r="I26" s="147">
        <v>46209</v>
      </c>
      <c r="J26" s="41"/>
      <c r="K26" s="41"/>
      <c r="L26" s="39"/>
    </row>
    <row r="27" spans="1:12" s="44" customFormat="1">
      <c r="A27" s="34"/>
      <c r="B27" s="35"/>
      <c r="C27" s="35"/>
      <c r="D27" s="40"/>
      <c r="E27" s="36"/>
      <c r="F27" s="145"/>
      <c r="G27" s="145"/>
      <c r="H27" s="145"/>
      <c r="I27" s="38"/>
      <c r="J27" s="41"/>
      <c r="K27" s="41"/>
      <c r="L27" s="39"/>
    </row>
    <row r="28" spans="1:12" s="44" customFormat="1">
      <c r="A28" s="34"/>
      <c r="B28" s="35"/>
      <c r="C28" s="304" t="s">
        <v>189</v>
      </c>
      <c r="D28" s="305"/>
      <c r="E28" s="306"/>
      <c r="F28" s="145">
        <f>SUM(F11:F27)</f>
        <v>48</v>
      </c>
      <c r="G28" s="145"/>
      <c r="H28" s="145">
        <f>SUM(H11:H27)</f>
        <v>48</v>
      </c>
      <c r="I28" s="41"/>
      <c r="J28" s="41"/>
      <c r="K28" s="41"/>
      <c r="L28" s="39"/>
    </row>
    <row r="29" spans="1:12" s="44" customFormat="1">
      <c r="A29" s="19"/>
      <c r="B29" s="292"/>
      <c r="C29" s="293"/>
      <c r="D29" s="293"/>
      <c r="E29" s="293"/>
      <c r="F29" s="293"/>
      <c r="G29" s="293"/>
      <c r="H29" s="293"/>
      <c r="I29" s="293"/>
      <c r="J29" s="293"/>
      <c r="K29" s="293"/>
      <c r="L29" s="301"/>
    </row>
    <row r="30" spans="1:12" s="44" customFormat="1">
      <c r="A30"/>
      <c r="B30" s="22"/>
      <c r="C30" s="22"/>
      <c r="D30" s="23"/>
      <c r="E30" s="23"/>
      <c r="F30" s="24"/>
      <c r="G30" s="24"/>
      <c r="H30" s="24"/>
      <c r="I30" s="133"/>
      <c r="J30" s="134"/>
      <c r="K30" s="22"/>
      <c r="L30" s="302"/>
    </row>
    <row r="31" spans="1:12" s="44" customFormat="1">
      <c r="A31"/>
      <c r="B31" s="26"/>
      <c r="C31" s="26"/>
      <c r="D31" s="27"/>
      <c r="E31" s="27"/>
      <c r="F31" s="28"/>
      <c r="G31" s="28"/>
      <c r="H31" s="28"/>
      <c r="I31" s="28"/>
      <c r="J31" s="135"/>
      <c r="K31" s="29"/>
      <c r="L31" s="302"/>
    </row>
    <row r="32" spans="1:12" s="44" customFormat="1">
      <c r="A32"/>
      <c r="B32" s="26"/>
      <c r="C32" s="26"/>
      <c r="D32" s="27"/>
      <c r="E32" s="27"/>
      <c r="F32" s="28"/>
      <c r="G32" s="28"/>
      <c r="H32" s="28"/>
      <c r="I32" s="28"/>
      <c r="J32" s="135"/>
      <c r="K32" s="29"/>
      <c r="L32" s="302"/>
    </row>
    <row r="33" spans="1:12" s="44" customFormat="1">
      <c r="A33"/>
      <c r="B33" s="26"/>
      <c r="C33" s="26"/>
      <c r="D33" s="27"/>
      <c r="E33" s="27"/>
      <c r="F33" s="28"/>
      <c r="G33" s="28"/>
      <c r="H33" s="28"/>
      <c r="I33" s="28"/>
      <c r="J33" s="135"/>
      <c r="K33" s="29"/>
      <c r="L33" s="302"/>
    </row>
    <row r="34" spans="1:12" s="44" customFormat="1">
      <c r="A34"/>
      <c r="B34" s="26"/>
      <c r="C34" s="26"/>
      <c r="D34" s="27"/>
      <c r="E34" s="27"/>
      <c r="F34" s="136"/>
      <c r="G34" s="136"/>
      <c r="H34" s="136"/>
      <c r="I34" s="28"/>
      <c r="J34" s="137"/>
      <c r="K34" s="138"/>
      <c r="L34" s="302"/>
    </row>
    <row r="35" spans="1:12" s="44" customFormat="1">
      <c r="A35"/>
      <c r="B35" s="139"/>
      <c r="C35" s="139"/>
      <c r="D35" s="139"/>
      <c r="E35" s="139"/>
      <c r="F35" s="139"/>
      <c r="G35" s="139"/>
      <c r="H35" s="139"/>
      <c r="I35" s="139"/>
      <c r="J35" s="139"/>
      <c r="K35" s="31"/>
      <c r="L35" s="302"/>
    </row>
    <row r="36" spans="1:12" s="44" customFormat="1">
      <c r="A36"/>
      <c r="B36" s="140"/>
      <c r="C36" s="140"/>
      <c r="D36" s="140"/>
      <c r="E36" s="140"/>
      <c r="F36" s="140"/>
      <c r="G36" s="140"/>
      <c r="H36" s="141"/>
      <c r="I36" s="140"/>
      <c r="J36" s="140"/>
      <c r="K36" s="31"/>
      <c r="L36" s="303"/>
    </row>
    <row r="37" spans="1:12" s="44" customFormat="1" ht="21.6">
      <c r="A37" s="32"/>
      <c r="B37" s="33"/>
      <c r="C37" s="33"/>
      <c r="D37" s="33" t="s">
        <v>58</v>
      </c>
      <c r="E37" s="33" t="s">
        <v>53</v>
      </c>
      <c r="F37" s="33" t="s">
        <v>218</v>
      </c>
      <c r="G37" s="33" t="s">
        <v>219</v>
      </c>
      <c r="H37" s="33"/>
      <c r="I37" s="33"/>
      <c r="J37" s="33"/>
      <c r="K37" s="33"/>
      <c r="L37" s="142"/>
    </row>
    <row r="38" spans="1:12" s="44" customFormat="1">
      <c r="A38" s="34"/>
      <c r="B38" s="35"/>
      <c r="C38" s="35"/>
      <c r="D38" s="35" t="s">
        <v>66</v>
      </c>
      <c r="E38" s="36" t="s">
        <v>185</v>
      </c>
      <c r="F38" s="145">
        <v>19</v>
      </c>
      <c r="G38" s="145"/>
      <c r="H38" s="145"/>
      <c r="I38" s="146"/>
      <c r="J38" s="38"/>
      <c r="K38" s="38"/>
      <c r="L38" s="146"/>
    </row>
    <row r="39" spans="1:12" s="44" customFormat="1">
      <c r="A39" s="34"/>
      <c r="B39" s="35"/>
      <c r="C39" s="35"/>
      <c r="D39" s="35" t="s">
        <v>68</v>
      </c>
      <c r="E39" s="36" t="s">
        <v>186</v>
      </c>
      <c r="F39" s="145">
        <v>19</v>
      </c>
      <c r="G39" s="145">
        <v>6</v>
      </c>
      <c r="H39" s="145"/>
      <c r="I39" s="146"/>
      <c r="J39" s="38"/>
      <c r="K39" s="38"/>
      <c r="L39" s="146"/>
    </row>
    <row r="40" spans="1:12" s="44" customFormat="1">
      <c r="A40" s="34"/>
      <c r="B40" s="35"/>
      <c r="C40" s="35"/>
      <c r="D40" s="35" t="s">
        <v>70</v>
      </c>
      <c r="E40" s="36" t="s">
        <v>186</v>
      </c>
      <c r="F40" s="145">
        <v>19</v>
      </c>
      <c r="G40" s="145">
        <v>6</v>
      </c>
      <c r="H40" s="145"/>
      <c r="I40" s="146"/>
      <c r="J40" s="38"/>
      <c r="K40" s="38"/>
      <c r="L40" s="39"/>
    </row>
    <row r="41" spans="1:12" s="44" customFormat="1">
      <c r="A41" s="34"/>
      <c r="B41" s="35"/>
      <c r="C41" s="35"/>
      <c r="D41" s="35" t="s">
        <v>71</v>
      </c>
      <c r="E41" s="36" t="s">
        <v>185</v>
      </c>
      <c r="F41" s="145">
        <v>19</v>
      </c>
      <c r="G41" s="145"/>
      <c r="H41" s="145"/>
      <c r="I41" s="146"/>
      <c r="J41" s="38"/>
      <c r="K41" s="38"/>
      <c r="L41" s="39"/>
    </row>
    <row r="42" spans="1:12">
      <c r="A42" s="34"/>
      <c r="B42" s="35"/>
      <c r="C42" s="35"/>
      <c r="D42" s="35" t="s">
        <v>72</v>
      </c>
      <c r="E42" s="36" t="s">
        <v>185</v>
      </c>
      <c r="F42" s="145">
        <v>19</v>
      </c>
      <c r="G42" s="145"/>
      <c r="H42" s="145"/>
      <c r="I42" s="146"/>
      <c r="J42" s="147"/>
      <c r="K42" s="38"/>
      <c r="L42" s="39"/>
    </row>
    <row r="43" spans="1:12">
      <c r="A43" s="34"/>
      <c r="B43" s="35"/>
      <c r="C43" s="35"/>
      <c r="D43" s="35" t="s">
        <v>73</v>
      </c>
      <c r="E43" s="36" t="s">
        <v>185</v>
      </c>
      <c r="F43" s="145">
        <v>19</v>
      </c>
      <c r="G43" s="145"/>
      <c r="H43" s="145"/>
      <c r="I43" s="146"/>
      <c r="J43" s="147"/>
      <c r="K43" s="38"/>
      <c r="L43" s="39"/>
    </row>
    <row r="44" spans="1:12">
      <c r="A44" s="34"/>
      <c r="B44" s="35"/>
      <c r="C44" s="35"/>
      <c r="D44" s="35" t="s">
        <v>74</v>
      </c>
      <c r="E44" s="36" t="s">
        <v>185</v>
      </c>
      <c r="F44" s="145">
        <v>19</v>
      </c>
      <c r="G44" s="145"/>
      <c r="H44" s="145"/>
      <c r="I44" s="146"/>
      <c r="J44" s="147"/>
      <c r="K44" s="38"/>
      <c r="L44" s="39"/>
    </row>
    <row r="45" spans="1:12">
      <c r="A45" s="34"/>
      <c r="B45" s="35"/>
      <c r="C45" s="35"/>
      <c r="D45" s="35" t="s">
        <v>75</v>
      </c>
      <c r="E45" s="36" t="s">
        <v>186</v>
      </c>
      <c r="F45" s="145">
        <v>19</v>
      </c>
      <c r="G45" s="145">
        <v>6</v>
      </c>
      <c r="H45" s="145"/>
      <c r="I45" s="146"/>
      <c r="J45" s="38"/>
      <c r="K45" s="38"/>
      <c r="L45" s="39"/>
    </row>
    <row r="46" spans="1:12">
      <c r="A46" s="34"/>
      <c r="B46" s="35"/>
      <c r="C46" s="35"/>
      <c r="D46" s="35" t="s">
        <v>76</v>
      </c>
      <c r="E46" s="36" t="s">
        <v>186</v>
      </c>
      <c r="F46" s="145">
        <v>19</v>
      </c>
      <c r="G46" s="145">
        <v>6</v>
      </c>
      <c r="H46" s="145"/>
      <c r="I46" s="146"/>
      <c r="J46" s="38"/>
      <c r="K46" s="38"/>
      <c r="L46" s="39"/>
    </row>
    <row r="47" spans="1:12">
      <c r="A47" s="34"/>
      <c r="B47" s="35"/>
      <c r="C47" s="35"/>
      <c r="D47" s="36" t="s">
        <v>77</v>
      </c>
      <c r="E47" s="36" t="s">
        <v>186</v>
      </c>
      <c r="F47" s="145">
        <v>19</v>
      </c>
      <c r="G47" s="145">
        <v>6</v>
      </c>
      <c r="H47" s="145"/>
      <c r="I47" s="146"/>
      <c r="J47" s="38"/>
      <c r="K47" s="38"/>
      <c r="L47" s="39"/>
    </row>
    <row r="48" spans="1:12">
      <c r="A48" s="34"/>
      <c r="B48" s="35"/>
      <c r="C48" s="35"/>
      <c r="D48" s="40" t="s">
        <v>78</v>
      </c>
      <c r="E48" s="40" t="s">
        <v>185</v>
      </c>
      <c r="F48" s="145">
        <v>19</v>
      </c>
      <c r="G48" s="145"/>
      <c r="H48" s="145"/>
      <c r="I48" s="146"/>
      <c r="J48" s="41"/>
      <c r="K48" s="41"/>
      <c r="L48" s="39"/>
    </row>
    <row r="49" spans="1:12">
      <c r="A49" s="34"/>
      <c r="B49" s="35"/>
      <c r="C49" s="35"/>
      <c r="D49" s="40" t="s">
        <v>61</v>
      </c>
      <c r="E49" s="40" t="s">
        <v>185</v>
      </c>
      <c r="F49" s="145">
        <v>19</v>
      </c>
      <c r="G49" s="145"/>
      <c r="H49" s="145"/>
      <c r="I49" s="146"/>
      <c r="J49" s="41"/>
      <c r="K49" s="41"/>
      <c r="L49" s="39"/>
    </row>
    <row r="50" spans="1:12">
      <c r="A50" s="34"/>
      <c r="B50" s="35"/>
      <c r="C50" s="35"/>
      <c r="D50" s="40" t="s">
        <v>79</v>
      </c>
      <c r="E50" s="40" t="s">
        <v>185</v>
      </c>
      <c r="F50" s="145">
        <v>19</v>
      </c>
      <c r="G50" s="145"/>
      <c r="H50" s="145"/>
      <c r="I50" s="146"/>
      <c r="J50" s="41"/>
      <c r="K50" s="41"/>
      <c r="L50" s="39"/>
    </row>
    <row r="51" spans="1:12">
      <c r="A51" s="34"/>
      <c r="B51" s="35"/>
      <c r="C51" s="35"/>
      <c r="D51" s="40" t="s">
        <v>80</v>
      </c>
      <c r="E51" s="40" t="s">
        <v>185</v>
      </c>
      <c r="F51" s="145">
        <v>19</v>
      </c>
      <c r="G51" s="145"/>
      <c r="H51" s="145"/>
      <c r="I51" s="146"/>
      <c r="J51" s="41"/>
      <c r="K51" s="41"/>
      <c r="L51" s="39"/>
    </row>
    <row r="52" spans="1:12">
      <c r="A52" s="34"/>
      <c r="B52" s="35"/>
      <c r="C52" s="35"/>
      <c r="D52" s="40" t="s">
        <v>81</v>
      </c>
      <c r="E52" s="40" t="s">
        <v>185</v>
      </c>
      <c r="F52" s="145">
        <v>19</v>
      </c>
      <c r="G52" s="145"/>
      <c r="H52" s="145"/>
      <c r="I52" s="146"/>
      <c r="J52" s="41"/>
      <c r="K52" s="41"/>
      <c r="L52" s="39"/>
    </row>
    <row r="53" spans="1:12">
      <c r="A53" s="34"/>
      <c r="B53" s="35"/>
      <c r="C53" s="35"/>
      <c r="D53" s="40" t="s">
        <v>82</v>
      </c>
      <c r="E53" s="40" t="s">
        <v>185</v>
      </c>
      <c r="F53" s="145">
        <v>19</v>
      </c>
      <c r="G53" s="145"/>
      <c r="H53" s="145"/>
      <c r="I53" s="146"/>
      <c r="J53" s="41"/>
      <c r="K53" s="41"/>
      <c r="L53" s="39"/>
    </row>
    <row r="54" spans="1:12">
      <c r="A54" s="34"/>
      <c r="B54" s="35"/>
      <c r="C54" s="35"/>
      <c r="D54" s="40"/>
      <c r="E54" s="40"/>
      <c r="F54" s="145"/>
      <c r="G54" s="145"/>
      <c r="H54" s="145"/>
      <c r="I54" s="146"/>
      <c r="J54" s="41"/>
      <c r="K54" s="41"/>
      <c r="L54" s="39"/>
    </row>
    <row r="55" spans="1:12">
      <c r="A55" s="42"/>
      <c r="B55" s="40"/>
      <c r="C55" s="40"/>
      <c r="D55" s="40"/>
      <c r="E55" s="40"/>
      <c r="F55" s="150"/>
      <c r="G55" s="150"/>
      <c r="H55" s="150"/>
      <c r="I55" s="41"/>
      <c r="J55" s="41"/>
      <c r="K55" s="41"/>
      <c r="L55" s="148"/>
    </row>
    <row r="56" spans="1:12">
      <c r="A56" s="42"/>
      <c r="B56" s="40"/>
      <c r="C56" s="40"/>
      <c r="D56" s="40"/>
      <c r="E56" s="40"/>
      <c r="F56" s="150"/>
      <c r="G56" s="150"/>
      <c r="H56" s="150"/>
      <c r="I56" s="152"/>
      <c r="J56" s="152"/>
      <c r="K56" s="152"/>
      <c r="L56" s="148"/>
    </row>
    <row r="57" spans="1:12">
      <c r="A57" s="44"/>
      <c r="B57" s="44"/>
      <c r="C57" s="44"/>
      <c r="D57" s="44"/>
      <c r="E57" s="154"/>
      <c r="F57" s="153">
        <f>SUM(F38:F56)</f>
        <v>304</v>
      </c>
      <c r="G57" s="153">
        <f>SUM(G39:G56)</f>
        <v>30</v>
      </c>
      <c r="H57" s="153"/>
      <c r="I57" s="44"/>
      <c r="J57" s="44"/>
      <c r="K57" s="44"/>
      <c r="L57" s="44"/>
    </row>
    <row r="60" spans="1:12" ht="25.8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98"/>
    </row>
    <row r="61" spans="1:12">
      <c r="A61" s="19"/>
      <c r="B61" s="292"/>
      <c r="C61" s="293"/>
      <c r="D61" s="293"/>
      <c r="E61" s="293"/>
      <c r="F61" s="293"/>
      <c r="G61" s="293"/>
      <c r="H61" s="293"/>
      <c r="I61" s="293"/>
      <c r="J61" s="293"/>
      <c r="K61" s="293"/>
      <c r="L61" s="301"/>
    </row>
    <row r="62" spans="1:12">
      <c r="B62" s="22"/>
      <c r="C62" s="22"/>
      <c r="D62" s="23"/>
      <c r="E62" s="23"/>
      <c r="F62" s="24"/>
      <c r="G62" s="24"/>
      <c r="H62" s="24"/>
      <c r="I62" s="133"/>
      <c r="J62" s="134"/>
      <c r="K62" s="22"/>
      <c r="L62" s="302"/>
    </row>
    <row r="63" spans="1:12">
      <c r="B63" s="26"/>
      <c r="C63" s="26"/>
      <c r="D63" s="27"/>
      <c r="E63" s="27"/>
      <c r="F63" s="28"/>
      <c r="G63" s="28"/>
      <c r="H63" s="28"/>
      <c r="I63" s="28"/>
      <c r="J63" s="135"/>
      <c r="K63" s="29"/>
      <c r="L63" s="302"/>
    </row>
    <row r="64" spans="1:12">
      <c r="B64" s="26"/>
      <c r="C64" s="26"/>
      <c r="D64" s="27"/>
      <c r="E64" s="27"/>
      <c r="F64" s="28"/>
      <c r="G64" s="28"/>
      <c r="H64" s="28"/>
      <c r="I64" s="28"/>
      <c r="J64" s="135"/>
      <c r="K64" s="29"/>
      <c r="L64" s="302"/>
    </row>
    <row r="65" spans="1:12">
      <c r="B65" s="26"/>
      <c r="C65" s="26"/>
      <c r="D65" s="27"/>
      <c r="E65" s="27"/>
      <c r="F65" s="28"/>
      <c r="G65" s="28"/>
      <c r="H65" s="28"/>
      <c r="I65" s="28"/>
      <c r="J65" s="135"/>
      <c r="K65" s="29"/>
      <c r="L65" s="302"/>
    </row>
    <row r="66" spans="1:12">
      <c r="B66" s="26"/>
      <c r="C66" s="26"/>
      <c r="D66" s="27"/>
      <c r="E66" s="27"/>
      <c r="F66" s="136"/>
      <c r="G66" s="136"/>
      <c r="H66" s="136"/>
      <c r="I66" s="28"/>
      <c r="J66" s="137"/>
      <c r="K66" s="138"/>
      <c r="L66" s="302"/>
    </row>
    <row r="67" spans="1:12">
      <c r="B67" s="139"/>
      <c r="C67" s="139"/>
      <c r="D67" s="139"/>
      <c r="E67" s="139"/>
      <c r="F67" s="139"/>
      <c r="G67" s="139"/>
      <c r="H67" s="139"/>
      <c r="I67" s="139"/>
      <c r="J67" s="139"/>
      <c r="K67" s="31"/>
      <c r="L67" s="302"/>
    </row>
    <row r="68" spans="1:12">
      <c r="B68" s="140"/>
      <c r="C68" s="140"/>
      <c r="D68" s="140"/>
      <c r="E68" s="140"/>
      <c r="F68" s="140"/>
      <c r="G68" s="140"/>
      <c r="H68" s="141"/>
      <c r="I68" s="140"/>
      <c r="J68" s="140"/>
      <c r="K68" s="31"/>
      <c r="L68" s="303"/>
    </row>
    <row r="69" spans="1:12">
      <c r="A69" s="32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142"/>
    </row>
    <row r="70" spans="1:12">
      <c r="A70" s="34"/>
      <c r="B70" s="35"/>
      <c r="C70" s="35"/>
      <c r="D70" s="35"/>
      <c r="E70" s="36"/>
      <c r="F70" s="145"/>
      <c r="G70" s="145"/>
      <c r="H70" s="145"/>
      <c r="I70" s="146"/>
      <c r="J70" s="38"/>
      <c r="K70" s="38"/>
      <c r="L70" s="146"/>
    </row>
    <row r="71" spans="1:12">
      <c r="A71" s="34"/>
      <c r="B71" s="35"/>
      <c r="C71" s="35"/>
      <c r="D71" s="35"/>
      <c r="E71" s="36"/>
      <c r="F71" s="145"/>
      <c r="G71" s="145"/>
      <c r="H71" s="145"/>
      <c r="I71" s="146"/>
      <c r="J71" s="38"/>
      <c r="K71" s="38"/>
      <c r="L71" s="146"/>
    </row>
    <row r="72" spans="1:12">
      <c r="A72" s="34"/>
      <c r="B72" s="35"/>
      <c r="C72" s="35"/>
      <c r="D72" s="35"/>
      <c r="E72" s="36"/>
      <c r="F72" s="145"/>
      <c r="G72" s="145"/>
      <c r="H72" s="145"/>
      <c r="I72" s="146"/>
      <c r="J72" s="38"/>
      <c r="K72" s="38"/>
      <c r="L72" s="39"/>
    </row>
    <row r="73" spans="1:12">
      <c r="A73" s="34"/>
      <c r="B73" s="35"/>
      <c r="C73" s="35"/>
      <c r="D73" s="35"/>
      <c r="E73" s="36"/>
      <c r="F73" s="145"/>
      <c r="G73" s="145"/>
      <c r="H73" s="145"/>
      <c r="I73" s="146"/>
      <c r="J73" s="147"/>
      <c r="K73" s="38"/>
      <c r="L73" s="39"/>
    </row>
    <row r="74" spans="1:12">
      <c r="A74" s="34"/>
      <c r="B74" s="35"/>
      <c r="C74" s="35"/>
      <c r="D74" s="35"/>
      <c r="E74" s="36"/>
      <c r="F74" s="145"/>
      <c r="G74" s="145"/>
      <c r="H74" s="145"/>
      <c r="I74" s="146"/>
      <c r="J74" s="147"/>
      <c r="K74" s="38"/>
      <c r="L74" s="39"/>
    </row>
    <row r="75" spans="1:12">
      <c r="A75" s="34"/>
      <c r="B75" s="35"/>
      <c r="C75" s="35"/>
      <c r="D75" s="35"/>
      <c r="E75" s="36"/>
      <c r="F75" s="145"/>
      <c r="G75" s="145"/>
      <c r="H75" s="145"/>
      <c r="I75" s="146"/>
      <c r="J75" s="147"/>
      <c r="K75" s="38"/>
      <c r="L75" s="39"/>
    </row>
    <row r="76" spans="1:12">
      <c r="A76" s="34"/>
      <c r="B76" s="35"/>
      <c r="C76" s="35"/>
      <c r="D76" s="35"/>
      <c r="E76" s="36"/>
      <c r="F76" s="145"/>
      <c r="G76" s="145"/>
      <c r="H76" s="145"/>
      <c r="I76" s="146"/>
      <c r="J76" s="38"/>
      <c r="K76" s="38"/>
      <c r="L76" s="39"/>
    </row>
    <row r="77" spans="1:12">
      <c r="A77" s="34"/>
      <c r="B77" s="35"/>
      <c r="C77" s="35"/>
      <c r="D77" s="35"/>
      <c r="E77" s="36"/>
      <c r="F77" s="145"/>
      <c r="G77" s="145"/>
      <c r="H77" s="145"/>
      <c r="I77" s="146"/>
      <c r="J77" s="38"/>
      <c r="K77" s="38"/>
      <c r="L77" s="39"/>
    </row>
    <row r="78" spans="1:12">
      <c r="A78" s="34"/>
      <c r="B78" s="35"/>
      <c r="C78" s="35"/>
      <c r="D78" s="35"/>
      <c r="E78" s="36"/>
      <c r="F78" s="145"/>
      <c r="G78" s="145"/>
      <c r="H78" s="145"/>
      <c r="I78" s="146"/>
      <c r="J78" s="38"/>
      <c r="K78" s="38"/>
      <c r="L78" s="39"/>
    </row>
    <row r="79" spans="1:12">
      <c r="A79" s="34"/>
      <c r="B79" s="35"/>
      <c r="C79" s="35"/>
      <c r="D79" s="36"/>
      <c r="E79" s="36"/>
      <c r="F79" s="145"/>
      <c r="G79" s="145"/>
      <c r="H79" s="145"/>
      <c r="I79" s="146"/>
      <c r="J79" s="38"/>
      <c r="K79" s="38"/>
      <c r="L79" s="39"/>
    </row>
    <row r="80" spans="1:12">
      <c r="A80" s="34"/>
      <c r="B80" s="35"/>
      <c r="C80" s="35"/>
      <c r="D80" s="40"/>
      <c r="E80" s="40"/>
      <c r="F80" s="145"/>
      <c r="G80" s="145"/>
      <c r="H80" s="145"/>
      <c r="I80" s="146"/>
      <c r="J80" s="41"/>
      <c r="K80" s="41"/>
      <c r="L80" s="39"/>
    </row>
    <row r="81" spans="1:12">
      <c r="A81" s="34"/>
      <c r="B81" s="35"/>
      <c r="C81" s="35"/>
      <c r="D81" s="40"/>
      <c r="E81" s="40"/>
      <c r="F81" s="145"/>
      <c r="G81" s="145"/>
      <c r="H81" s="145"/>
      <c r="I81" s="146"/>
      <c r="J81" s="41"/>
      <c r="K81" s="41"/>
      <c r="L81" s="39"/>
    </row>
    <row r="82" spans="1:12">
      <c r="A82" s="34"/>
      <c r="B82" s="35"/>
      <c r="C82" s="35"/>
      <c r="D82" s="40"/>
      <c r="E82" s="40"/>
      <c r="F82" s="145"/>
      <c r="G82" s="145"/>
      <c r="H82" s="145"/>
      <c r="I82" s="146"/>
      <c r="J82" s="41"/>
      <c r="K82" s="41"/>
      <c r="L82" s="39"/>
    </row>
    <row r="83" spans="1:12">
      <c r="A83" s="34"/>
      <c r="B83" s="35"/>
      <c r="C83" s="35"/>
      <c r="D83" s="40"/>
      <c r="E83" s="40"/>
      <c r="F83" s="145"/>
      <c r="G83" s="145"/>
      <c r="H83" s="145"/>
      <c r="I83" s="146"/>
      <c r="J83" s="41"/>
      <c r="K83" s="41"/>
      <c r="L83" s="39"/>
    </row>
    <row r="84" spans="1:12">
      <c r="A84" s="34"/>
      <c r="B84" s="35"/>
      <c r="C84" s="35"/>
      <c r="D84" s="40"/>
      <c r="E84" s="40"/>
      <c r="F84" s="145"/>
      <c r="G84" s="145"/>
      <c r="H84" s="145"/>
      <c r="I84" s="146"/>
      <c r="J84" s="41"/>
      <c r="K84" s="41"/>
      <c r="L84" s="39"/>
    </row>
    <row r="85" spans="1:12">
      <c r="A85" s="34"/>
      <c r="B85" s="35"/>
      <c r="C85" s="35"/>
      <c r="D85" s="40"/>
      <c r="E85" s="40"/>
      <c r="F85" s="145"/>
      <c r="G85" s="145"/>
      <c r="H85" s="145"/>
      <c r="I85" s="146"/>
      <c r="J85" s="41"/>
      <c r="K85" s="41"/>
      <c r="L85" s="39"/>
    </row>
    <row r="86" spans="1:12">
      <c r="A86" s="34"/>
      <c r="B86" s="35"/>
      <c r="C86" s="35"/>
      <c r="D86" s="40"/>
      <c r="E86" s="40"/>
      <c r="F86" s="145"/>
      <c r="G86" s="145"/>
      <c r="H86" s="145"/>
      <c r="I86" s="146"/>
      <c r="J86" s="41"/>
      <c r="K86" s="41"/>
      <c r="L86" s="39"/>
    </row>
    <row r="87" spans="1:12">
      <c r="A87" s="34"/>
      <c r="B87" s="35"/>
      <c r="C87" s="35"/>
      <c r="D87" s="40"/>
      <c r="E87" s="40"/>
      <c r="F87" s="145"/>
      <c r="G87" s="145"/>
      <c r="H87" s="145"/>
      <c r="I87" s="146"/>
      <c r="J87" s="41"/>
      <c r="K87" s="41"/>
      <c r="L87" s="39"/>
    </row>
    <row r="88" spans="1:12">
      <c r="A88" s="34"/>
      <c r="B88" s="35"/>
      <c r="C88" s="35"/>
      <c r="D88" s="40"/>
      <c r="E88" s="40"/>
      <c r="F88" s="145"/>
      <c r="G88" s="145"/>
      <c r="H88" s="145"/>
      <c r="I88" s="146"/>
      <c r="J88" s="41"/>
      <c r="K88" s="41"/>
      <c r="L88" s="39"/>
    </row>
    <row r="89" spans="1:12">
      <c r="A89" s="34"/>
      <c r="B89" s="35"/>
      <c r="C89" s="35"/>
      <c r="D89" s="40"/>
      <c r="E89" s="40"/>
      <c r="F89" s="145"/>
      <c r="G89" s="145"/>
      <c r="H89" s="145"/>
      <c r="I89" s="146"/>
      <c r="J89" s="41"/>
      <c r="K89" s="41"/>
      <c r="L89" s="39"/>
    </row>
    <row r="90" spans="1:12">
      <c r="A90" s="42"/>
      <c r="B90" s="35"/>
      <c r="C90" s="35"/>
      <c r="D90" s="40"/>
      <c r="E90" s="40"/>
      <c r="F90" s="145"/>
      <c r="G90" s="145"/>
      <c r="H90" s="145"/>
      <c r="I90" s="146"/>
      <c r="J90" s="41"/>
      <c r="K90" s="41"/>
      <c r="L90" s="39"/>
    </row>
    <row r="91" spans="1:12">
      <c r="A91" s="42"/>
      <c r="B91" s="35"/>
      <c r="C91" s="35"/>
      <c r="D91" s="40"/>
      <c r="E91" s="40"/>
      <c r="F91" s="145"/>
      <c r="G91" s="145"/>
      <c r="H91" s="145"/>
      <c r="I91" s="146"/>
      <c r="J91" s="41"/>
      <c r="K91" s="41"/>
      <c r="L91" s="148"/>
    </row>
    <row r="92" spans="1:12">
      <c r="A92" s="42"/>
      <c r="B92" s="35"/>
      <c r="C92" s="35"/>
      <c r="D92" s="40"/>
      <c r="E92" s="149"/>
      <c r="F92" s="145"/>
      <c r="G92" s="145"/>
      <c r="H92" s="145"/>
      <c r="I92" s="41"/>
      <c r="J92" s="41"/>
      <c r="K92" s="41"/>
      <c r="L92" s="148"/>
    </row>
    <row r="93" spans="1:12">
      <c r="A93" s="42"/>
      <c r="B93" s="35"/>
      <c r="C93" s="35"/>
      <c r="D93" s="40"/>
      <c r="E93" s="40"/>
      <c r="F93" s="145"/>
      <c r="G93" s="145"/>
      <c r="H93" s="145"/>
      <c r="I93" s="41"/>
      <c r="J93" s="41"/>
      <c r="K93" s="41"/>
      <c r="L93" s="148"/>
    </row>
    <row r="94" spans="1:12">
      <c r="A94" s="42"/>
      <c r="B94" s="35"/>
      <c r="C94" s="35"/>
      <c r="D94" s="40"/>
      <c r="E94" s="40"/>
      <c r="F94" s="145"/>
      <c r="G94" s="145"/>
      <c r="H94" s="145"/>
      <c r="I94" s="41"/>
      <c r="J94" s="41"/>
      <c r="K94" s="41"/>
      <c r="L94" s="148"/>
    </row>
    <row r="95" spans="1:12">
      <c r="A95" s="42"/>
      <c r="B95" s="35"/>
      <c r="C95" s="35"/>
      <c r="D95" s="40"/>
      <c r="E95" s="40"/>
      <c r="F95" s="145"/>
      <c r="G95" s="145"/>
      <c r="H95" s="145"/>
      <c r="I95" s="41"/>
      <c r="J95" s="41"/>
      <c r="K95" s="41"/>
      <c r="L95" s="148"/>
    </row>
    <row r="96" spans="1:12">
      <c r="A96" s="42"/>
      <c r="B96" s="40"/>
      <c r="C96" s="40"/>
      <c r="D96" s="40"/>
      <c r="E96" s="40"/>
      <c r="F96" s="150"/>
      <c r="G96" s="150"/>
      <c r="H96" s="151"/>
      <c r="I96" s="41"/>
      <c r="J96" s="41"/>
      <c r="K96" s="41"/>
      <c r="L96" s="148"/>
    </row>
    <row r="97" spans="1:12">
      <c r="A97" s="42"/>
      <c r="B97" s="40"/>
      <c r="C97" s="40"/>
      <c r="D97" s="40"/>
      <c r="E97" s="40"/>
      <c r="F97" s="150"/>
      <c r="G97" s="150"/>
      <c r="H97" s="150"/>
      <c r="I97" s="41"/>
      <c r="J97" s="41"/>
      <c r="K97" s="41"/>
      <c r="L97" s="148"/>
    </row>
    <row r="98" spans="1:12">
      <c r="A98" s="42"/>
      <c r="B98" s="40"/>
      <c r="C98" s="40"/>
      <c r="D98" s="40"/>
      <c r="E98" s="40"/>
      <c r="F98" s="150"/>
      <c r="G98" s="150"/>
      <c r="H98" s="150"/>
      <c r="I98" s="152"/>
      <c r="J98" s="152"/>
      <c r="K98" s="152"/>
      <c r="L98" s="148"/>
    </row>
    <row r="99" spans="1:12">
      <c r="A99" s="44"/>
      <c r="B99" s="44"/>
      <c r="C99" s="44"/>
      <c r="D99" s="44"/>
      <c r="E99" s="154"/>
      <c r="F99" s="153"/>
      <c r="G99" s="153"/>
      <c r="H99" s="153"/>
      <c r="I99" s="44"/>
      <c r="J99" s="44"/>
      <c r="K99" s="44"/>
      <c r="L99" s="44"/>
    </row>
  </sheetData>
  <mergeCells count="8">
    <mergeCell ref="A1:J1"/>
    <mergeCell ref="A60:L60"/>
    <mergeCell ref="B61:K61"/>
    <mergeCell ref="L61:L68"/>
    <mergeCell ref="C28:E28"/>
    <mergeCell ref="L2:L9"/>
    <mergeCell ref="B29:K29"/>
    <mergeCell ref="L29:L36"/>
  </mergeCells>
  <dataValidations count="1">
    <dataValidation type="list" allowBlank="1" showInputMessage="1" showErrorMessage="1" sqref="E70:E98 E11:E27 E38:E56" xr:uid="{44879DA7-C1E3-4E00-BED4-562E7759270E}">
      <formula1>$E$4:$E$8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2D23-92F1-41FF-978D-2F18D03033F3}">
  <sheetPr>
    <tabColor rgb="FFFFFF00"/>
    <pageSetUpPr fitToPage="1"/>
  </sheetPr>
  <dimension ref="A1:AI65417"/>
  <sheetViews>
    <sheetView topLeftCell="A2" zoomScale="85" zoomScaleNormal="85" workbookViewId="0">
      <selection activeCell="D21" sqref="D21:D24"/>
    </sheetView>
  </sheetViews>
  <sheetFormatPr baseColWidth="10" defaultColWidth="11.44140625" defaultRowHeight="13.2" outlineLevelRow="1"/>
  <cols>
    <col min="1" max="1" width="1.33203125" style="164" customWidth="1"/>
    <col min="2" max="2" width="0.44140625" style="164" customWidth="1"/>
    <col min="3" max="3" width="3.6640625" style="164" customWidth="1"/>
    <col min="4" max="4" width="15.5546875" style="172" customWidth="1"/>
    <col min="5" max="5" width="23.109375" style="164" customWidth="1"/>
    <col min="6" max="6" width="3.6640625" style="164" customWidth="1"/>
    <col min="7" max="7" width="10.88671875" style="164" customWidth="1"/>
    <col min="8" max="8" width="14.44140625" style="164" customWidth="1"/>
    <col min="9" max="9" width="4.6640625" style="164" customWidth="1"/>
    <col min="10" max="10" width="9.6640625" style="164" customWidth="1"/>
    <col min="11" max="11" width="2.6640625" style="164" customWidth="1"/>
    <col min="12" max="12" width="17.33203125" style="164" customWidth="1"/>
    <col min="13" max="13" width="22.109375" style="164" customWidth="1"/>
    <col min="14" max="14" width="8" style="164" customWidth="1"/>
    <col min="15" max="15" width="14.88671875" style="164" customWidth="1"/>
    <col min="16" max="16" width="6.44140625" style="164" customWidth="1"/>
    <col min="17" max="17" width="4" style="164" customWidth="1"/>
    <col min="18" max="18" width="6.5546875" style="164" customWidth="1"/>
    <col min="19" max="19" width="4" style="166" customWidth="1"/>
    <col min="20" max="20" width="39.44140625" style="166" customWidth="1"/>
    <col min="21" max="23" width="13.109375" style="166" customWidth="1"/>
    <col min="24" max="16384" width="11.44140625" style="164"/>
  </cols>
  <sheetData>
    <row r="1" spans="1:23" ht="21" thickBot="1">
      <c r="D1" s="164"/>
      <c r="M1" s="165"/>
      <c r="N1" s="165"/>
      <c r="O1" s="165"/>
      <c r="P1" s="165"/>
    </row>
    <row r="2" spans="1:23" ht="21" thickTop="1">
      <c r="B2" s="167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  <c r="N2" s="169"/>
      <c r="O2" s="169"/>
      <c r="P2" s="169"/>
      <c r="Q2" s="168"/>
      <c r="R2" s="170"/>
    </row>
    <row r="3" spans="1:23" ht="21">
      <c r="B3" s="171"/>
      <c r="C3" s="172"/>
      <c r="E3" s="250"/>
      <c r="F3" s="250"/>
      <c r="G3" s="250"/>
      <c r="H3" s="250"/>
      <c r="I3" s="250"/>
      <c r="J3" s="250"/>
      <c r="K3" s="250"/>
      <c r="L3" s="250"/>
      <c r="M3" s="173"/>
      <c r="N3" s="174"/>
      <c r="O3" s="174"/>
      <c r="P3" s="175"/>
      <c r="Q3" s="176"/>
      <c r="R3" s="177"/>
    </row>
    <row r="4" spans="1:23" ht="21">
      <c r="A4" s="164">
        <v>772</v>
      </c>
      <c r="B4" s="171"/>
      <c r="C4" s="172"/>
      <c r="E4" s="250" t="s">
        <v>229</v>
      </c>
      <c r="F4" s="250"/>
      <c r="G4" s="250"/>
      <c r="H4" s="250"/>
      <c r="I4" s="250"/>
      <c r="J4" s="250"/>
      <c r="K4" s="250"/>
      <c r="L4" s="250"/>
      <c r="M4" s="173"/>
      <c r="N4" s="173"/>
      <c r="O4" s="174"/>
      <c r="P4" s="175" t="s">
        <v>197</v>
      </c>
      <c r="Q4" s="172" t="s">
        <v>230</v>
      </c>
      <c r="R4" s="177"/>
    </row>
    <row r="5" spans="1:23" ht="19.2">
      <c r="B5" s="171"/>
      <c r="C5" s="172"/>
      <c r="E5" s="250" t="s">
        <v>231</v>
      </c>
      <c r="F5" s="250"/>
      <c r="G5" s="250"/>
      <c r="H5" s="250"/>
      <c r="I5" s="250"/>
      <c r="J5" s="250"/>
      <c r="K5" s="250"/>
      <c r="L5" s="250"/>
      <c r="M5" s="178"/>
      <c r="N5" s="178"/>
      <c r="O5" s="178"/>
      <c r="P5" s="178"/>
      <c r="Q5" s="172"/>
      <c r="R5" s="177"/>
    </row>
    <row r="6" spans="1:23" ht="19.2">
      <c r="B6" s="171"/>
      <c r="C6" s="172"/>
      <c r="E6" s="250"/>
      <c r="F6" s="250"/>
      <c r="G6" s="250"/>
      <c r="H6" s="250"/>
      <c r="I6" s="250"/>
      <c r="J6" s="250"/>
      <c r="K6" s="250"/>
      <c r="L6" s="250"/>
      <c r="M6" s="172"/>
      <c r="N6" s="172"/>
      <c r="O6" s="172"/>
      <c r="P6" s="172"/>
      <c r="Q6" s="172"/>
      <c r="R6" s="177"/>
    </row>
    <row r="7" spans="1:23" hidden="1">
      <c r="B7" s="171"/>
      <c r="C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7"/>
    </row>
    <row r="8" spans="1:23" hidden="1">
      <c r="B8" s="171"/>
      <c r="C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7"/>
    </row>
    <row r="9" spans="1:23" ht="26.25" customHeight="1" thickBot="1">
      <c r="B9" s="171"/>
      <c r="C9" s="172"/>
      <c r="E9" s="251"/>
      <c r="F9" s="252"/>
      <c r="G9" s="252"/>
      <c r="H9" s="252"/>
      <c r="I9" s="252"/>
      <c r="J9" s="252"/>
      <c r="K9" s="178"/>
      <c r="L9" s="179" t="s">
        <v>198</v>
      </c>
      <c r="M9" s="248" t="s">
        <v>232</v>
      </c>
      <c r="N9" s="249"/>
      <c r="O9" s="249"/>
      <c r="P9" s="249"/>
      <c r="Q9" s="172"/>
      <c r="R9" s="177"/>
    </row>
    <row r="10" spans="1:23" ht="12.75" hidden="1" customHeight="1" outlineLevel="1" thickBot="1">
      <c r="B10" s="171"/>
      <c r="C10" s="172"/>
      <c r="E10" s="253"/>
      <c r="F10" s="253"/>
      <c r="G10" s="253"/>
      <c r="H10" s="253"/>
      <c r="I10" s="253"/>
      <c r="J10" s="253"/>
      <c r="K10" s="178"/>
      <c r="L10" s="179"/>
      <c r="M10" s="254"/>
      <c r="N10" s="255"/>
      <c r="O10" s="255"/>
      <c r="P10" s="255"/>
      <c r="Q10" s="172"/>
      <c r="R10" s="177"/>
    </row>
    <row r="11" spans="1:23" ht="12.75" hidden="1" customHeight="1" outlineLevel="1">
      <c r="B11" s="171"/>
      <c r="C11" s="172"/>
      <c r="E11" s="253"/>
      <c r="F11" s="253"/>
      <c r="G11" s="253"/>
      <c r="H11" s="253"/>
      <c r="I11" s="253"/>
      <c r="J11" s="253"/>
      <c r="K11" s="178"/>
      <c r="L11" s="179"/>
      <c r="M11" s="254"/>
      <c r="N11" s="255"/>
      <c r="O11" s="255"/>
      <c r="P11" s="255"/>
      <c r="Q11" s="172"/>
      <c r="R11" s="177"/>
    </row>
    <row r="12" spans="1:23" ht="12.75" hidden="1" customHeight="1" outlineLevel="1">
      <c r="B12" s="171"/>
      <c r="C12" s="172"/>
      <c r="E12" s="253"/>
      <c r="F12" s="253"/>
      <c r="G12" s="253"/>
      <c r="H12" s="253"/>
      <c r="I12" s="253"/>
      <c r="J12" s="253"/>
      <c r="K12" s="178"/>
      <c r="L12" s="179"/>
      <c r="M12" s="254"/>
      <c r="N12" s="255"/>
      <c r="O12" s="255"/>
      <c r="P12" s="255"/>
      <c r="Q12" s="172"/>
      <c r="R12" s="177"/>
    </row>
    <row r="13" spans="1:23" ht="12.75" hidden="1" customHeight="1" outlineLevel="1">
      <c r="B13" s="171"/>
      <c r="C13" s="172"/>
      <c r="E13" s="253"/>
      <c r="F13" s="253"/>
      <c r="G13" s="253"/>
      <c r="H13" s="253"/>
      <c r="I13" s="253"/>
      <c r="J13" s="253"/>
      <c r="K13" s="178"/>
      <c r="L13" s="179"/>
      <c r="M13" s="254"/>
      <c r="N13" s="255"/>
      <c r="O13" s="255"/>
      <c r="P13" s="255"/>
      <c r="Q13" s="172"/>
      <c r="R13" s="177"/>
    </row>
    <row r="14" spans="1:23" ht="12.75" hidden="1" customHeight="1" outlineLevel="1">
      <c r="B14" s="171"/>
      <c r="C14" s="172"/>
      <c r="E14" s="253"/>
      <c r="F14" s="253"/>
      <c r="G14" s="253"/>
      <c r="H14" s="253"/>
      <c r="I14" s="253"/>
      <c r="J14" s="253"/>
      <c r="K14" s="178"/>
      <c r="L14" s="179"/>
      <c r="M14" s="254"/>
      <c r="N14" s="255"/>
      <c r="O14" s="255"/>
      <c r="P14" s="255"/>
      <c r="Q14" s="172"/>
      <c r="R14" s="177"/>
    </row>
    <row r="15" spans="1:23" ht="12.75" hidden="1" customHeight="1" outlineLevel="1">
      <c r="B15" s="171"/>
      <c r="C15" s="172"/>
      <c r="E15" s="253"/>
      <c r="F15" s="253"/>
      <c r="G15" s="253"/>
      <c r="H15" s="253"/>
      <c r="I15" s="253"/>
      <c r="J15" s="253"/>
      <c r="K15" s="178"/>
      <c r="L15" s="179"/>
      <c r="M15" s="254"/>
      <c r="N15" s="255"/>
      <c r="O15" s="255"/>
      <c r="P15" s="255"/>
      <c r="Q15" s="172"/>
      <c r="R15" s="177"/>
    </row>
    <row r="16" spans="1:23" ht="19.2" collapsed="1">
      <c r="B16" s="171"/>
      <c r="C16" s="172"/>
      <c r="E16" s="251"/>
      <c r="F16" s="252"/>
      <c r="G16" s="252"/>
      <c r="H16" s="252"/>
      <c r="I16" s="252"/>
      <c r="J16" s="252"/>
      <c r="K16" s="178"/>
      <c r="L16" s="179" t="s">
        <v>200</v>
      </c>
      <c r="M16" s="256" t="s">
        <v>201</v>
      </c>
      <c r="N16" s="257"/>
      <c r="O16" s="257"/>
      <c r="P16" s="257"/>
      <c r="Q16" s="172"/>
      <c r="R16" s="177"/>
      <c r="T16" s="180" t="s">
        <v>100</v>
      </c>
      <c r="U16" s="181" t="s">
        <v>233</v>
      </c>
      <c r="V16" s="231" t="s">
        <v>188</v>
      </c>
      <c r="W16" s="182" t="s">
        <v>234</v>
      </c>
    </row>
    <row r="17" spans="2:35" ht="19.2">
      <c r="B17" s="171"/>
      <c r="C17" s="172"/>
      <c r="E17" s="251"/>
      <c r="F17" s="252"/>
      <c r="G17" s="252"/>
      <c r="H17" s="252"/>
      <c r="I17" s="252"/>
      <c r="J17" s="252"/>
      <c r="K17" s="178"/>
      <c r="L17" s="179" t="s">
        <v>202</v>
      </c>
      <c r="M17" s="256" t="s">
        <v>203</v>
      </c>
      <c r="N17" s="257"/>
      <c r="O17" s="257"/>
      <c r="P17" s="257"/>
      <c r="Q17" s="172" t="s">
        <v>204</v>
      </c>
      <c r="R17" s="177"/>
      <c r="T17" s="180" t="s">
        <v>138</v>
      </c>
      <c r="U17" s="183"/>
      <c r="V17" s="183"/>
      <c r="W17" s="183"/>
    </row>
    <row r="18" spans="2:35" ht="19.2">
      <c r="B18" s="171"/>
      <c r="C18" s="172"/>
      <c r="E18" s="258"/>
      <c r="F18" s="259"/>
      <c r="G18" s="259"/>
      <c r="H18" s="259"/>
      <c r="I18" s="259"/>
      <c r="J18" s="259"/>
      <c r="K18" s="178"/>
      <c r="L18" s="179" t="s">
        <v>206</v>
      </c>
      <c r="M18" s="260" t="s">
        <v>235</v>
      </c>
      <c r="N18" s="261"/>
      <c r="O18" s="261"/>
      <c r="P18" s="261"/>
      <c r="Q18" s="172"/>
      <c r="R18" s="177"/>
      <c r="T18" s="184" t="s">
        <v>1</v>
      </c>
      <c r="U18" s="183">
        <v>10</v>
      </c>
      <c r="V18" s="183"/>
      <c r="W18" s="183"/>
    </row>
    <row r="19" spans="2:35" ht="15.6" thickBot="1">
      <c r="B19" s="171"/>
      <c r="C19" s="172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2"/>
      <c r="R19" s="177"/>
      <c r="S19" s="164"/>
      <c r="T19" s="180" t="s">
        <v>100</v>
      </c>
      <c r="U19" s="185" t="s">
        <v>295</v>
      </c>
      <c r="V19" s="232" t="s">
        <v>296</v>
      </c>
      <c r="W19" s="186" t="s">
        <v>207</v>
      </c>
      <c r="X19" s="187"/>
      <c r="Y19" s="187"/>
      <c r="Z19" s="187"/>
      <c r="AD19" s="187"/>
      <c r="AE19" s="187"/>
      <c r="AF19" s="187"/>
      <c r="AG19" s="187"/>
      <c r="AH19" s="187"/>
    </row>
    <row r="20" spans="2:35" ht="16.2" thickBot="1">
      <c r="B20" s="171"/>
      <c r="C20" s="172"/>
      <c r="D20" s="188" t="s">
        <v>208</v>
      </c>
      <c r="E20" s="189" t="s">
        <v>2</v>
      </c>
      <c r="F20" s="262" t="s">
        <v>209</v>
      </c>
      <c r="G20" s="262"/>
      <c r="H20" s="262"/>
      <c r="I20" s="262"/>
      <c r="J20" s="262"/>
      <c r="K20" s="262"/>
      <c r="L20" s="262"/>
      <c r="M20" s="262"/>
      <c r="N20" s="262" t="s">
        <v>210</v>
      </c>
      <c r="O20" s="263"/>
      <c r="P20" s="263"/>
      <c r="Q20" s="172"/>
      <c r="R20" s="177"/>
      <c r="S20" s="164"/>
      <c r="T20" s="180"/>
      <c r="U20" s="190"/>
      <c r="V20" s="190"/>
      <c r="W20" s="190"/>
      <c r="X20" s="166"/>
      <c r="Y20" s="166"/>
      <c r="Z20" s="166"/>
      <c r="AA20" s="166"/>
      <c r="AC20" s="166"/>
      <c r="AD20" s="166"/>
      <c r="AE20" s="166"/>
      <c r="AF20" s="166"/>
      <c r="AG20" s="166"/>
      <c r="AH20" s="166"/>
      <c r="AI20" s="166"/>
    </row>
    <row r="21" spans="2:35" ht="15.75" customHeight="1">
      <c r="B21" s="171"/>
      <c r="C21" s="191"/>
      <c r="D21" s="192">
        <f>Y21</f>
        <v>10</v>
      </c>
      <c r="E21" s="193" t="s">
        <v>135</v>
      </c>
      <c r="F21" s="264" t="str">
        <f>T21</f>
        <v>NIPLE TERMINAL 3X8" X 3/8"</v>
      </c>
      <c r="G21" s="264"/>
      <c r="H21" s="264"/>
      <c r="I21" s="264"/>
      <c r="J21" s="264"/>
      <c r="K21" s="264"/>
      <c r="L21" s="264"/>
      <c r="M21" s="264"/>
      <c r="N21" s="265"/>
      <c r="O21" s="265"/>
      <c r="P21" s="266"/>
      <c r="Q21" s="172"/>
      <c r="R21" s="177"/>
      <c r="S21" s="164"/>
      <c r="T21" s="180" t="s">
        <v>297</v>
      </c>
      <c r="U21" s="194">
        <v>1</v>
      </c>
      <c r="V21" s="194"/>
      <c r="W21" s="194"/>
      <c r="X21" s="166"/>
      <c r="Y21" s="187">
        <f>(U21*$U$18)+(V21*$V$18)+(W21*$W$18)</f>
        <v>10</v>
      </c>
      <c r="Z21" s="166"/>
      <c r="AA21" s="166"/>
      <c r="AC21" s="180"/>
      <c r="AD21" s="166"/>
      <c r="AE21" s="166"/>
      <c r="AF21" s="166"/>
      <c r="AG21" s="166"/>
      <c r="AH21" s="166"/>
      <c r="AI21" s="166"/>
    </row>
    <row r="22" spans="2:35" s="200" customFormat="1" ht="26.4">
      <c r="B22" s="195"/>
      <c r="C22" s="191"/>
      <c r="D22" s="196">
        <f t="shared" ref="D22:D29" si="0">Y22</f>
        <v>10</v>
      </c>
      <c r="E22" s="197" t="s">
        <v>135</v>
      </c>
      <c r="F22" s="267" t="str">
        <f>T22</f>
        <v>NIPLE TERMINAL 3/8" MACHO A 1/2" MACHO</v>
      </c>
      <c r="G22" s="267"/>
      <c r="H22" s="267"/>
      <c r="I22" s="267"/>
      <c r="J22" s="267"/>
      <c r="K22" s="267"/>
      <c r="L22" s="267"/>
      <c r="M22" s="267"/>
      <c r="N22" s="268"/>
      <c r="O22" s="268"/>
      <c r="P22" s="269"/>
      <c r="Q22" s="198"/>
      <c r="R22" s="199"/>
      <c r="T22" s="234" t="s">
        <v>298</v>
      </c>
      <c r="U22" s="201">
        <v>1</v>
      </c>
      <c r="V22" s="201"/>
      <c r="W22" s="201"/>
      <c r="X22" s="202"/>
      <c r="Y22" s="187">
        <f t="shared" ref="Y22:Y34" si="1">(U22*$U$18)+(V22*$V$18)+(W22*$W$18)</f>
        <v>10</v>
      </c>
      <c r="Z22" s="202"/>
      <c r="AA22" s="202"/>
      <c r="AC22" s="203"/>
      <c r="AD22" s="202"/>
      <c r="AE22" s="202"/>
      <c r="AF22" s="202"/>
      <c r="AG22" s="202"/>
      <c r="AH22" s="202"/>
      <c r="AI22" s="202"/>
    </row>
    <row r="23" spans="2:35" ht="15">
      <c r="B23" s="171"/>
      <c r="C23" s="191"/>
      <c r="D23" s="196">
        <f t="shared" si="0"/>
        <v>20</v>
      </c>
      <c r="E23" s="197" t="s">
        <v>135</v>
      </c>
      <c r="F23" s="267" t="str">
        <f t="shared" ref="F23:F34" si="2">T23</f>
        <v>TUERCA CONICA  3/8"</v>
      </c>
      <c r="G23" s="267"/>
      <c r="H23" s="267"/>
      <c r="I23" s="267"/>
      <c r="J23" s="267"/>
      <c r="K23" s="267"/>
      <c r="L23" s="267"/>
      <c r="M23" s="267"/>
      <c r="N23" s="268"/>
      <c r="O23" s="268"/>
      <c r="P23" s="269"/>
      <c r="Q23" s="172"/>
      <c r="R23" s="177"/>
      <c r="S23" s="200"/>
      <c r="T23" s="180" t="s">
        <v>299</v>
      </c>
      <c r="U23" s="194">
        <v>2</v>
      </c>
      <c r="V23" s="194"/>
      <c r="W23" s="194"/>
      <c r="X23" s="166"/>
      <c r="Y23" s="187">
        <f t="shared" si="1"/>
        <v>20</v>
      </c>
      <c r="Z23" s="166"/>
      <c r="AA23" s="166"/>
      <c r="AC23" s="180"/>
      <c r="AD23" s="166"/>
      <c r="AE23" s="166"/>
      <c r="AF23" s="166"/>
      <c r="AG23" s="166"/>
      <c r="AH23" s="166"/>
      <c r="AI23" s="166"/>
    </row>
    <row r="24" spans="2:35" ht="15">
      <c r="B24" s="171"/>
      <c r="C24" s="191"/>
      <c r="D24" s="196">
        <f t="shared" si="0"/>
        <v>15</v>
      </c>
      <c r="E24" s="197" t="s">
        <v>135</v>
      </c>
      <c r="F24" s="267" t="str">
        <f t="shared" si="2"/>
        <v xml:space="preserve">TUBO FLEX </v>
      </c>
      <c r="G24" s="267"/>
      <c r="H24" s="267"/>
      <c r="I24" s="267"/>
      <c r="J24" s="267"/>
      <c r="K24" s="267"/>
      <c r="L24" s="267"/>
      <c r="M24" s="267"/>
      <c r="N24" s="270"/>
      <c r="O24" s="271"/>
      <c r="P24" s="272"/>
      <c r="Q24" s="172"/>
      <c r="R24" s="177"/>
      <c r="S24" s="164"/>
      <c r="T24" s="184" t="s">
        <v>300</v>
      </c>
      <c r="U24" s="194">
        <v>1.5</v>
      </c>
      <c r="V24" s="194"/>
      <c r="W24" s="194"/>
      <c r="X24" s="166"/>
      <c r="Y24" s="187">
        <f t="shared" si="1"/>
        <v>15</v>
      </c>
      <c r="Z24" s="166"/>
      <c r="AA24" s="166"/>
      <c r="AC24" s="180"/>
      <c r="AD24" s="166"/>
      <c r="AE24" s="166"/>
      <c r="AF24" s="166"/>
      <c r="AG24" s="166"/>
      <c r="AH24" s="166"/>
      <c r="AI24" s="166"/>
    </row>
    <row r="25" spans="2:35" ht="15">
      <c r="B25" s="171"/>
      <c r="C25" s="191"/>
      <c r="D25" s="196">
        <f t="shared" si="0"/>
        <v>0</v>
      </c>
      <c r="E25" s="197" t="s">
        <v>135</v>
      </c>
      <c r="F25" s="267">
        <f t="shared" si="2"/>
        <v>0</v>
      </c>
      <c r="G25" s="267"/>
      <c r="H25" s="267"/>
      <c r="I25" s="267"/>
      <c r="J25" s="267"/>
      <c r="K25" s="267"/>
      <c r="L25" s="267"/>
      <c r="M25" s="267"/>
      <c r="N25" s="273"/>
      <c r="O25" s="273"/>
      <c r="P25" s="274"/>
      <c r="Q25" s="172"/>
      <c r="R25" s="177"/>
      <c r="S25" s="164"/>
      <c r="T25" s="184"/>
      <c r="U25" s="194"/>
      <c r="V25" s="194"/>
      <c r="W25" s="194"/>
      <c r="X25" s="166"/>
      <c r="Y25" s="187">
        <f t="shared" si="1"/>
        <v>0</v>
      </c>
      <c r="Z25" s="166"/>
      <c r="AA25" s="166"/>
      <c r="AC25" s="180"/>
      <c r="AD25" s="166"/>
      <c r="AE25" s="166"/>
      <c r="AF25" s="166"/>
      <c r="AG25" s="166"/>
      <c r="AH25" s="166"/>
      <c r="AI25" s="166"/>
    </row>
    <row r="26" spans="2:35" ht="15">
      <c r="B26" s="171"/>
      <c r="C26" s="191"/>
      <c r="D26" s="196">
        <f t="shared" si="0"/>
        <v>0</v>
      </c>
      <c r="E26" s="197" t="s">
        <v>135</v>
      </c>
      <c r="F26" s="267">
        <f t="shared" si="2"/>
        <v>0</v>
      </c>
      <c r="G26" s="267"/>
      <c r="H26" s="267"/>
      <c r="I26" s="267"/>
      <c r="J26" s="267"/>
      <c r="K26" s="267"/>
      <c r="L26" s="267"/>
      <c r="M26" s="267"/>
      <c r="N26" s="268"/>
      <c r="O26" s="268"/>
      <c r="P26" s="269"/>
      <c r="Q26" s="172"/>
      <c r="R26" s="177"/>
      <c r="S26" s="164"/>
      <c r="T26" s="184"/>
      <c r="U26" s="194"/>
      <c r="V26" s="194"/>
      <c r="W26" s="194"/>
      <c r="X26" s="166"/>
      <c r="Y26" s="187">
        <f t="shared" si="1"/>
        <v>0</v>
      </c>
      <c r="Z26" s="166"/>
      <c r="AA26" s="166"/>
      <c r="AC26" s="180"/>
      <c r="AD26" s="166"/>
      <c r="AE26" s="166"/>
      <c r="AF26" s="166"/>
      <c r="AG26" s="166"/>
      <c r="AH26" s="166"/>
      <c r="AI26" s="166"/>
    </row>
    <row r="27" spans="2:35" s="200" customFormat="1" ht="15">
      <c r="B27" s="195"/>
      <c r="C27" s="191"/>
      <c r="D27" s="196">
        <f t="shared" si="0"/>
        <v>0</v>
      </c>
      <c r="E27" s="197" t="s">
        <v>135</v>
      </c>
      <c r="F27" s="267">
        <f t="shared" si="2"/>
        <v>0</v>
      </c>
      <c r="G27" s="267"/>
      <c r="H27" s="267"/>
      <c r="I27" s="267"/>
      <c r="J27" s="267"/>
      <c r="K27" s="267"/>
      <c r="L27" s="267"/>
      <c r="M27" s="267"/>
      <c r="N27" s="275"/>
      <c r="O27" s="275"/>
      <c r="P27" s="276"/>
      <c r="Q27" s="198"/>
      <c r="R27" s="199"/>
      <c r="T27" s="180"/>
      <c r="U27" s="201"/>
      <c r="V27" s="201"/>
      <c r="W27" s="201"/>
      <c r="X27" s="166"/>
      <c r="Y27" s="187">
        <f t="shared" si="1"/>
        <v>0</v>
      </c>
      <c r="Z27" s="166"/>
      <c r="AA27" s="166"/>
      <c r="AC27" s="180"/>
      <c r="AD27" s="166"/>
      <c r="AE27" s="166"/>
      <c r="AF27" s="166"/>
      <c r="AG27" s="166"/>
      <c r="AH27" s="166"/>
      <c r="AI27" s="166"/>
    </row>
    <row r="28" spans="2:35" ht="15">
      <c r="B28" s="171"/>
      <c r="C28" s="191"/>
      <c r="D28" s="196">
        <f t="shared" si="0"/>
        <v>0</v>
      </c>
      <c r="E28" s="197" t="s">
        <v>135</v>
      </c>
      <c r="F28" s="267">
        <f t="shared" si="2"/>
        <v>0</v>
      </c>
      <c r="G28" s="267"/>
      <c r="H28" s="267"/>
      <c r="I28" s="267"/>
      <c r="J28" s="267"/>
      <c r="K28" s="267"/>
      <c r="L28" s="267"/>
      <c r="M28" s="267"/>
      <c r="N28" s="268"/>
      <c r="O28" s="268"/>
      <c r="P28" s="269"/>
      <c r="Q28" s="172"/>
      <c r="R28" s="177"/>
      <c r="S28" s="164"/>
      <c r="T28" s="180"/>
      <c r="U28" s="194"/>
      <c r="V28" s="194"/>
      <c r="W28" s="194"/>
      <c r="X28" s="166"/>
      <c r="Y28" s="187">
        <f t="shared" si="1"/>
        <v>0</v>
      </c>
      <c r="Z28" s="166"/>
      <c r="AA28" s="166"/>
      <c r="AC28" s="180"/>
      <c r="AD28" s="166"/>
      <c r="AE28" s="166"/>
      <c r="AF28" s="166"/>
      <c r="AG28" s="166"/>
      <c r="AH28" s="166"/>
      <c r="AI28" s="166"/>
    </row>
    <row r="29" spans="2:35" ht="15">
      <c r="B29" s="171"/>
      <c r="C29" s="191"/>
      <c r="D29" s="196">
        <f t="shared" si="0"/>
        <v>0</v>
      </c>
      <c r="E29" s="197" t="s">
        <v>135</v>
      </c>
      <c r="F29" s="267">
        <f t="shared" si="2"/>
        <v>0</v>
      </c>
      <c r="G29" s="267"/>
      <c r="H29" s="267"/>
      <c r="I29" s="267"/>
      <c r="J29" s="267"/>
      <c r="K29" s="267"/>
      <c r="L29" s="267"/>
      <c r="M29" s="267"/>
      <c r="N29" s="268"/>
      <c r="O29" s="268"/>
      <c r="P29" s="269"/>
      <c r="Q29" s="172"/>
      <c r="R29" s="177"/>
      <c r="S29" s="164"/>
      <c r="T29" s="236"/>
      <c r="U29" s="194"/>
      <c r="V29" s="194"/>
      <c r="W29" s="194"/>
      <c r="X29" s="204"/>
      <c r="Y29" s="187">
        <f t="shared" si="1"/>
        <v>0</v>
      </c>
      <c r="Z29" s="204"/>
      <c r="AA29" s="166"/>
      <c r="AC29" s="180"/>
      <c r="AD29" s="204"/>
      <c r="AE29" s="204"/>
      <c r="AF29" s="204"/>
      <c r="AG29" s="204"/>
      <c r="AH29" s="204"/>
      <c r="AI29" s="166"/>
    </row>
    <row r="30" spans="2:35" s="200" customFormat="1" ht="15">
      <c r="B30" s="195"/>
      <c r="C30" s="191"/>
      <c r="D30" s="196">
        <f>Z30</f>
        <v>0</v>
      </c>
      <c r="E30" s="197" t="s">
        <v>236</v>
      </c>
      <c r="F30" s="267">
        <f t="shared" si="2"/>
        <v>0</v>
      </c>
      <c r="G30" s="267"/>
      <c r="H30" s="267"/>
      <c r="I30" s="267"/>
      <c r="J30" s="267"/>
      <c r="K30" s="267"/>
      <c r="L30" s="267"/>
      <c r="M30" s="267"/>
      <c r="N30" s="268"/>
      <c r="O30" s="268"/>
      <c r="P30" s="269"/>
      <c r="Q30" s="198"/>
      <c r="R30" s="199"/>
      <c r="T30" s="180"/>
      <c r="U30" s="194"/>
      <c r="V30" s="194"/>
      <c r="W30" s="194"/>
      <c r="X30" s="202"/>
      <c r="Y30" s="187">
        <f t="shared" si="1"/>
        <v>0</v>
      </c>
      <c r="Z30" s="202">
        <f>Y30/6</f>
        <v>0</v>
      </c>
      <c r="AA30" s="202"/>
      <c r="AC30" s="203"/>
      <c r="AD30" s="202"/>
      <c r="AE30" s="202"/>
      <c r="AF30" s="202"/>
      <c r="AG30" s="202"/>
      <c r="AH30" s="202"/>
      <c r="AI30" s="202"/>
    </row>
    <row r="31" spans="2:35" s="200" customFormat="1" ht="15">
      <c r="B31" s="195"/>
      <c r="C31" s="191"/>
      <c r="D31" s="196">
        <f>Z31</f>
        <v>0</v>
      </c>
      <c r="E31" s="197" t="s">
        <v>236</v>
      </c>
      <c r="F31" s="267">
        <f t="shared" si="2"/>
        <v>0</v>
      </c>
      <c r="G31" s="267"/>
      <c r="H31" s="267"/>
      <c r="I31" s="267"/>
      <c r="J31" s="267"/>
      <c r="K31" s="267"/>
      <c r="L31" s="267"/>
      <c r="M31" s="267"/>
      <c r="N31" s="268"/>
      <c r="O31" s="268"/>
      <c r="P31" s="269"/>
      <c r="Q31" s="198"/>
      <c r="R31" s="199"/>
      <c r="T31" s="180"/>
      <c r="U31" s="194"/>
      <c r="V31" s="194"/>
      <c r="W31" s="194"/>
      <c r="X31" s="202"/>
      <c r="Y31" s="187">
        <f t="shared" si="1"/>
        <v>0</v>
      </c>
      <c r="Z31" s="202">
        <f>Y31/6</f>
        <v>0</v>
      </c>
      <c r="AA31" s="202"/>
      <c r="AC31" s="203"/>
      <c r="AD31" s="202"/>
      <c r="AE31" s="202"/>
      <c r="AF31" s="202"/>
      <c r="AG31" s="202"/>
      <c r="AH31" s="202"/>
      <c r="AI31" s="202"/>
    </row>
    <row r="32" spans="2:35" s="200" customFormat="1" ht="15">
      <c r="B32" s="195"/>
      <c r="C32" s="191"/>
      <c r="D32" s="196"/>
      <c r="E32" s="197" t="s">
        <v>236</v>
      </c>
      <c r="F32" s="267">
        <f t="shared" si="2"/>
        <v>0</v>
      </c>
      <c r="G32" s="267"/>
      <c r="H32" s="267"/>
      <c r="I32" s="267"/>
      <c r="J32" s="267"/>
      <c r="K32" s="267"/>
      <c r="L32" s="267"/>
      <c r="M32" s="267"/>
      <c r="N32" s="268" t="s">
        <v>237</v>
      </c>
      <c r="O32" s="268"/>
      <c r="P32" s="269"/>
      <c r="Q32" s="198"/>
      <c r="R32" s="199"/>
      <c r="T32" s="180"/>
      <c r="U32" s="194"/>
      <c r="V32" s="194"/>
      <c r="W32" s="194"/>
      <c r="X32" s="202"/>
      <c r="Y32" s="187">
        <f t="shared" si="1"/>
        <v>0</v>
      </c>
      <c r="Z32" s="202"/>
      <c r="AA32" s="202"/>
      <c r="AC32" s="203"/>
      <c r="AD32" s="202"/>
      <c r="AE32" s="202"/>
      <c r="AF32" s="202"/>
      <c r="AG32" s="202"/>
      <c r="AH32" s="202"/>
      <c r="AI32" s="202"/>
    </row>
    <row r="33" spans="2:35" s="200" customFormat="1" ht="15">
      <c r="B33" s="195"/>
      <c r="C33" s="191"/>
      <c r="D33" s="196">
        <f>Y33</f>
        <v>0</v>
      </c>
      <c r="E33" s="197" t="s">
        <v>236</v>
      </c>
      <c r="F33" s="267">
        <f t="shared" si="2"/>
        <v>0</v>
      </c>
      <c r="G33" s="267"/>
      <c r="H33" s="267"/>
      <c r="I33" s="267"/>
      <c r="J33" s="267"/>
      <c r="K33" s="267"/>
      <c r="L33" s="267"/>
      <c r="M33" s="267"/>
      <c r="N33" s="268" t="s">
        <v>238</v>
      </c>
      <c r="O33" s="268"/>
      <c r="P33" s="269"/>
      <c r="Q33" s="198"/>
      <c r="R33" s="199"/>
      <c r="T33" s="180"/>
      <c r="U33" s="194"/>
      <c r="V33" s="194"/>
      <c r="W33" s="194"/>
      <c r="X33" s="202"/>
      <c r="Y33" s="187">
        <f t="shared" si="1"/>
        <v>0</v>
      </c>
      <c r="Z33" s="202"/>
      <c r="AA33" s="202"/>
      <c r="AC33" s="203"/>
      <c r="AD33" s="202"/>
      <c r="AE33" s="202"/>
      <c r="AF33" s="202"/>
      <c r="AG33" s="202"/>
      <c r="AH33" s="202"/>
      <c r="AI33" s="202"/>
    </row>
    <row r="34" spans="2:35" s="200" customFormat="1" ht="15">
      <c r="B34" s="195"/>
      <c r="C34" s="191"/>
      <c r="D34" s="196">
        <f>Y34</f>
        <v>0</v>
      </c>
      <c r="E34" s="197" t="s">
        <v>135</v>
      </c>
      <c r="F34" s="267">
        <f t="shared" si="2"/>
        <v>0</v>
      </c>
      <c r="G34" s="267"/>
      <c r="H34" s="267"/>
      <c r="I34" s="267"/>
      <c r="J34" s="267"/>
      <c r="K34" s="267"/>
      <c r="L34" s="267"/>
      <c r="M34" s="267"/>
      <c r="N34" s="268"/>
      <c r="O34" s="268"/>
      <c r="P34" s="269"/>
      <c r="Q34" s="198"/>
      <c r="R34" s="199"/>
      <c r="T34" s="180"/>
      <c r="U34" s="194"/>
      <c r="V34" s="194"/>
      <c r="W34" s="194"/>
      <c r="X34" s="202"/>
      <c r="Y34" s="187">
        <f t="shared" si="1"/>
        <v>0</v>
      </c>
      <c r="Z34" s="202"/>
      <c r="AA34" s="202"/>
      <c r="AC34" s="203"/>
      <c r="AD34" s="202"/>
      <c r="AE34" s="202"/>
      <c r="AF34" s="202"/>
      <c r="AG34" s="202"/>
      <c r="AH34" s="202"/>
      <c r="AI34" s="202"/>
    </row>
    <row r="35" spans="2:35" ht="15.6">
      <c r="B35" s="171"/>
      <c r="C35" s="172"/>
      <c r="E35" s="205"/>
      <c r="F35" s="206"/>
      <c r="G35" s="206"/>
      <c r="H35" s="206"/>
      <c r="I35" s="206"/>
      <c r="J35" s="206"/>
      <c r="K35" s="206"/>
      <c r="L35" s="206"/>
      <c r="M35" s="207" t="s">
        <v>148</v>
      </c>
      <c r="N35" s="178"/>
      <c r="O35" s="178"/>
      <c r="P35" s="208"/>
      <c r="Q35" s="172"/>
      <c r="R35" s="177"/>
    </row>
    <row r="36" spans="2:35">
      <c r="B36" s="171"/>
      <c r="C36" s="172"/>
      <c r="E36" s="278"/>
      <c r="F36" s="278"/>
      <c r="G36" s="278"/>
      <c r="H36" s="278"/>
      <c r="I36" s="278"/>
      <c r="J36" s="279"/>
      <c r="K36" s="279"/>
      <c r="L36" s="172"/>
      <c r="M36" s="172"/>
      <c r="N36" s="172"/>
      <c r="O36" s="172"/>
      <c r="P36" s="209"/>
      <c r="Q36" s="172"/>
      <c r="R36" s="177"/>
    </row>
    <row r="37" spans="2:35">
      <c r="B37" s="171"/>
      <c r="C37" s="172"/>
      <c r="E37" s="278"/>
      <c r="F37" s="278"/>
      <c r="G37" s="278"/>
      <c r="H37" s="278"/>
      <c r="I37" s="278"/>
      <c r="J37" s="172"/>
      <c r="K37" s="172"/>
      <c r="L37" s="172"/>
      <c r="M37" s="172"/>
      <c r="N37" s="172"/>
      <c r="O37" s="172"/>
      <c r="P37" s="209"/>
      <c r="Q37" s="172"/>
      <c r="R37" s="177"/>
    </row>
    <row r="38" spans="2:35">
      <c r="B38" s="171"/>
      <c r="C38" s="172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172"/>
      <c r="R38" s="177"/>
    </row>
    <row r="39" spans="2:35">
      <c r="B39" s="171"/>
      <c r="C39" s="172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172"/>
      <c r="R39" s="177"/>
    </row>
    <row r="40" spans="2:35" ht="13.8">
      <c r="B40" s="171"/>
      <c r="C40" s="172"/>
      <c r="E40" s="210" t="s">
        <v>211</v>
      </c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7"/>
    </row>
    <row r="41" spans="2:35" ht="13.8" thickBot="1">
      <c r="B41" s="171"/>
      <c r="C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7"/>
    </row>
    <row r="42" spans="2:35" ht="15.75" customHeight="1" thickTop="1">
      <c r="B42" s="171"/>
      <c r="C42" s="172"/>
      <c r="D42" s="281" t="s">
        <v>201</v>
      </c>
      <c r="E42" s="28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172"/>
      <c r="R42" s="177"/>
    </row>
    <row r="43" spans="2:35">
      <c r="B43" s="171"/>
      <c r="C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7"/>
    </row>
    <row r="44" spans="2:35">
      <c r="B44" s="171"/>
      <c r="C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7"/>
    </row>
    <row r="45" spans="2:35" ht="13.8" thickBot="1">
      <c r="B45" s="212"/>
      <c r="C45" s="172"/>
      <c r="E45" s="282"/>
      <c r="F45" s="282"/>
      <c r="G45" s="282"/>
      <c r="H45" s="282"/>
      <c r="I45" s="282"/>
      <c r="J45" s="282"/>
      <c r="K45" s="172"/>
      <c r="L45" s="172"/>
      <c r="M45" s="172" t="s">
        <v>212</v>
      </c>
      <c r="N45" s="283">
        <v>44824</v>
      </c>
      <c r="O45" s="284"/>
      <c r="P45" s="284"/>
      <c r="Q45" s="172"/>
      <c r="R45" s="177"/>
    </row>
    <row r="46" spans="2:35" ht="13.8" thickTop="1">
      <c r="C46" s="172"/>
      <c r="E46" s="282"/>
      <c r="F46" s="282"/>
      <c r="G46" s="282"/>
      <c r="H46" s="282"/>
      <c r="I46" s="282"/>
      <c r="J46" s="282"/>
      <c r="K46" s="172"/>
      <c r="L46" s="172"/>
      <c r="M46" s="172"/>
      <c r="N46" s="172"/>
      <c r="O46" s="172"/>
      <c r="P46" s="172"/>
      <c r="Q46" s="172"/>
      <c r="R46" s="177"/>
    </row>
    <row r="47" spans="2:35" ht="12.75" customHeight="1">
      <c r="C47" s="172"/>
      <c r="E47" s="282"/>
      <c r="F47" s="282"/>
      <c r="G47" s="282"/>
      <c r="H47" s="282"/>
      <c r="I47" s="282"/>
      <c r="J47" s="282"/>
      <c r="K47" s="172"/>
      <c r="L47" s="172"/>
      <c r="M47" s="285" t="s">
        <v>213</v>
      </c>
      <c r="N47" s="286" t="s">
        <v>214</v>
      </c>
      <c r="O47" s="286"/>
      <c r="P47" s="286"/>
      <c r="Q47" s="172"/>
      <c r="R47" s="177"/>
    </row>
    <row r="48" spans="2:35" ht="22.5" customHeight="1">
      <c r="C48" s="172"/>
      <c r="E48" s="282"/>
      <c r="F48" s="282"/>
      <c r="G48" s="282"/>
      <c r="H48" s="282"/>
      <c r="I48" s="282"/>
      <c r="J48" s="282"/>
      <c r="K48" s="172"/>
      <c r="L48" s="172"/>
      <c r="M48" s="285"/>
      <c r="N48" s="286"/>
      <c r="O48" s="286"/>
      <c r="P48" s="286"/>
      <c r="Q48" s="172"/>
      <c r="R48" s="177"/>
    </row>
    <row r="49" spans="3:18">
      <c r="C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7"/>
    </row>
    <row r="50" spans="3:18">
      <c r="C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7"/>
    </row>
    <row r="51" spans="3:18" ht="12.75" customHeight="1">
      <c r="C51" s="172"/>
      <c r="E51" s="213"/>
      <c r="F51" s="213"/>
      <c r="G51" s="277" t="s">
        <v>239</v>
      </c>
      <c r="H51" s="277"/>
      <c r="I51" s="277"/>
      <c r="J51" s="277"/>
      <c r="K51" s="277"/>
      <c r="L51" s="277"/>
      <c r="M51" s="277"/>
      <c r="N51" s="277"/>
      <c r="O51" s="277"/>
      <c r="P51" s="213"/>
      <c r="Q51" s="172"/>
      <c r="R51" s="177"/>
    </row>
    <row r="52" spans="3:18" ht="12.75" customHeight="1">
      <c r="C52" s="172"/>
      <c r="E52" s="213"/>
      <c r="F52" s="213"/>
      <c r="G52" s="277"/>
      <c r="H52" s="277"/>
      <c r="I52" s="277"/>
      <c r="J52" s="277"/>
      <c r="K52" s="277"/>
      <c r="L52" s="277"/>
      <c r="M52" s="277"/>
      <c r="N52" s="277"/>
      <c r="O52" s="277"/>
      <c r="P52" s="213"/>
      <c r="Q52" s="172"/>
      <c r="R52" s="177"/>
    </row>
    <row r="53" spans="3:18" ht="12.75" customHeight="1">
      <c r="C53" s="172"/>
      <c r="E53" s="213"/>
      <c r="F53" s="213"/>
      <c r="G53" s="277"/>
      <c r="H53" s="277"/>
      <c r="I53" s="277"/>
      <c r="J53" s="277"/>
      <c r="K53" s="277"/>
      <c r="L53" s="277"/>
      <c r="M53" s="277"/>
      <c r="N53" s="277"/>
      <c r="O53" s="277"/>
      <c r="P53" s="213"/>
      <c r="Q53" s="172"/>
      <c r="R53" s="177"/>
    </row>
    <row r="54" spans="3:18">
      <c r="C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7"/>
    </row>
    <row r="55" spans="3:18" ht="13.8" thickBot="1"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5"/>
    </row>
    <row r="56" spans="3:18" ht="13.8" thickTop="1">
      <c r="D56" s="164"/>
    </row>
    <row r="57" spans="3:18">
      <c r="D57" s="164"/>
    </row>
    <row r="58" spans="3:18">
      <c r="D58" s="164"/>
    </row>
    <row r="59" spans="3:18">
      <c r="D59" s="164"/>
    </row>
    <row r="60" spans="3:18">
      <c r="D60" s="164"/>
    </row>
    <row r="61" spans="3:18">
      <c r="D61" s="164"/>
    </row>
    <row r="62" spans="3:18">
      <c r="D62" s="164"/>
    </row>
    <row r="63" spans="3:18">
      <c r="D63" s="164"/>
    </row>
    <row r="64" spans="3:18">
      <c r="D64" s="164"/>
    </row>
    <row r="65" spans="4:4">
      <c r="D65" s="164"/>
    </row>
    <row r="66" spans="4:4">
      <c r="D66" s="164"/>
    </row>
    <row r="67" spans="4:4">
      <c r="D67" s="164"/>
    </row>
    <row r="68" spans="4:4">
      <c r="D68" s="164"/>
    </row>
    <row r="69" spans="4:4">
      <c r="D69" s="164"/>
    </row>
    <row r="70" spans="4:4">
      <c r="D70" s="164"/>
    </row>
    <row r="71" spans="4:4">
      <c r="D71" s="164"/>
    </row>
    <row r="72" spans="4:4">
      <c r="D72" s="164"/>
    </row>
    <row r="73" spans="4:4">
      <c r="D73" s="164"/>
    </row>
    <row r="74" spans="4:4">
      <c r="D74" s="164"/>
    </row>
    <row r="75" spans="4:4">
      <c r="D75" s="164"/>
    </row>
    <row r="76" spans="4:4">
      <c r="D76" s="164"/>
    </row>
    <row r="77" spans="4:4">
      <c r="D77" s="164"/>
    </row>
    <row r="78" spans="4:4">
      <c r="D78" s="164"/>
    </row>
    <row r="79" spans="4:4">
      <c r="D79" s="164"/>
    </row>
    <row r="80" spans="4:4">
      <c r="D80" s="164"/>
    </row>
    <row r="81" spans="4:4">
      <c r="D81" s="164"/>
    </row>
    <row r="82" spans="4:4">
      <c r="D82" s="164"/>
    </row>
    <row r="83" spans="4:4">
      <c r="D83" s="164"/>
    </row>
    <row r="84" spans="4:4">
      <c r="D84" s="164"/>
    </row>
    <row r="85" spans="4:4">
      <c r="D85" s="164"/>
    </row>
    <row r="86" spans="4:4">
      <c r="D86" s="164"/>
    </row>
    <row r="87" spans="4:4">
      <c r="D87" s="164"/>
    </row>
    <row r="88" spans="4:4">
      <c r="D88" s="164"/>
    </row>
    <row r="89" spans="4:4">
      <c r="D89" s="164"/>
    </row>
    <row r="90" spans="4:4">
      <c r="D90" s="164"/>
    </row>
    <row r="91" spans="4:4">
      <c r="D91" s="164"/>
    </row>
    <row r="92" spans="4:4">
      <c r="D92" s="164"/>
    </row>
    <row r="93" spans="4:4">
      <c r="D93" s="164"/>
    </row>
    <row r="94" spans="4:4">
      <c r="D94" s="164"/>
    </row>
    <row r="95" spans="4:4">
      <c r="D95" s="164"/>
    </row>
    <row r="96" spans="4:4">
      <c r="D96" s="164"/>
    </row>
    <row r="97" spans="4:4">
      <c r="D97" s="164"/>
    </row>
    <row r="98" spans="4:4">
      <c r="D98" s="164"/>
    </row>
    <row r="99" spans="4:4">
      <c r="D99" s="164"/>
    </row>
    <row r="100" spans="4:4">
      <c r="D100" s="164"/>
    </row>
    <row r="101" spans="4:4">
      <c r="D101" s="164"/>
    </row>
    <row r="102" spans="4:4">
      <c r="D102" s="164"/>
    </row>
    <row r="103" spans="4:4">
      <c r="D103" s="164"/>
    </row>
    <row r="104" spans="4:4">
      <c r="D104" s="164"/>
    </row>
    <row r="105" spans="4:4">
      <c r="D105" s="164"/>
    </row>
    <row r="106" spans="4:4">
      <c r="D106" s="164"/>
    </row>
    <row r="107" spans="4:4">
      <c r="D107" s="164"/>
    </row>
    <row r="108" spans="4:4">
      <c r="D108" s="164"/>
    </row>
    <row r="109" spans="4:4">
      <c r="D109" s="164"/>
    </row>
    <row r="110" spans="4:4">
      <c r="D110" s="164"/>
    </row>
    <row r="111" spans="4:4">
      <c r="D111" s="164"/>
    </row>
    <row r="112" spans="4:4">
      <c r="D112" s="164"/>
    </row>
    <row r="113" spans="4:4">
      <c r="D113" s="164"/>
    </row>
    <row r="114" spans="4:4">
      <c r="D114" s="164"/>
    </row>
    <row r="115" spans="4:4">
      <c r="D115" s="164"/>
    </row>
    <row r="116" spans="4:4">
      <c r="D116" s="164"/>
    </row>
    <row r="117" spans="4:4">
      <c r="D117" s="164"/>
    </row>
    <row r="118" spans="4:4">
      <c r="D118" s="164"/>
    </row>
    <row r="119" spans="4:4">
      <c r="D119" s="164"/>
    </row>
    <row r="120" spans="4:4">
      <c r="D120" s="164"/>
    </row>
    <row r="121" spans="4:4">
      <c r="D121" s="164"/>
    </row>
    <row r="122" spans="4:4">
      <c r="D122" s="164"/>
    </row>
    <row r="123" spans="4:4">
      <c r="D123" s="164"/>
    </row>
    <row r="124" spans="4:4">
      <c r="D124" s="164"/>
    </row>
    <row r="125" spans="4:4">
      <c r="D125" s="164"/>
    </row>
    <row r="126" spans="4:4">
      <c r="D126" s="164"/>
    </row>
    <row r="127" spans="4:4">
      <c r="D127" s="164"/>
    </row>
    <row r="128" spans="4:4">
      <c r="D128" s="164"/>
    </row>
    <row r="129" spans="4:4">
      <c r="D129" s="164"/>
    </row>
    <row r="130" spans="4:4">
      <c r="D130" s="164"/>
    </row>
    <row r="131" spans="4:4">
      <c r="D131" s="164"/>
    </row>
    <row r="132" spans="4:4">
      <c r="D132" s="164"/>
    </row>
    <row r="133" spans="4:4">
      <c r="D133" s="164"/>
    </row>
    <row r="134" spans="4:4">
      <c r="D134" s="164"/>
    </row>
    <row r="135" spans="4:4">
      <c r="D135" s="164"/>
    </row>
    <row r="136" spans="4:4">
      <c r="D136" s="164"/>
    </row>
    <row r="137" spans="4:4">
      <c r="D137" s="164"/>
    </row>
    <row r="138" spans="4:4">
      <c r="D138" s="164"/>
    </row>
    <row r="139" spans="4:4">
      <c r="D139" s="164"/>
    </row>
    <row r="140" spans="4:4">
      <c r="D140" s="164"/>
    </row>
    <row r="141" spans="4:4">
      <c r="D141" s="164"/>
    </row>
    <row r="142" spans="4:4">
      <c r="D142" s="164"/>
    </row>
    <row r="143" spans="4:4">
      <c r="D143" s="164"/>
    </row>
    <row r="144" spans="4:4">
      <c r="D144" s="164"/>
    </row>
    <row r="145" spans="4:4">
      <c r="D145" s="164"/>
    </row>
    <row r="146" spans="4:4">
      <c r="D146" s="164"/>
    </row>
    <row r="147" spans="4:4">
      <c r="D147" s="164"/>
    </row>
    <row r="148" spans="4:4">
      <c r="D148" s="164"/>
    </row>
    <row r="149" spans="4:4">
      <c r="D149" s="164"/>
    </row>
    <row r="150" spans="4:4">
      <c r="D150" s="164"/>
    </row>
    <row r="151" spans="4:4">
      <c r="D151" s="164"/>
    </row>
    <row r="152" spans="4:4">
      <c r="D152" s="164"/>
    </row>
    <row r="153" spans="4:4">
      <c r="D153" s="164"/>
    </row>
    <row r="154" spans="4:4">
      <c r="D154" s="164"/>
    </row>
    <row r="155" spans="4:4">
      <c r="D155" s="164"/>
    </row>
    <row r="156" spans="4:4">
      <c r="D156" s="164"/>
    </row>
    <row r="157" spans="4:4">
      <c r="D157" s="164"/>
    </row>
    <row r="158" spans="4:4">
      <c r="D158" s="164"/>
    </row>
    <row r="159" spans="4:4">
      <c r="D159" s="164"/>
    </row>
    <row r="160" spans="4:4">
      <c r="D160" s="164"/>
    </row>
    <row r="161" spans="4:4">
      <c r="D161" s="164"/>
    </row>
    <row r="162" spans="4:4">
      <c r="D162" s="164"/>
    </row>
    <row r="163" spans="4:4">
      <c r="D163" s="164"/>
    </row>
    <row r="164" spans="4:4">
      <c r="D164" s="164"/>
    </row>
    <row r="165" spans="4:4">
      <c r="D165" s="164"/>
    </row>
    <row r="166" spans="4:4">
      <c r="D166" s="164"/>
    </row>
    <row r="167" spans="4:4">
      <c r="D167" s="164"/>
    </row>
    <row r="168" spans="4:4">
      <c r="D168" s="164"/>
    </row>
    <row r="169" spans="4:4">
      <c r="D169" s="164"/>
    </row>
    <row r="170" spans="4:4">
      <c r="D170" s="164"/>
    </row>
    <row r="171" spans="4:4">
      <c r="D171" s="164"/>
    </row>
    <row r="172" spans="4:4">
      <c r="D172" s="164"/>
    </row>
    <row r="173" spans="4:4">
      <c r="D173" s="164"/>
    </row>
    <row r="174" spans="4:4">
      <c r="D174" s="164"/>
    </row>
    <row r="175" spans="4:4">
      <c r="D175" s="164"/>
    </row>
    <row r="176" spans="4:4">
      <c r="D176" s="164"/>
    </row>
    <row r="177" spans="4:4">
      <c r="D177" s="164"/>
    </row>
    <row r="178" spans="4:4">
      <c r="D178" s="164"/>
    </row>
    <row r="179" spans="4:4">
      <c r="D179" s="164"/>
    </row>
    <row r="180" spans="4:4">
      <c r="D180" s="164"/>
    </row>
    <row r="181" spans="4:4">
      <c r="D181" s="164"/>
    </row>
    <row r="182" spans="4:4">
      <c r="D182" s="164"/>
    </row>
    <row r="183" spans="4:4">
      <c r="D183" s="164"/>
    </row>
    <row r="184" spans="4:4">
      <c r="D184" s="164"/>
    </row>
    <row r="185" spans="4:4">
      <c r="D185" s="164"/>
    </row>
    <row r="186" spans="4:4">
      <c r="D186" s="164"/>
    </row>
    <row r="187" spans="4:4">
      <c r="D187" s="164"/>
    </row>
    <row r="188" spans="4:4">
      <c r="D188" s="164"/>
    </row>
    <row r="189" spans="4:4">
      <c r="D189" s="164"/>
    </row>
    <row r="190" spans="4:4">
      <c r="D190" s="164"/>
    </row>
    <row r="191" spans="4:4">
      <c r="D191" s="164"/>
    </row>
    <row r="192" spans="4:4">
      <c r="D192" s="164"/>
    </row>
    <row r="193" spans="4:4">
      <c r="D193" s="164"/>
    </row>
    <row r="194" spans="4:4">
      <c r="D194" s="164"/>
    </row>
    <row r="195" spans="4:4">
      <c r="D195" s="164"/>
    </row>
    <row r="196" spans="4:4">
      <c r="D196" s="164"/>
    </row>
    <row r="197" spans="4:4">
      <c r="D197" s="164"/>
    </row>
    <row r="198" spans="4:4">
      <c r="D198" s="164"/>
    </row>
    <row r="199" spans="4:4">
      <c r="D199" s="164"/>
    </row>
    <row r="200" spans="4:4">
      <c r="D200" s="164"/>
    </row>
    <row r="201" spans="4:4">
      <c r="D201" s="164"/>
    </row>
    <row r="202" spans="4:4">
      <c r="D202" s="164"/>
    </row>
    <row r="203" spans="4:4">
      <c r="D203" s="164"/>
    </row>
    <row r="204" spans="4:4">
      <c r="D204" s="164"/>
    </row>
    <row r="205" spans="4:4">
      <c r="D205" s="164"/>
    </row>
    <row r="206" spans="4:4">
      <c r="D206" s="164"/>
    </row>
    <row r="207" spans="4:4">
      <c r="D207" s="164"/>
    </row>
    <row r="208" spans="4:4">
      <c r="D208" s="164"/>
    </row>
    <row r="209" spans="4:4">
      <c r="D209" s="164"/>
    </row>
    <row r="210" spans="4:4">
      <c r="D210" s="164"/>
    </row>
    <row r="211" spans="4:4">
      <c r="D211" s="164"/>
    </row>
    <row r="212" spans="4:4">
      <c r="D212" s="164"/>
    </row>
    <row r="213" spans="4:4">
      <c r="D213" s="164"/>
    </row>
    <row r="214" spans="4:4">
      <c r="D214" s="164"/>
    </row>
    <row r="215" spans="4:4">
      <c r="D215" s="164"/>
    </row>
    <row r="216" spans="4:4">
      <c r="D216" s="164"/>
    </row>
    <row r="217" spans="4:4">
      <c r="D217" s="164"/>
    </row>
    <row r="218" spans="4:4">
      <c r="D218" s="164"/>
    </row>
    <row r="219" spans="4:4">
      <c r="D219" s="164"/>
    </row>
    <row r="220" spans="4:4">
      <c r="D220" s="164"/>
    </row>
    <row r="221" spans="4:4">
      <c r="D221" s="164"/>
    </row>
    <row r="222" spans="4:4">
      <c r="D222" s="164"/>
    </row>
    <row r="223" spans="4:4">
      <c r="D223" s="164"/>
    </row>
    <row r="224" spans="4:4">
      <c r="D224" s="164"/>
    </row>
    <row r="225" spans="4:4">
      <c r="D225" s="164"/>
    </row>
    <row r="226" spans="4:4">
      <c r="D226" s="164"/>
    </row>
    <row r="227" spans="4:4">
      <c r="D227" s="164"/>
    </row>
    <row r="228" spans="4:4">
      <c r="D228" s="164"/>
    </row>
    <row r="229" spans="4:4">
      <c r="D229" s="164"/>
    </row>
    <row r="230" spans="4:4">
      <c r="D230" s="164"/>
    </row>
    <row r="231" spans="4:4">
      <c r="D231" s="164"/>
    </row>
    <row r="232" spans="4:4">
      <c r="D232" s="164"/>
    </row>
    <row r="233" spans="4:4">
      <c r="D233" s="164"/>
    </row>
    <row r="234" spans="4:4">
      <c r="D234" s="164"/>
    </row>
    <row r="235" spans="4:4">
      <c r="D235" s="164"/>
    </row>
    <row r="236" spans="4:4">
      <c r="D236" s="164"/>
    </row>
    <row r="237" spans="4:4">
      <c r="D237" s="164"/>
    </row>
    <row r="238" spans="4:4">
      <c r="D238" s="164"/>
    </row>
    <row r="239" spans="4:4">
      <c r="D239" s="164"/>
    </row>
    <row r="240" spans="4:4">
      <c r="D240" s="164"/>
    </row>
    <row r="241" spans="4:4">
      <c r="D241" s="164"/>
    </row>
    <row r="242" spans="4:4">
      <c r="D242" s="164"/>
    </row>
    <row r="243" spans="4:4">
      <c r="D243" s="164"/>
    </row>
    <row r="244" spans="4:4">
      <c r="D244" s="164"/>
    </row>
    <row r="245" spans="4:4">
      <c r="D245" s="164"/>
    </row>
    <row r="246" spans="4:4">
      <c r="D246" s="164"/>
    </row>
    <row r="247" spans="4:4">
      <c r="D247" s="164"/>
    </row>
    <row r="248" spans="4:4">
      <c r="D248" s="164"/>
    </row>
    <row r="249" spans="4:4">
      <c r="D249" s="164"/>
    </row>
    <row r="250" spans="4:4">
      <c r="D250" s="164"/>
    </row>
    <row r="251" spans="4:4">
      <c r="D251" s="164"/>
    </row>
    <row r="252" spans="4:4">
      <c r="D252" s="164"/>
    </row>
    <row r="253" spans="4:4">
      <c r="D253" s="164"/>
    </row>
    <row r="254" spans="4:4">
      <c r="D254" s="164"/>
    </row>
    <row r="255" spans="4:4">
      <c r="D255" s="164"/>
    </row>
    <row r="256" spans="4:4">
      <c r="D256" s="164"/>
    </row>
    <row r="257" spans="4:4">
      <c r="D257" s="164"/>
    </row>
    <row r="258" spans="4:4">
      <c r="D258" s="164"/>
    </row>
    <row r="259" spans="4:4">
      <c r="D259" s="164"/>
    </row>
    <row r="260" spans="4:4">
      <c r="D260" s="164"/>
    </row>
    <row r="261" spans="4:4">
      <c r="D261" s="164"/>
    </row>
    <row r="262" spans="4:4">
      <c r="D262" s="164"/>
    </row>
    <row r="263" spans="4:4">
      <c r="D263" s="164"/>
    </row>
    <row r="264" spans="4:4">
      <c r="D264" s="164"/>
    </row>
    <row r="265" spans="4:4">
      <c r="D265" s="164"/>
    </row>
    <row r="266" spans="4:4">
      <c r="D266" s="164"/>
    </row>
    <row r="267" spans="4:4">
      <c r="D267" s="164"/>
    </row>
    <row r="268" spans="4:4">
      <c r="D268" s="164"/>
    </row>
    <row r="269" spans="4:4">
      <c r="D269" s="164"/>
    </row>
    <row r="270" spans="4:4">
      <c r="D270" s="164"/>
    </row>
    <row r="271" spans="4:4">
      <c r="D271" s="164"/>
    </row>
    <row r="272" spans="4:4">
      <c r="D272" s="164"/>
    </row>
    <row r="273" spans="4:4">
      <c r="D273" s="164"/>
    </row>
    <row r="274" spans="4:4">
      <c r="D274" s="164"/>
    </row>
    <row r="275" spans="4:4">
      <c r="D275" s="164"/>
    </row>
    <row r="276" spans="4:4">
      <c r="D276" s="164"/>
    </row>
    <row r="277" spans="4:4">
      <c r="D277" s="164"/>
    </row>
    <row r="278" spans="4:4">
      <c r="D278" s="164"/>
    </row>
    <row r="279" spans="4:4">
      <c r="D279" s="164"/>
    </row>
    <row r="280" spans="4:4">
      <c r="D280" s="164"/>
    </row>
    <row r="281" spans="4:4">
      <c r="D281" s="164"/>
    </row>
    <row r="282" spans="4:4">
      <c r="D282" s="164"/>
    </row>
    <row r="283" spans="4:4">
      <c r="D283" s="164"/>
    </row>
    <row r="284" spans="4:4">
      <c r="D284" s="164"/>
    </row>
    <row r="285" spans="4:4">
      <c r="D285" s="164"/>
    </row>
    <row r="286" spans="4:4">
      <c r="D286" s="164"/>
    </row>
    <row r="287" spans="4:4">
      <c r="D287" s="164"/>
    </row>
    <row r="288" spans="4:4">
      <c r="D288" s="164"/>
    </row>
    <row r="289" spans="4:4">
      <c r="D289" s="164"/>
    </row>
    <row r="290" spans="4:4">
      <c r="D290" s="164"/>
    </row>
    <row r="291" spans="4:4">
      <c r="D291" s="164"/>
    </row>
    <row r="292" spans="4:4">
      <c r="D292" s="164"/>
    </row>
    <row r="293" spans="4:4">
      <c r="D293" s="164"/>
    </row>
    <row r="294" spans="4:4">
      <c r="D294" s="164"/>
    </row>
    <row r="295" spans="4:4">
      <c r="D295" s="164"/>
    </row>
    <row r="296" spans="4:4">
      <c r="D296" s="164"/>
    </row>
    <row r="297" spans="4:4">
      <c r="D297" s="164"/>
    </row>
    <row r="298" spans="4:4">
      <c r="D298" s="164"/>
    </row>
    <row r="299" spans="4:4">
      <c r="D299" s="164"/>
    </row>
    <row r="300" spans="4:4">
      <c r="D300" s="164"/>
    </row>
    <row r="301" spans="4:4">
      <c r="D301" s="164"/>
    </row>
    <row r="302" spans="4:4">
      <c r="D302" s="164"/>
    </row>
    <row r="303" spans="4:4">
      <c r="D303" s="164"/>
    </row>
    <row r="304" spans="4:4">
      <c r="D304" s="164"/>
    </row>
    <row r="305" spans="4:4">
      <c r="D305" s="164"/>
    </row>
    <row r="306" spans="4:4">
      <c r="D306" s="164"/>
    </row>
    <row r="307" spans="4:4">
      <c r="D307" s="164"/>
    </row>
    <row r="308" spans="4:4">
      <c r="D308" s="164"/>
    </row>
    <row r="309" spans="4:4">
      <c r="D309" s="164"/>
    </row>
    <row r="310" spans="4:4">
      <c r="D310" s="164"/>
    </row>
    <row r="311" spans="4:4">
      <c r="D311" s="164"/>
    </row>
    <row r="312" spans="4:4">
      <c r="D312" s="164"/>
    </row>
    <row r="313" spans="4:4">
      <c r="D313" s="164"/>
    </row>
    <row r="314" spans="4:4">
      <c r="D314" s="164"/>
    </row>
    <row r="315" spans="4:4">
      <c r="D315" s="164"/>
    </row>
    <row r="316" spans="4:4">
      <c r="D316" s="164"/>
    </row>
    <row r="317" spans="4:4">
      <c r="D317" s="164"/>
    </row>
    <row r="318" spans="4:4">
      <c r="D318" s="164"/>
    </row>
    <row r="319" spans="4:4">
      <c r="D319" s="164"/>
    </row>
    <row r="320" spans="4:4">
      <c r="D320" s="164"/>
    </row>
    <row r="321" spans="4:4">
      <c r="D321" s="164"/>
    </row>
    <row r="322" spans="4:4">
      <c r="D322" s="164"/>
    </row>
    <row r="323" spans="4:4">
      <c r="D323" s="164"/>
    </row>
    <row r="324" spans="4:4">
      <c r="D324" s="164"/>
    </row>
    <row r="325" spans="4:4">
      <c r="D325" s="164"/>
    </row>
    <row r="326" spans="4:4">
      <c r="D326" s="164"/>
    </row>
    <row r="327" spans="4:4">
      <c r="D327" s="164"/>
    </row>
    <row r="328" spans="4:4">
      <c r="D328" s="164"/>
    </row>
    <row r="329" spans="4:4">
      <c r="D329" s="164"/>
    </row>
    <row r="330" spans="4:4">
      <c r="D330" s="164"/>
    </row>
    <row r="331" spans="4:4">
      <c r="D331" s="164"/>
    </row>
    <row r="332" spans="4:4">
      <c r="D332" s="164"/>
    </row>
    <row r="333" spans="4:4">
      <c r="D333" s="164"/>
    </row>
    <row r="334" spans="4:4">
      <c r="D334" s="164"/>
    </row>
    <row r="335" spans="4:4">
      <c r="D335" s="164"/>
    </row>
    <row r="336" spans="4:4">
      <c r="D336" s="164"/>
    </row>
    <row r="337" spans="4:4">
      <c r="D337" s="164"/>
    </row>
    <row r="338" spans="4:4">
      <c r="D338" s="164"/>
    </row>
    <row r="339" spans="4:4">
      <c r="D339" s="164"/>
    </row>
    <row r="340" spans="4:4">
      <c r="D340" s="164"/>
    </row>
    <row r="341" spans="4:4">
      <c r="D341" s="164"/>
    </row>
    <row r="342" spans="4:4">
      <c r="D342" s="164"/>
    </row>
    <row r="343" spans="4:4">
      <c r="D343" s="164"/>
    </row>
    <row r="344" spans="4:4">
      <c r="D344" s="164"/>
    </row>
    <row r="345" spans="4:4">
      <c r="D345" s="164"/>
    </row>
    <row r="346" spans="4:4">
      <c r="D346" s="164"/>
    </row>
    <row r="347" spans="4:4">
      <c r="D347" s="164"/>
    </row>
    <row r="348" spans="4:4">
      <c r="D348" s="164"/>
    </row>
    <row r="349" spans="4:4">
      <c r="D349" s="164"/>
    </row>
    <row r="350" spans="4:4">
      <c r="D350" s="164"/>
    </row>
    <row r="351" spans="4:4">
      <c r="D351" s="164"/>
    </row>
    <row r="352" spans="4:4">
      <c r="D352" s="164"/>
    </row>
    <row r="353" spans="4:4">
      <c r="D353" s="164"/>
    </row>
    <row r="354" spans="4:4">
      <c r="D354" s="164"/>
    </row>
    <row r="355" spans="4:4">
      <c r="D355" s="164"/>
    </row>
    <row r="356" spans="4:4">
      <c r="D356" s="164"/>
    </row>
    <row r="357" spans="4:4">
      <c r="D357" s="164"/>
    </row>
    <row r="358" spans="4:4">
      <c r="D358" s="164"/>
    </row>
    <row r="359" spans="4:4">
      <c r="D359" s="164"/>
    </row>
    <row r="360" spans="4:4">
      <c r="D360" s="164"/>
    </row>
    <row r="361" spans="4:4">
      <c r="D361" s="164"/>
    </row>
    <row r="362" spans="4:4">
      <c r="D362" s="164"/>
    </row>
    <row r="363" spans="4:4">
      <c r="D363" s="164"/>
    </row>
    <row r="364" spans="4:4">
      <c r="D364" s="164"/>
    </row>
    <row r="365" spans="4:4">
      <c r="D365" s="164"/>
    </row>
    <row r="366" spans="4:4">
      <c r="D366" s="164"/>
    </row>
    <row r="367" spans="4:4">
      <c r="D367" s="164"/>
    </row>
    <row r="368" spans="4:4">
      <c r="D368" s="164"/>
    </row>
    <row r="369" spans="4:4">
      <c r="D369" s="164"/>
    </row>
    <row r="370" spans="4:4">
      <c r="D370" s="164"/>
    </row>
    <row r="371" spans="4:4">
      <c r="D371" s="164"/>
    </row>
    <row r="372" spans="4:4">
      <c r="D372" s="164"/>
    </row>
    <row r="373" spans="4:4">
      <c r="D373" s="164"/>
    </row>
    <row r="374" spans="4:4">
      <c r="D374" s="164"/>
    </row>
    <row r="375" spans="4:4">
      <c r="D375" s="164"/>
    </row>
    <row r="376" spans="4:4">
      <c r="D376" s="164"/>
    </row>
    <row r="377" spans="4:4">
      <c r="D377" s="164"/>
    </row>
    <row r="378" spans="4:4">
      <c r="D378" s="164"/>
    </row>
    <row r="379" spans="4:4">
      <c r="D379" s="164"/>
    </row>
    <row r="380" spans="4:4">
      <c r="D380" s="164"/>
    </row>
    <row r="381" spans="4:4">
      <c r="D381" s="164"/>
    </row>
    <row r="382" spans="4:4">
      <c r="D382" s="164"/>
    </row>
    <row r="383" spans="4:4">
      <c r="D383" s="164"/>
    </row>
    <row r="384" spans="4:4">
      <c r="D384" s="164"/>
    </row>
    <row r="385" spans="4:4">
      <c r="D385" s="164"/>
    </row>
    <row r="386" spans="4:4">
      <c r="D386" s="164"/>
    </row>
    <row r="387" spans="4:4">
      <c r="D387" s="164"/>
    </row>
    <row r="388" spans="4:4">
      <c r="D388" s="164"/>
    </row>
    <row r="389" spans="4:4">
      <c r="D389" s="164"/>
    </row>
    <row r="390" spans="4:4">
      <c r="D390" s="164"/>
    </row>
    <row r="391" spans="4:4">
      <c r="D391" s="164"/>
    </row>
    <row r="392" spans="4:4">
      <c r="D392" s="164"/>
    </row>
    <row r="393" spans="4:4">
      <c r="D393" s="164"/>
    </row>
    <row r="394" spans="4:4">
      <c r="D394" s="164"/>
    </row>
    <row r="395" spans="4:4">
      <c r="D395" s="164"/>
    </row>
    <row r="396" spans="4:4">
      <c r="D396" s="164"/>
    </row>
    <row r="397" spans="4:4">
      <c r="D397" s="164"/>
    </row>
    <row r="398" spans="4:4">
      <c r="D398" s="164"/>
    </row>
    <row r="399" spans="4:4">
      <c r="D399" s="164"/>
    </row>
    <row r="400" spans="4:4">
      <c r="D400" s="164"/>
    </row>
    <row r="401" spans="4:4">
      <c r="D401" s="164"/>
    </row>
    <row r="402" spans="4:4">
      <c r="D402" s="164"/>
    </row>
    <row r="403" spans="4:4">
      <c r="D403" s="164"/>
    </row>
    <row r="404" spans="4:4">
      <c r="D404" s="164"/>
    </row>
    <row r="405" spans="4:4">
      <c r="D405" s="164"/>
    </row>
    <row r="406" spans="4:4">
      <c r="D406" s="164"/>
    </row>
    <row r="407" spans="4:4">
      <c r="D407" s="164"/>
    </row>
    <row r="408" spans="4:4">
      <c r="D408" s="164"/>
    </row>
    <row r="409" spans="4:4">
      <c r="D409" s="164"/>
    </row>
    <row r="410" spans="4:4">
      <c r="D410" s="164"/>
    </row>
    <row r="411" spans="4:4">
      <c r="D411" s="164"/>
    </row>
    <row r="412" spans="4:4">
      <c r="D412" s="164"/>
    </row>
    <row r="413" spans="4:4">
      <c r="D413" s="164"/>
    </row>
    <row r="414" spans="4:4">
      <c r="D414" s="164"/>
    </row>
    <row r="415" spans="4:4">
      <c r="D415" s="164"/>
    </row>
    <row r="416" spans="4:4">
      <c r="D416" s="164"/>
    </row>
    <row r="417" spans="4:4">
      <c r="D417" s="164"/>
    </row>
    <row r="418" spans="4:4">
      <c r="D418" s="164"/>
    </row>
    <row r="419" spans="4:4">
      <c r="D419" s="164"/>
    </row>
    <row r="420" spans="4:4">
      <c r="D420" s="164"/>
    </row>
    <row r="421" spans="4:4">
      <c r="D421" s="164"/>
    </row>
    <row r="422" spans="4:4">
      <c r="D422" s="164"/>
    </row>
    <row r="423" spans="4:4">
      <c r="D423" s="164"/>
    </row>
    <row r="424" spans="4:4">
      <c r="D424" s="164"/>
    </row>
    <row r="425" spans="4:4">
      <c r="D425" s="164"/>
    </row>
    <row r="426" spans="4:4">
      <c r="D426" s="164"/>
    </row>
    <row r="427" spans="4:4">
      <c r="D427" s="164"/>
    </row>
    <row r="428" spans="4:4">
      <c r="D428" s="164"/>
    </row>
    <row r="429" spans="4:4">
      <c r="D429" s="164"/>
    </row>
    <row r="430" spans="4:4">
      <c r="D430" s="164"/>
    </row>
    <row r="431" spans="4:4">
      <c r="D431" s="164"/>
    </row>
    <row r="432" spans="4:4">
      <c r="D432" s="164"/>
    </row>
    <row r="433" spans="4:4">
      <c r="D433" s="164"/>
    </row>
    <row r="434" spans="4:4">
      <c r="D434" s="164"/>
    </row>
    <row r="435" spans="4:4">
      <c r="D435" s="164"/>
    </row>
    <row r="436" spans="4:4">
      <c r="D436" s="164"/>
    </row>
    <row r="437" spans="4:4">
      <c r="D437" s="164"/>
    </row>
    <row r="438" spans="4:4">
      <c r="D438" s="164"/>
    </row>
    <row r="439" spans="4:4">
      <c r="D439" s="164"/>
    </row>
    <row r="440" spans="4:4">
      <c r="D440" s="164"/>
    </row>
    <row r="441" spans="4:4">
      <c r="D441" s="164"/>
    </row>
    <row r="442" spans="4:4">
      <c r="D442" s="164"/>
    </row>
    <row r="443" spans="4:4">
      <c r="D443" s="164"/>
    </row>
    <row r="444" spans="4:4">
      <c r="D444" s="164"/>
    </row>
    <row r="445" spans="4:4">
      <c r="D445" s="164"/>
    </row>
    <row r="446" spans="4:4">
      <c r="D446" s="164"/>
    </row>
    <row r="447" spans="4:4">
      <c r="D447" s="164"/>
    </row>
    <row r="448" spans="4:4">
      <c r="D448" s="164"/>
    </row>
    <row r="449" spans="4:4">
      <c r="D449" s="164"/>
    </row>
    <row r="450" spans="4:4">
      <c r="D450" s="164"/>
    </row>
    <row r="451" spans="4:4">
      <c r="D451" s="164"/>
    </row>
    <row r="452" spans="4:4">
      <c r="D452" s="164"/>
    </row>
    <row r="453" spans="4:4">
      <c r="D453" s="164"/>
    </row>
    <row r="454" spans="4:4">
      <c r="D454" s="164"/>
    </row>
    <row r="455" spans="4:4">
      <c r="D455" s="164"/>
    </row>
    <row r="456" spans="4:4">
      <c r="D456" s="164"/>
    </row>
    <row r="457" spans="4:4">
      <c r="D457" s="164"/>
    </row>
    <row r="458" spans="4:4">
      <c r="D458" s="164"/>
    </row>
    <row r="459" spans="4:4">
      <c r="D459" s="164"/>
    </row>
    <row r="460" spans="4:4">
      <c r="D460" s="164"/>
    </row>
    <row r="461" spans="4:4">
      <c r="D461" s="164"/>
    </row>
    <row r="462" spans="4:4">
      <c r="D462" s="164"/>
    </row>
    <row r="463" spans="4:4">
      <c r="D463" s="164"/>
    </row>
    <row r="464" spans="4:4">
      <c r="D464" s="164"/>
    </row>
    <row r="465" spans="4:4">
      <c r="D465" s="164"/>
    </row>
    <row r="466" spans="4:4">
      <c r="D466" s="164"/>
    </row>
    <row r="467" spans="4:4">
      <c r="D467" s="164"/>
    </row>
    <row r="468" spans="4:4">
      <c r="D468" s="164"/>
    </row>
    <row r="469" spans="4:4">
      <c r="D469" s="164"/>
    </row>
    <row r="470" spans="4:4">
      <c r="D470" s="164"/>
    </row>
    <row r="471" spans="4:4">
      <c r="D471" s="164"/>
    </row>
    <row r="472" spans="4:4">
      <c r="D472" s="164"/>
    </row>
    <row r="473" spans="4:4">
      <c r="D473" s="164"/>
    </row>
    <row r="474" spans="4:4">
      <c r="D474" s="164"/>
    </row>
    <row r="475" spans="4:4">
      <c r="D475" s="164"/>
    </row>
    <row r="476" spans="4:4">
      <c r="D476" s="164"/>
    </row>
    <row r="477" spans="4:4">
      <c r="D477" s="164"/>
    </row>
    <row r="478" spans="4:4">
      <c r="D478" s="164"/>
    </row>
    <row r="479" spans="4:4">
      <c r="D479" s="164"/>
    </row>
    <row r="480" spans="4:4">
      <c r="D480" s="164"/>
    </row>
    <row r="481" spans="4:4">
      <c r="D481" s="164"/>
    </row>
    <row r="482" spans="4:4">
      <c r="D482" s="164"/>
    </row>
    <row r="483" spans="4:4">
      <c r="D483" s="164"/>
    </row>
    <row r="484" spans="4:4">
      <c r="D484" s="164"/>
    </row>
    <row r="485" spans="4:4">
      <c r="D485" s="164"/>
    </row>
    <row r="486" spans="4:4">
      <c r="D486" s="164"/>
    </row>
    <row r="487" spans="4:4">
      <c r="D487" s="164"/>
    </row>
    <row r="488" spans="4:4">
      <c r="D488" s="164"/>
    </row>
    <row r="489" spans="4:4">
      <c r="D489" s="164"/>
    </row>
    <row r="490" spans="4:4">
      <c r="D490" s="164"/>
    </row>
    <row r="491" spans="4:4">
      <c r="D491" s="164"/>
    </row>
    <row r="492" spans="4:4">
      <c r="D492" s="164"/>
    </row>
    <row r="493" spans="4:4">
      <c r="D493" s="164"/>
    </row>
    <row r="494" spans="4:4">
      <c r="D494" s="164"/>
    </row>
    <row r="495" spans="4:4">
      <c r="D495" s="164"/>
    </row>
    <row r="496" spans="4:4">
      <c r="D496" s="164"/>
    </row>
    <row r="497" spans="4:4">
      <c r="D497" s="164"/>
    </row>
    <row r="498" spans="4:4">
      <c r="D498" s="164"/>
    </row>
    <row r="499" spans="4:4">
      <c r="D499" s="164"/>
    </row>
    <row r="500" spans="4:4">
      <c r="D500" s="164"/>
    </row>
    <row r="501" spans="4:4">
      <c r="D501" s="164"/>
    </row>
    <row r="502" spans="4:4">
      <c r="D502" s="164"/>
    </row>
    <row r="503" spans="4:4">
      <c r="D503" s="164"/>
    </row>
    <row r="504" spans="4:4">
      <c r="D504" s="164"/>
    </row>
    <row r="505" spans="4:4">
      <c r="D505" s="164"/>
    </row>
    <row r="506" spans="4:4">
      <c r="D506" s="164"/>
    </row>
    <row r="507" spans="4:4">
      <c r="D507" s="164"/>
    </row>
    <row r="508" spans="4:4">
      <c r="D508" s="164"/>
    </row>
    <row r="509" spans="4:4">
      <c r="D509" s="164"/>
    </row>
    <row r="510" spans="4:4">
      <c r="D510" s="164"/>
    </row>
    <row r="511" spans="4:4">
      <c r="D511" s="164"/>
    </row>
    <row r="512" spans="4:4">
      <c r="D512" s="164"/>
    </row>
    <row r="513" spans="4:4">
      <c r="D513" s="164"/>
    </row>
    <row r="514" spans="4:4">
      <c r="D514" s="164"/>
    </row>
    <row r="515" spans="4:4">
      <c r="D515" s="164"/>
    </row>
    <row r="516" spans="4:4">
      <c r="D516" s="164"/>
    </row>
    <row r="517" spans="4:4">
      <c r="D517" s="164"/>
    </row>
    <row r="518" spans="4:4">
      <c r="D518" s="164"/>
    </row>
    <row r="519" spans="4:4">
      <c r="D519" s="164"/>
    </row>
    <row r="520" spans="4:4">
      <c r="D520" s="164"/>
    </row>
    <row r="521" spans="4:4">
      <c r="D521" s="164"/>
    </row>
    <row r="522" spans="4:4">
      <c r="D522" s="164"/>
    </row>
    <row r="523" spans="4:4">
      <c r="D523" s="164"/>
    </row>
    <row r="524" spans="4:4">
      <c r="D524" s="164"/>
    </row>
    <row r="525" spans="4:4">
      <c r="D525" s="164"/>
    </row>
    <row r="526" spans="4:4">
      <c r="D526" s="164"/>
    </row>
    <row r="527" spans="4:4">
      <c r="D527" s="164"/>
    </row>
    <row r="528" spans="4:4">
      <c r="D528" s="164"/>
    </row>
    <row r="529" spans="4:4">
      <c r="D529" s="164"/>
    </row>
    <row r="530" spans="4:4">
      <c r="D530" s="164"/>
    </row>
    <row r="531" spans="4:4">
      <c r="D531" s="164"/>
    </row>
    <row r="532" spans="4:4">
      <c r="D532" s="164"/>
    </row>
    <row r="533" spans="4:4">
      <c r="D533" s="164"/>
    </row>
    <row r="534" spans="4:4">
      <c r="D534" s="164"/>
    </row>
    <row r="535" spans="4:4">
      <c r="D535" s="164"/>
    </row>
    <row r="536" spans="4:4">
      <c r="D536" s="164"/>
    </row>
    <row r="537" spans="4:4">
      <c r="D537" s="164"/>
    </row>
    <row r="538" spans="4:4">
      <c r="D538" s="164"/>
    </row>
    <row r="539" spans="4:4">
      <c r="D539" s="164"/>
    </row>
    <row r="540" spans="4:4">
      <c r="D540" s="164"/>
    </row>
    <row r="541" spans="4:4">
      <c r="D541" s="164"/>
    </row>
    <row r="542" spans="4:4">
      <c r="D542" s="164"/>
    </row>
    <row r="543" spans="4:4">
      <c r="D543" s="164"/>
    </row>
    <row r="544" spans="4:4">
      <c r="D544" s="164"/>
    </row>
    <row r="545" spans="4:4">
      <c r="D545" s="164"/>
    </row>
    <row r="546" spans="4:4">
      <c r="D546" s="164"/>
    </row>
    <row r="547" spans="4:4">
      <c r="D547" s="164"/>
    </row>
    <row r="548" spans="4:4">
      <c r="D548" s="164"/>
    </row>
    <row r="549" spans="4:4">
      <c r="D549" s="164"/>
    </row>
    <row r="550" spans="4:4">
      <c r="D550" s="164"/>
    </row>
    <row r="551" spans="4:4">
      <c r="D551" s="164"/>
    </row>
    <row r="552" spans="4:4">
      <c r="D552" s="164"/>
    </row>
    <row r="553" spans="4:4">
      <c r="D553" s="164"/>
    </row>
    <row r="554" spans="4:4">
      <c r="D554" s="164"/>
    </row>
    <row r="555" spans="4:4">
      <c r="D555" s="164"/>
    </row>
    <row r="556" spans="4:4">
      <c r="D556" s="164"/>
    </row>
    <row r="557" spans="4:4">
      <c r="D557" s="164"/>
    </row>
    <row r="558" spans="4:4">
      <c r="D558" s="164"/>
    </row>
    <row r="559" spans="4:4">
      <c r="D559" s="164"/>
    </row>
    <row r="560" spans="4:4">
      <c r="D560" s="164"/>
    </row>
    <row r="561" spans="4:4">
      <c r="D561" s="164"/>
    </row>
    <row r="562" spans="4:4">
      <c r="D562" s="164"/>
    </row>
    <row r="563" spans="4:4">
      <c r="D563" s="164"/>
    </row>
    <row r="564" spans="4:4">
      <c r="D564" s="164"/>
    </row>
    <row r="565" spans="4:4">
      <c r="D565" s="164"/>
    </row>
    <row r="566" spans="4:4">
      <c r="D566" s="164"/>
    </row>
    <row r="567" spans="4:4">
      <c r="D567" s="164"/>
    </row>
    <row r="568" spans="4:4">
      <c r="D568" s="164"/>
    </row>
    <row r="569" spans="4:4">
      <c r="D569" s="164"/>
    </row>
    <row r="570" spans="4:4">
      <c r="D570" s="164"/>
    </row>
    <row r="571" spans="4:4">
      <c r="D571" s="164"/>
    </row>
    <row r="572" spans="4:4">
      <c r="D572" s="164"/>
    </row>
    <row r="573" spans="4:4">
      <c r="D573" s="164"/>
    </row>
    <row r="574" spans="4:4">
      <c r="D574" s="164"/>
    </row>
    <row r="575" spans="4:4">
      <c r="D575" s="164"/>
    </row>
    <row r="576" spans="4:4">
      <c r="D576" s="164"/>
    </row>
    <row r="577" spans="4:4">
      <c r="D577" s="164"/>
    </row>
    <row r="578" spans="4:4">
      <c r="D578" s="164"/>
    </row>
    <row r="579" spans="4:4">
      <c r="D579" s="164"/>
    </row>
    <row r="580" spans="4:4">
      <c r="D580" s="164"/>
    </row>
    <row r="581" spans="4:4">
      <c r="D581" s="164"/>
    </row>
    <row r="582" spans="4:4">
      <c r="D582" s="164"/>
    </row>
    <row r="583" spans="4:4">
      <c r="D583" s="164"/>
    </row>
    <row r="584" spans="4:4">
      <c r="D584" s="164"/>
    </row>
    <row r="585" spans="4:4">
      <c r="D585" s="164"/>
    </row>
    <row r="586" spans="4:4">
      <c r="D586" s="164"/>
    </row>
    <row r="587" spans="4:4">
      <c r="D587" s="164"/>
    </row>
    <row r="588" spans="4:4">
      <c r="D588" s="164"/>
    </row>
    <row r="589" spans="4:4">
      <c r="D589" s="164"/>
    </row>
    <row r="590" spans="4:4">
      <c r="D590" s="164"/>
    </row>
    <row r="591" spans="4:4">
      <c r="D591" s="164"/>
    </row>
    <row r="592" spans="4:4">
      <c r="D592" s="164"/>
    </row>
    <row r="593" spans="4:4">
      <c r="D593" s="164"/>
    </row>
    <row r="594" spans="4:4">
      <c r="D594" s="164"/>
    </row>
    <row r="595" spans="4:4">
      <c r="D595" s="164"/>
    </row>
    <row r="596" spans="4:4">
      <c r="D596" s="164"/>
    </row>
    <row r="597" spans="4:4">
      <c r="D597" s="164"/>
    </row>
    <row r="598" spans="4:4">
      <c r="D598" s="164"/>
    </row>
    <row r="599" spans="4:4">
      <c r="D599" s="164"/>
    </row>
    <row r="600" spans="4:4">
      <c r="D600" s="164"/>
    </row>
    <row r="601" spans="4:4">
      <c r="D601" s="164"/>
    </row>
    <row r="602" spans="4:4">
      <c r="D602" s="164"/>
    </row>
    <row r="603" spans="4:4">
      <c r="D603" s="164"/>
    </row>
    <row r="604" spans="4:4">
      <c r="D604" s="164"/>
    </row>
    <row r="605" spans="4:4">
      <c r="D605" s="164"/>
    </row>
    <row r="606" spans="4:4">
      <c r="D606" s="164"/>
    </row>
    <row r="607" spans="4:4">
      <c r="D607" s="164"/>
    </row>
    <row r="608" spans="4:4">
      <c r="D608" s="164"/>
    </row>
    <row r="609" spans="4:4">
      <c r="D609" s="164"/>
    </row>
    <row r="610" spans="4:4">
      <c r="D610" s="164"/>
    </row>
    <row r="611" spans="4:4">
      <c r="D611" s="164"/>
    </row>
    <row r="612" spans="4:4">
      <c r="D612" s="164"/>
    </row>
    <row r="613" spans="4:4">
      <c r="D613" s="164"/>
    </row>
    <row r="614" spans="4:4">
      <c r="D614" s="164"/>
    </row>
    <row r="615" spans="4:4">
      <c r="D615" s="164"/>
    </row>
    <row r="616" spans="4:4">
      <c r="D616" s="164"/>
    </row>
    <row r="617" spans="4:4">
      <c r="D617" s="164"/>
    </row>
    <row r="618" spans="4:4">
      <c r="D618" s="164"/>
    </row>
    <row r="619" spans="4:4">
      <c r="D619" s="164"/>
    </row>
    <row r="620" spans="4:4">
      <c r="D620" s="164"/>
    </row>
    <row r="621" spans="4:4">
      <c r="D621" s="164"/>
    </row>
    <row r="622" spans="4:4">
      <c r="D622" s="164"/>
    </row>
    <row r="623" spans="4:4">
      <c r="D623" s="164"/>
    </row>
    <row r="624" spans="4:4">
      <c r="D624" s="164"/>
    </row>
    <row r="625" spans="4:4">
      <c r="D625" s="164"/>
    </row>
    <row r="626" spans="4:4">
      <c r="D626" s="164"/>
    </row>
    <row r="627" spans="4:4">
      <c r="D627" s="164"/>
    </row>
    <row r="628" spans="4:4">
      <c r="D628" s="164"/>
    </row>
    <row r="65417" spans="6:6">
      <c r="F65417" s="216" t="s">
        <v>215</v>
      </c>
    </row>
  </sheetData>
  <mergeCells count="63">
    <mergeCell ref="G51:O53"/>
    <mergeCell ref="E36:I37"/>
    <mergeCell ref="J36:K36"/>
    <mergeCell ref="D38:P39"/>
    <mergeCell ref="D42:E42"/>
    <mergeCell ref="E45:J48"/>
    <mergeCell ref="N45:P45"/>
    <mergeCell ref="M47:M48"/>
    <mergeCell ref="N47:P48"/>
    <mergeCell ref="F32:M32"/>
    <mergeCell ref="N32:P32"/>
    <mergeCell ref="F33:M33"/>
    <mergeCell ref="N33:P33"/>
    <mergeCell ref="F34:M34"/>
    <mergeCell ref="N34:P34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count="8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38" xr:uid="{6DF57BA1-639C-4362-A3A7-CF83F718217F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45:J48" xr:uid="{AED25346-9F5E-4E9C-B091-7A9137434DC1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DA11C5B6-A074-40EB-803C-041845A5906E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52400521-C964-45ED-9EEB-78DB5BCF6ACB}"/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1:G51 P51:P53 E52:F53" xr:uid="{3BB043D6-926A-4FB0-902B-119F82D9A44D}"/>
    <dataValidation type="whole" errorStyle="warning" allowBlank="1" showErrorMessage="1" errorTitle="Cantidad" error="Escriba una cantidad numérica en esta celda." promptTitle="Cantidad" sqref="AE21:AE34" xr:uid="{C8648588-4134-443D-91B9-26B61EB77672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34" xr:uid="{3962B16E-5C7A-4F4C-A50A-B1000629A36A}">
      <formula1>0</formula1>
      <formula2>256</formula2>
    </dataValidation>
    <dataValidation type="decimal" errorStyle="warning" allowBlank="1" showErrorMessage="1" errorTitle="Precio unitario" error="Escriba una cantidad numérica en esta celda." promptTitle="Precio unitario" sqref="N21:N34" xr:uid="{A1A1BDD2-D830-4E6C-8D35-1D1F40891A55}">
      <formula1>0</formula1>
      <formula2>1000000000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7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EBBC-AA62-45CB-B07F-09F22CE45729}">
  <sheetPr>
    <tabColor rgb="FFFFFF00"/>
    <pageSetUpPr fitToPage="1"/>
  </sheetPr>
  <dimension ref="A1:AI65420"/>
  <sheetViews>
    <sheetView tabSelected="1" topLeftCell="M6" zoomScale="85" zoomScaleNormal="85" workbookViewId="0">
      <selection activeCell="AC22" sqref="AC22"/>
    </sheetView>
  </sheetViews>
  <sheetFormatPr baseColWidth="10" defaultColWidth="11.44140625" defaultRowHeight="13.2" outlineLevelRow="1"/>
  <cols>
    <col min="1" max="1" width="1.33203125" style="164" customWidth="1"/>
    <col min="2" max="2" width="0.44140625" style="164" customWidth="1"/>
    <col min="3" max="3" width="3.6640625" style="164" customWidth="1"/>
    <col min="4" max="4" width="15.5546875" style="172" customWidth="1"/>
    <col min="5" max="5" width="23.109375" style="164" customWidth="1"/>
    <col min="6" max="6" width="3.6640625" style="164" customWidth="1"/>
    <col min="7" max="7" width="10.88671875" style="164" customWidth="1"/>
    <col min="8" max="8" width="14.44140625" style="164" customWidth="1"/>
    <col min="9" max="9" width="4.6640625" style="164" customWidth="1"/>
    <col min="10" max="10" width="9.6640625" style="164" customWidth="1"/>
    <col min="11" max="11" width="2.6640625" style="164" customWidth="1"/>
    <col min="12" max="12" width="17.33203125" style="164" customWidth="1"/>
    <col min="13" max="13" width="22.109375" style="164" customWidth="1"/>
    <col min="14" max="14" width="8" style="164" customWidth="1"/>
    <col min="15" max="15" width="14.88671875" style="164" customWidth="1"/>
    <col min="16" max="16" width="6.44140625" style="164" customWidth="1"/>
    <col min="17" max="17" width="4" style="164" customWidth="1"/>
    <col min="18" max="18" width="6.5546875" style="164" customWidth="1"/>
    <col min="19" max="19" width="4" style="166" customWidth="1"/>
    <col min="20" max="20" width="39.44140625" style="166" customWidth="1"/>
    <col min="21" max="23" width="13.109375" style="166" customWidth="1"/>
    <col min="24" max="16384" width="11.44140625" style="164"/>
  </cols>
  <sheetData>
    <row r="1" spans="1:23" ht="21" thickBot="1">
      <c r="D1" s="164"/>
      <c r="M1" s="165"/>
      <c r="N1" s="165"/>
      <c r="O1" s="165"/>
      <c r="P1" s="165"/>
    </row>
    <row r="2" spans="1:23" ht="21" thickTop="1">
      <c r="B2" s="167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  <c r="N2" s="169"/>
      <c r="O2" s="169"/>
      <c r="P2" s="169"/>
      <c r="Q2" s="168"/>
      <c r="R2" s="170"/>
    </row>
    <row r="3" spans="1:23" ht="21">
      <c r="B3" s="171"/>
      <c r="C3" s="172"/>
      <c r="E3" s="250"/>
      <c r="F3" s="250"/>
      <c r="G3" s="250"/>
      <c r="H3" s="250"/>
      <c r="I3" s="250"/>
      <c r="J3" s="250"/>
      <c r="K3" s="250"/>
      <c r="L3" s="250"/>
      <c r="M3" s="173"/>
      <c r="N3" s="174"/>
      <c r="O3" s="174"/>
      <c r="P3" s="175"/>
      <c r="Q3" s="176"/>
      <c r="R3" s="177"/>
    </row>
    <row r="4" spans="1:23" ht="21">
      <c r="A4" s="164">
        <v>772</v>
      </c>
      <c r="B4" s="171"/>
      <c r="C4" s="172"/>
      <c r="E4" s="250" t="s">
        <v>229</v>
      </c>
      <c r="F4" s="250"/>
      <c r="G4" s="250"/>
      <c r="H4" s="250"/>
      <c r="I4" s="250"/>
      <c r="J4" s="250"/>
      <c r="K4" s="250"/>
      <c r="L4" s="250"/>
      <c r="M4" s="173"/>
      <c r="N4" s="173"/>
      <c r="O4" s="174"/>
      <c r="P4" s="175" t="s">
        <v>197</v>
      </c>
      <c r="Q4" s="172" t="s">
        <v>230</v>
      </c>
      <c r="R4" s="177"/>
    </row>
    <row r="5" spans="1:23" ht="19.2">
      <c r="B5" s="171"/>
      <c r="C5" s="172"/>
      <c r="E5" s="250" t="s">
        <v>231</v>
      </c>
      <c r="F5" s="250"/>
      <c r="G5" s="250"/>
      <c r="H5" s="250"/>
      <c r="I5" s="250"/>
      <c r="J5" s="250"/>
      <c r="K5" s="250"/>
      <c r="L5" s="250"/>
      <c r="M5" s="178"/>
      <c r="N5" s="178"/>
      <c r="O5" s="178"/>
      <c r="P5" s="178"/>
      <c r="Q5" s="172"/>
      <c r="R5" s="177"/>
    </row>
    <row r="6" spans="1:23" ht="19.2">
      <c r="B6" s="171"/>
      <c r="C6" s="172"/>
      <c r="E6" s="250"/>
      <c r="F6" s="250"/>
      <c r="G6" s="250"/>
      <c r="H6" s="250"/>
      <c r="I6" s="250"/>
      <c r="J6" s="250"/>
      <c r="K6" s="250"/>
      <c r="L6" s="250"/>
      <c r="M6" s="172"/>
      <c r="N6" s="172"/>
      <c r="O6" s="172"/>
      <c r="P6" s="172"/>
      <c r="Q6" s="172"/>
      <c r="R6" s="177"/>
    </row>
    <row r="7" spans="1:23" hidden="1">
      <c r="B7" s="171"/>
      <c r="C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7"/>
    </row>
    <row r="8" spans="1:23" hidden="1">
      <c r="B8" s="171"/>
      <c r="C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7"/>
    </row>
    <row r="9" spans="1:23" ht="26.25" customHeight="1" thickBot="1">
      <c r="B9" s="171"/>
      <c r="C9" s="172"/>
      <c r="E9" s="251"/>
      <c r="F9" s="252"/>
      <c r="G9" s="252"/>
      <c r="H9" s="252"/>
      <c r="I9" s="252"/>
      <c r="J9" s="252"/>
      <c r="K9" s="178"/>
      <c r="L9" s="179" t="s">
        <v>198</v>
      </c>
      <c r="M9" s="248" t="s">
        <v>232</v>
      </c>
      <c r="N9" s="249"/>
      <c r="O9" s="249"/>
      <c r="P9" s="249"/>
      <c r="Q9" s="172"/>
      <c r="R9" s="177"/>
    </row>
    <row r="10" spans="1:23" ht="12.75" hidden="1" customHeight="1" outlineLevel="1" thickBot="1">
      <c r="B10" s="171"/>
      <c r="C10" s="172"/>
      <c r="E10" s="253"/>
      <c r="F10" s="253"/>
      <c r="G10" s="253"/>
      <c r="H10" s="253"/>
      <c r="I10" s="253"/>
      <c r="J10" s="253"/>
      <c r="K10" s="178"/>
      <c r="L10" s="179"/>
      <c r="M10" s="254"/>
      <c r="N10" s="255"/>
      <c r="O10" s="255"/>
      <c r="P10" s="255"/>
      <c r="Q10" s="172"/>
      <c r="R10" s="177"/>
    </row>
    <row r="11" spans="1:23" ht="12.75" hidden="1" customHeight="1" outlineLevel="1">
      <c r="B11" s="171"/>
      <c r="C11" s="172"/>
      <c r="E11" s="253"/>
      <c r="F11" s="253"/>
      <c r="G11" s="253"/>
      <c r="H11" s="253"/>
      <c r="I11" s="253"/>
      <c r="J11" s="253"/>
      <c r="K11" s="178"/>
      <c r="L11" s="179"/>
      <c r="M11" s="254"/>
      <c r="N11" s="255"/>
      <c r="O11" s="255"/>
      <c r="P11" s="255"/>
      <c r="Q11" s="172"/>
      <c r="R11" s="177"/>
    </row>
    <row r="12" spans="1:23" ht="12.75" hidden="1" customHeight="1" outlineLevel="1">
      <c r="B12" s="171"/>
      <c r="C12" s="172"/>
      <c r="E12" s="253"/>
      <c r="F12" s="253"/>
      <c r="G12" s="253"/>
      <c r="H12" s="253"/>
      <c r="I12" s="253"/>
      <c r="J12" s="253"/>
      <c r="K12" s="178"/>
      <c r="L12" s="179"/>
      <c r="M12" s="254"/>
      <c r="N12" s="255"/>
      <c r="O12" s="255"/>
      <c r="P12" s="255"/>
      <c r="Q12" s="172"/>
      <c r="R12" s="177"/>
    </row>
    <row r="13" spans="1:23" ht="12.75" hidden="1" customHeight="1" outlineLevel="1">
      <c r="B13" s="171"/>
      <c r="C13" s="172"/>
      <c r="E13" s="253"/>
      <c r="F13" s="253"/>
      <c r="G13" s="253"/>
      <c r="H13" s="253"/>
      <c r="I13" s="253"/>
      <c r="J13" s="253"/>
      <c r="K13" s="178"/>
      <c r="L13" s="179"/>
      <c r="M13" s="254"/>
      <c r="N13" s="255"/>
      <c r="O13" s="255"/>
      <c r="P13" s="255"/>
      <c r="Q13" s="172"/>
      <c r="R13" s="177"/>
    </row>
    <row r="14" spans="1:23" ht="12.75" hidden="1" customHeight="1" outlineLevel="1">
      <c r="B14" s="171"/>
      <c r="C14" s="172"/>
      <c r="E14" s="253"/>
      <c r="F14" s="253"/>
      <c r="G14" s="253"/>
      <c r="H14" s="253"/>
      <c r="I14" s="253"/>
      <c r="J14" s="253"/>
      <c r="K14" s="178"/>
      <c r="L14" s="179"/>
      <c r="M14" s="254"/>
      <c r="N14" s="255"/>
      <c r="O14" s="255"/>
      <c r="P14" s="255"/>
      <c r="Q14" s="172"/>
      <c r="R14" s="177"/>
    </row>
    <row r="15" spans="1:23" ht="12.75" hidden="1" customHeight="1" outlineLevel="1">
      <c r="B15" s="171"/>
      <c r="C15" s="172"/>
      <c r="E15" s="253"/>
      <c r="F15" s="253"/>
      <c r="G15" s="253"/>
      <c r="H15" s="253"/>
      <c r="I15" s="253"/>
      <c r="J15" s="253"/>
      <c r="K15" s="178"/>
      <c r="L15" s="179"/>
      <c r="M15" s="254"/>
      <c r="N15" s="255"/>
      <c r="O15" s="255"/>
      <c r="P15" s="255"/>
      <c r="Q15" s="172"/>
      <c r="R15" s="177"/>
    </row>
    <row r="16" spans="1:23" ht="19.2" collapsed="1">
      <c r="B16" s="171"/>
      <c r="C16" s="172"/>
      <c r="E16" s="251"/>
      <c r="F16" s="252"/>
      <c r="G16" s="252"/>
      <c r="H16" s="252"/>
      <c r="I16" s="252"/>
      <c r="J16" s="252"/>
      <c r="K16" s="178"/>
      <c r="L16" s="179" t="s">
        <v>200</v>
      </c>
      <c r="M16" s="256" t="s">
        <v>201</v>
      </c>
      <c r="N16" s="257"/>
      <c r="O16" s="257"/>
      <c r="P16" s="257"/>
      <c r="Q16" s="172"/>
      <c r="R16" s="177"/>
      <c r="T16" s="180" t="s">
        <v>100</v>
      </c>
      <c r="U16" s="181" t="s">
        <v>233</v>
      </c>
      <c r="V16" s="231" t="s">
        <v>188</v>
      </c>
      <c r="W16" s="182" t="s">
        <v>234</v>
      </c>
    </row>
    <row r="17" spans="2:35" ht="19.2">
      <c r="B17" s="171"/>
      <c r="C17" s="172"/>
      <c r="E17" s="251"/>
      <c r="F17" s="252"/>
      <c r="G17" s="252"/>
      <c r="H17" s="252"/>
      <c r="I17" s="252"/>
      <c r="J17" s="252"/>
      <c r="K17" s="178"/>
      <c r="L17" s="179" t="s">
        <v>202</v>
      </c>
      <c r="M17" s="256" t="s">
        <v>203</v>
      </c>
      <c r="N17" s="257"/>
      <c r="O17" s="257"/>
      <c r="P17" s="257"/>
      <c r="Q17" s="172" t="s">
        <v>204</v>
      </c>
      <c r="R17" s="177"/>
      <c r="T17" s="180" t="s">
        <v>138</v>
      </c>
      <c r="U17" s="183"/>
      <c r="V17" s="183"/>
      <c r="W17" s="183"/>
    </row>
    <row r="18" spans="2:35" ht="19.2">
      <c r="B18" s="171"/>
      <c r="C18" s="172"/>
      <c r="E18" s="258"/>
      <c r="F18" s="259"/>
      <c r="G18" s="259"/>
      <c r="H18" s="259"/>
      <c r="I18" s="259"/>
      <c r="J18" s="259"/>
      <c r="K18" s="178"/>
      <c r="L18" s="179" t="s">
        <v>206</v>
      </c>
      <c r="M18" s="260" t="s">
        <v>235</v>
      </c>
      <c r="N18" s="261"/>
      <c r="O18" s="261"/>
      <c r="P18" s="261"/>
      <c r="Q18" s="172"/>
      <c r="R18" s="177"/>
      <c r="T18" s="184" t="s">
        <v>1</v>
      </c>
      <c r="U18" s="183">
        <v>6</v>
      </c>
      <c r="V18" s="183"/>
      <c r="W18" s="183"/>
    </row>
    <row r="19" spans="2:35" ht="15.6" thickBot="1">
      <c r="B19" s="171"/>
      <c r="C19" s="172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2"/>
      <c r="R19" s="177"/>
      <c r="S19" s="164"/>
      <c r="T19" s="180" t="s">
        <v>100</v>
      </c>
      <c r="U19" s="185"/>
      <c r="V19" s="232"/>
      <c r="W19" s="186" t="s">
        <v>207</v>
      </c>
      <c r="X19" s="187"/>
      <c r="Y19" s="187"/>
      <c r="Z19" s="187"/>
      <c r="AD19" s="187"/>
      <c r="AE19" s="187"/>
      <c r="AF19" s="187"/>
      <c r="AG19" s="187"/>
      <c r="AH19" s="187"/>
    </row>
    <row r="20" spans="2:35" ht="16.2" thickBot="1">
      <c r="B20" s="171"/>
      <c r="C20" s="172"/>
      <c r="D20" s="188" t="s">
        <v>208</v>
      </c>
      <c r="E20" s="189" t="s">
        <v>2</v>
      </c>
      <c r="F20" s="262" t="s">
        <v>209</v>
      </c>
      <c r="G20" s="262"/>
      <c r="H20" s="262"/>
      <c r="I20" s="262"/>
      <c r="J20" s="262"/>
      <c r="K20" s="262"/>
      <c r="L20" s="262"/>
      <c r="M20" s="262"/>
      <c r="N20" s="262" t="s">
        <v>210</v>
      </c>
      <c r="O20" s="263"/>
      <c r="P20" s="263"/>
      <c r="Q20" s="172"/>
      <c r="R20" s="177"/>
      <c r="S20" s="164"/>
      <c r="T20" s="180"/>
      <c r="U20" s="190"/>
      <c r="V20" s="190"/>
      <c r="W20" s="190"/>
      <c r="X20" s="166"/>
      <c r="Y20" s="166"/>
      <c r="Z20" s="166"/>
      <c r="AA20" s="166"/>
      <c r="AC20" s="166"/>
      <c r="AD20" s="166"/>
      <c r="AE20" s="166"/>
      <c r="AF20" s="166"/>
      <c r="AG20" s="166"/>
      <c r="AH20" s="166"/>
      <c r="AI20" s="166"/>
    </row>
    <row r="21" spans="2:35" ht="15.75" customHeight="1">
      <c r="B21" s="171"/>
      <c r="C21" s="191"/>
      <c r="D21" s="233">
        <f>Y21</f>
        <v>6</v>
      </c>
      <c r="E21" s="193" t="s">
        <v>135</v>
      </c>
      <c r="F21" s="264" t="str">
        <f>T21</f>
        <v>Valvula de alivio para boiler coflex 3/4</v>
      </c>
      <c r="G21" s="264"/>
      <c r="H21" s="264"/>
      <c r="I21" s="264"/>
      <c r="J21" s="264"/>
      <c r="K21" s="264"/>
      <c r="L21" s="264"/>
      <c r="M21" s="264"/>
      <c r="N21" s="265"/>
      <c r="O21" s="265"/>
      <c r="P21" s="266"/>
      <c r="Q21" s="172"/>
      <c r="R21" s="177"/>
      <c r="S21" s="164"/>
      <c r="T21" s="180" t="s">
        <v>240</v>
      </c>
      <c r="U21" s="194">
        <v>1</v>
      </c>
      <c r="V21" s="194">
        <v>1</v>
      </c>
      <c r="W21" s="194"/>
      <c r="X21" s="166"/>
      <c r="Y21" s="187">
        <f>(U21*$U$18)+(V21*$V$18)+(W21*$W$18)</f>
        <v>6</v>
      </c>
      <c r="Z21" s="166"/>
      <c r="AA21" s="166"/>
      <c r="AC21" s="180"/>
      <c r="AD21" s="166"/>
      <c r="AE21" s="166"/>
      <c r="AF21" s="166"/>
      <c r="AG21" s="166"/>
      <c r="AH21" s="166"/>
      <c r="AI21" s="166"/>
    </row>
    <row r="22" spans="2:35" s="200" customFormat="1" ht="15">
      <c r="B22" s="195"/>
      <c r="C22" s="191"/>
      <c r="D22" s="196">
        <f t="shared" ref="D22:D32" si="0">Y22</f>
        <v>36</v>
      </c>
      <c r="E22" s="197" t="s">
        <v>135</v>
      </c>
      <c r="F22" s="267" t="str">
        <f t="shared" ref="F22:F37" si="1">T22</f>
        <v>CONECTOR MACHO COBRE DE 3/4</v>
      </c>
      <c r="G22" s="267"/>
      <c r="H22" s="267"/>
      <c r="I22" s="267"/>
      <c r="J22" s="267"/>
      <c r="K22" s="267"/>
      <c r="L22" s="267"/>
      <c r="M22" s="267"/>
      <c r="N22" s="268"/>
      <c r="O22" s="268"/>
      <c r="P22" s="269"/>
      <c r="Q22" s="198"/>
      <c r="R22" s="199"/>
      <c r="T22" s="234" t="s">
        <v>241</v>
      </c>
      <c r="U22" s="201">
        <v>6</v>
      </c>
      <c r="V22" s="201">
        <v>6</v>
      </c>
      <c r="W22" s="201"/>
      <c r="X22" s="202"/>
      <c r="Y22" s="187">
        <f t="shared" ref="Y22:Y37" si="2">(U22*$U$18)+(V22*$V$18)+(W22*$W$18)</f>
        <v>36</v>
      </c>
      <c r="Z22" s="202"/>
      <c r="AA22" s="202"/>
      <c r="AC22" s="203"/>
      <c r="AD22" s="202"/>
      <c r="AE22" s="202"/>
      <c r="AF22" s="202"/>
      <c r="AG22" s="202"/>
      <c r="AH22" s="202"/>
      <c r="AI22" s="202"/>
    </row>
    <row r="23" spans="2:35" ht="15">
      <c r="B23" s="171"/>
      <c r="C23" s="191"/>
      <c r="D23" s="235">
        <f t="shared" si="0"/>
        <v>6</v>
      </c>
      <c r="E23" s="197" t="s">
        <v>135</v>
      </c>
      <c r="F23" s="267" t="str">
        <f t="shared" si="1"/>
        <v>LLAVE ESFERA 3/4</v>
      </c>
      <c r="G23" s="267"/>
      <c r="H23" s="267"/>
      <c r="I23" s="267"/>
      <c r="J23" s="267"/>
      <c r="K23" s="267"/>
      <c r="L23" s="267"/>
      <c r="M23" s="267"/>
      <c r="N23" s="268"/>
      <c r="O23" s="268"/>
      <c r="P23" s="269"/>
      <c r="Q23" s="172"/>
      <c r="R23" s="177"/>
      <c r="S23" s="200"/>
      <c r="T23" s="180" t="s">
        <v>306</v>
      </c>
      <c r="U23" s="194">
        <v>1</v>
      </c>
      <c r="V23" s="194">
        <v>1</v>
      </c>
      <c r="W23" s="194"/>
      <c r="X23" s="166"/>
      <c r="Y23" s="187">
        <f t="shared" si="2"/>
        <v>6</v>
      </c>
      <c r="Z23" s="166"/>
      <c r="AA23" s="166"/>
      <c r="AC23" s="180"/>
      <c r="AD23" s="166"/>
      <c r="AE23" s="166"/>
      <c r="AF23" s="166"/>
      <c r="AG23" s="166"/>
      <c r="AH23" s="166"/>
      <c r="AI23" s="166"/>
    </row>
    <row r="24" spans="2:35" ht="15">
      <c r="B24" s="171"/>
      <c r="C24" s="191"/>
      <c r="D24" s="196">
        <f t="shared" si="0"/>
        <v>6</v>
      </c>
      <c r="E24" s="197" t="s">
        <v>135</v>
      </c>
      <c r="F24" s="267" t="str">
        <f t="shared" si="1"/>
        <v>CODO COBRE 90X 3/4"</v>
      </c>
      <c r="G24" s="267"/>
      <c r="H24" s="267"/>
      <c r="I24" s="267"/>
      <c r="J24" s="267"/>
      <c r="K24" s="267"/>
      <c r="L24" s="267"/>
      <c r="M24" s="267"/>
      <c r="N24" s="270"/>
      <c r="O24" s="271"/>
      <c r="P24" s="272"/>
      <c r="Q24" s="172"/>
      <c r="R24" s="177"/>
      <c r="S24" s="164"/>
      <c r="T24" s="184" t="s">
        <v>286</v>
      </c>
      <c r="U24" s="194">
        <v>1</v>
      </c>
      <c r="V24" s="194">
        <v>1</v>
      </c>
      <c r="W24" s="194"/>
      <c r="X24" s="166"/>
      <c r="Y24" s="187">
        <f t="shared" si="2"/>
        <v>6</v>
      </c>
      <c r="Z24" s="166"/>
      <c r="AA24" s="166"/>
      <c r="AC24" s="180"/>
      <c r="AD24" s="166"/>
      <c r="AE24" s="166"/>
      <c r="AF24" s="166"/>
      <c r="AG24" s="166"/>
      <c r="AH24" s="166"/>
      <c r="AI24" s="166"/>
    </row>
    <row r="25" spans="2:35" ht="15">
      <c r="B25" s="171"/>
      <c r="C25" s="191"/>
      <c r="D25" s="196">
        <f t="shared" si="0"/>
        <v>6</v>
      </c>
      <c r="E25" s="197" t="s">
        <v>135</v>
      </c>
      <c r="F25" s="267" t="str">
        <f t="shared" si="1"/>
        <v>TEE DE COBRE 3/4</v>
      </c>
      <c r="G25" s="267"/>
      <c r="H25" s="267"/>
      <c r="I25" s="267"/>
      <c r="J25" s="267"/>
      <c r="K25" s="267"/>
      <c r="L25" s="267"/>
      <c r="M25" s="267"/>
      <c r="N25" s="273"/>
      <c r="O25" s="273"/>
      <c r="P25" s="274"/>
      <c r="Q25" s="172"/>
      <c r="R25" s="177"/>
      <c r="S25" s="164"/>
      <c r="T25" s="184" t="s">
        <v>242</v>
      </c>
      <c r="U25" s="194">
        <v>1</v>
      </c>
      <c r="V25" s="194">
        <v>1</v>
      </c>
      <c r="W25" s="194"/>
      <c r="X25" s="166"/>
      <c r="Y25" s="187">
        <f t="shared" si="2"/>
        <v>6</v>
      </c>
      <c r="Z25" s="166"/>
      <c r="AA25" s="166"/>
      <c r="AC25" s="180"/>
      <c r="AD25" s="166"/>
      <c r="AE25" s="166"/>
      <c r="AF25" s="166"/>
      <c r="AG25" s="166"/>
      <c r="AH25" s="166"/>
      <c r="AI25" s="166"/>
    </row>
    <row r="26" spans="2:35" ht="15">
      <c r="B26" s="171"/>
      <c r="C26" s="191"/>
      <c r="D26" s="196">
        <f t="shared" si="0"/>
        <v>0</v>
      </c>
      <c r="E26" s="197" t="s">
        <v>135</v>
      </c>
      <c r="F26" s="267" t="str">
        <f t="shared" si="1"/>
        <v>LIJA 1/2 PARA COBRE</v>
      </c>
      <c r="G26" s="267"/>
      <c r="H26" s="267"/>
      <c r="I26" s="267"/>
      <c r="J26" s="267"/>
      <c r="K26" s="267"/>
      <c r="L26" s="267"/>
      <c r="M26" s="267"/>
      <c r="N26" s="268"/>
      <c r="O26" s="268"/>
      <c r="P26" s="269"/>
      <c r="Q26" s="172"/>
      <c r="R26" s="177"/>
      <c r="S26" s="164"/>
      <c r="T26" s="184" t="s">
        <v>304</v>
      </c>
      <c r="U26" s="194"/>
      <c r="V26" s="194"/>
      <c r="W26" s="194"/>
      <c r="X26" s="166"/>
      <c r="Y26" s="187">
        <f t="shared" si="2"/>
        <v>0</v>
      </c>
      <c r="Z26" s="166"/>
      <c r="AA26" s="166"/>
      <c r="AC26" s="180"/>
      <c r="AD26" s="166"/>
      <c r="AE26" s="166"/>
      <c r="AF26" s="166"/>
      <c r="AG26" s="166"/>
      <c r="AH26" s="166"/>
      <c r="AI26" s="166"/>
    </row>
    <row r="27" spans="2:35" s="200" customFormat="1" ht="15">
      <c r="B27" s="195"/>
      <c r="C27" s="191"/>
      <c r="D27" s="196">
        <f t="shared" si="0"/>
        <v>6</v>
      </c>
      <c r="E27" s="197" t="s">
        <v>135</v>
      </c>
      <c r="F27" s="267" t="str">
        <f t="shared" si="1"/>
        <v>LLAVE INVIERNO DE 3/4" A  1/2"</v>
      </c>
      <c r="G27" s="267"/>
      <c r="H27" s="267"/>
      <c r="I27" s="267"/>
      <c r="J27" s="267"/>
      <c r="K27" s="267"/>
      <c r="L27" s="267"/>
      <c r="M27" s="267"/>
      <c r="N27" s="275"/>
      <c r="O27" s="275"/>
      <c r="P27" s="276"/>
      <c r="Q27" s="198"/>
      <c r="R27" s="199"/>
      <c r="T27" s="180" t="s">
        <v>287</v>
      </c>
      <c r="U27" s="201">
        <v>1</v>
      </c>
      <c r="V27" s="201">
        <v>1</v>
      </c>
      <c r="W27" s="201"/>
      <c r="X27" s="166"/>
      <c r="Y27" s="187">
        <f t="shared" si="2"/>
        <v>6</v>
      </c>
      <c r="Z27" s="166"/>
      <c r="AA27" s="166"/>
      <c r="AC27" s="180"/>
      <c r="AD27" s="166"/>
      <c r="AE27" s="166"/>
      <c r="AF27" s="166"/>
      <c r="AG27" s="166"/>
      <c r="AH27" s="166"/>
      <c r="AI27" s="166"/>
    </row>
    <row r="28" spans="2:35" ht="15">
      <c r="B28" s="171"/>
      <c r="C28" s="191"/>
      <c r="D28" s="196">
        <f t="shared" si="0"/>
        <v>6</v>
      </c>
      <c r="E28" s="197" t="s">
        <v>135</v>
      </c>
      <c r="F28" s="267" t="str">
        <f t="shared" si="1"/>
        <v>TUERCA  CONICA LATON 3/8</v>
      </c>
      <c r="G28" s="267"/>
      <c r="H28" s="267"/>
      <c r="I28" s="267"/>
      <c r="J28" s="267"/>
      <c r="K28" s="267"/>
      <c r="L28" s="267"/>
      <c r="M28" s="267"/>
      <c r="N28" s="268"/>
      <c r="O28" s="268"/>
      <c r="P28" s="269"/>
      <c r="Q28" s="172"/>
      <c r="R28" s="177"/>
      <c r="S28" s="164"/>
      <c r="T28" s="180" t="s">
        <v>243</v>
      </c>
      <c r="U28" s="194">
        <v>1</v>
      </c>
      <c r="V28" s="194">
        <v>1</v>
      </c>
      <c r="W28" s="194"/>
      <c r="X28" s="166"/>
      <c r="Y28" s="187">
        <f t="shared" si="2"/>
        <v>6</v>
      </c>
      <c r="Z28" s="166"/>
      <c r="AA28" s="166"/>
      <c r="AC28" s="180"/>
      <c r="AD28" s="166"/>
      <c r="AE28" s="166"/>
      <c r="AF28" s="166"/>
      <c r="AG28" s="166"/>
      <c r="AH28" s="166"/>
      <c r="AI28" s="166"/>
    </row>
    <row r="29" spans="2:35" ht="15">
      <c r="B29" s="171"/>
      <c r="C29" s="191"/>
      <c r="D29" s="235">
        <f t="shared" si="0"/>
        <v>6</v>
      </c>
      <c r="E29" s="197" t="s">
        <v>135</v>
      </c>
      <c r="F29" s="267" t="str">
        <f t="shared" si="1"/>
        <v>NIPLE TERMINAL 3/8" X 1/2"</v>
      </c>
      <c r="G29" s="267"/>
      <c r="H29" s="267"/>
      <c r="I29" s="267"/>
      <c r="J29" s="267"/>
      <c r="K29" s="267"/>
      <c r="L29" s="267"/>
      <c r="M29" s="267"/>
      <c r="N29" s="268"/>
      <c r="O29" s="268"/>
      <c r="P29" s="269"/>
      <c r="Q29" s="172"/>
      <c r="R29" s="177"/>
      <c r="S29" s="164"/>
      <c r="T29" s="236" t="s">
        <v>288</v>
      </c>
      <c r="U29" s="194">
        <v>1</v>
      </c>
      <c r="V29" s="194">
        <v>1</v>
      </c>
      <c r="W29" s="194"/>
      <c r="X29" s="204"/>
      <c r="Y29" s="187">
        <f t="shared" si="2"/>
        <v>6</v>
      </c>
      <c r="Z29" s="204"/>
      <c r="AA29" s="166"/>
      <c r="AC29" s="180"/>
      <c r="AD29" s="204"/>
      <c r="AE29" s="204"/>
      <c r="AF29" s="204"/>
      <c r="AG29" s="204"/>
      <c r="AH29" s="204"/>
      <c r="AI29" s="166"/>
    </row>
    <row r="30" spans="2:35" s="200" customFormat="1" ht="15">
      <c r="B30" s="195"/>
      <c r="C30" s="191"/>
      <c r="D30" s="196">
        <f t="shared" si="0"/>
        <v>6</v>
      </c>
      <c r="E30" s="197" t="s">
        <v>236</v>
      </c>
      <c r="F30" s="267" t="str">
        <f t="shared" si="1"/>
        <v>TUBO COBRE L 3/4"</v>
      </c>
      <c r="G30" s="267"/>
      <c r="H30" s="267"/>
      <c r="I30" s="267"/>
      <c r="J30" s="267"/>
      <c r="K30" s="267"/>
      <c r="L30" s="267"/>
      <c r="M30" s="267"/>
      <c r="N30" s="268"/>
      <c r="O30" s="268"/>
      <c r="P30" s="269"/>
      <c r="Q30" s="198"/>
      <c r="R30" s="199"/>
      <c r="T30" s="180" t="s">
        <v>291</v>
      </c>
      <c r="U30" s="194">
        <v>1</v>
      </c>
      <c r="V30" s="194">
        <v>1</v>
      </c>
      <c r="W30" s="194"/>
      <c r="X30" s="202"/>
      <c r="Y30" s="187">
        <f t="shared" si="2"/>
        <v>6</v>
      </c>
      <c r="Z30" s="202">
        <f>Y30/6</f>
        <v>1</v>
      </c>
      <c r="AA30" s="202"/>
      <c r="AC30" s="203"/>
      <c r="AD30" s="202"/>
      <c r="AE30" s="202"/>
      <c r="AF30" s="202"/>
      <c r="AG30" s="202"/>
      <c r="AH30" s="202"/>
      <c r="AI30" s="202"/>
    </row>
    <row r="31" spans="2:35" s="200" customFormat="1" ht="15">
      <c r="B31" s="195"/>
      <c r="C31" s="191"/>
      <c r="D31" s="235">
        <f t="shared" si="0"/>
        <v>6</v>
      </c>
      <c r="E31" s="197" t="s">
        <v>236</v>
      </c>
      <c r="F31" s="267" t="str">
        <f t="shared" si="1"/>
        <v>TUBO GALVANIZADO 3/4"</v>
      </c>
      <c r="G31" s="267"/>
      <c r="H31" s="267"/>
      <c r="I31" s="267"/>
      <c r="J31" s="267"/>
      <c r="K31" s="267"/>
      <c r="L31" s="267"/>
      <c r="M31" s="267"/>
      <c r="N31" s="268"/>
      <c r="O31" s="268"/>
      <c r="P31" s="269"/>
      <c r="Q31" s="198"/>
      <c r="R31" s="199"/>
      <c r="T31" s="180" t="s">
        <v>289</v>
      </c>
      <c r="U31" s="194">
        <v>1</v>
      </c>
      <c r="V31" s="194">
        <v>1</v>
      </c>
      <c r="W31" s="194"/>
      <c r="X31" s="202"/>
      <c r="Y31" s="187">
        <f t="shared" si="2"/>
        <v>6</v>
      </c>
      <c r="Z31" s="202">
        <f>Y31/6</f>
        <v>1</v>
      </c>
      <c r="AA31" s="202"/>
      <c r="AC31" s="203"/>
      <c r="AD31" s="202"/>
      <c r="AE31" s="202"/>
      <c r="AF31" s="202"/>
      <c r="AG31" s="202"/>
      <c r="AH31" s="202"/>
      <c r="AI31" s="202"/>
    </row>
    <row r="32" spans="2:35" s="200" customFormat="1" ht="15">
      <c r="B32" s="195"/>
      <c r="C32" s="191"/>
      <c r="D32" s="196">
        <f t="shared" si="0"/>
        <v>6</v>
      </c>
      <c r="E32" s="197" t="s">
        <v>236</v>
      </c>
      <c r="F32" s="267" t="str">
        <f t="shared" si="1"/>
        <v>TUBO FLEX 3/8</v>
      </c>
      <c r="G32" s="267"/>
      <c r="H32" s="267"/>
      <c r="I32" s="267"/>
      <c r="J32" s="267"/>
      <c r="K32" s="267"/>
      <c r="L32" s="267"/>
      <c r="M32" s="267"/>
      <c r="N32" s="268" t="s">
        <v>237</v>
      </c>
      <c r="O32" s="268"/>
      <c r="P32" s="269"/>
      <c r="Q32" s="198"/>
      <c r="R32" s="199"/>
      <c r="T32" s="180" t="s">
        <v>290</v>
      </c>
      <c r="U32" s="194">
        <v>1</v>
      </c>
      <c r="V32" s="194">
        <v>1</v>
      </c>
      <c r="W32" s="194"/>
      <c r="X32" s="202"/>
      <c r="Y32" s="187">
        <f t="shared" si="2"/>
        <v>6</v>
      </c>
      <c r="Z32" s="202"/>
      <c r="AA32" s="202"/>
      <c r="AC32" s="203"/>
      <c r="AD32" s="202"/>
      <c r="AE32" s="202"/>
      <c r="AF32" s="202"/>
      <c r="AG32" s="202"/>
      <c r="AH32" s="202"/>
      <c r="AI32" s="202"/>
    </row>
    <row r="33" spans="2:35" s="200" customFormat="1" ht="15">
      <c r="B33" s="195"/>
      <c r="C33" s="191"/>
      <c r="D33" s="235">
        <f>Y33</f>
        <v>0</v>
      </c>
      <c r="E33" s="197" t="s">
        <v>236</v>
      </c>
      <c r="F33" s="267" t="str">
        <f t="shared" si="1"/>
        <v>PASTA PARA SOLDAR</v>
      </c>
      <c r="G33" s="267"/>
      <c r="H33" s="267"/>
      <c r="I33" s="267"/>
      <c r="J33" s="267"/>
      <c r="K33" s="267"/>
      <c r="L33" s="267"/>
      <c r="M33" s="267"/>
      <c r="N33" s="268" t="s">
        <v>238</v>
      </c>
      <c r="O33" s="268"/>
      <c r="P33" s="269"/>
      <c r="Q33" s="198"/>
      <c r="R33" s="199"/>
      <c r="T33" s="180" t="s">
        <v>303</v>
      </c>
      <c r="U33" s="194"/>
      <c r="V33" s="194"/>
      <c r="W33" s="194"/>
      <c r="X33" s="202"/>
      <c r="Y33" s="187">
        <f t="shared" si="2"/>
        <v>0</v>
      </c>
      <c r="Z33" s="202"/>
      <c r="AA33" s="202"/>
      <c r="AC33" s="203"/>
      <c r="AD33" s="202"/>
      <c r="AE33" s="202"/>
      <c r="AF33" s="202"/>
      <c r="AG33" s="202"/>
      <c r="AH33" s="202"/>
      <c r="AI33" s="202"/>
    </row>
    <row r="34" spans="2:35" s="200" customFormat="1" ht="15">
      <c r="B34" s="195"/>
      <c r="C34" s="191"/>
      <c r="D34" s="235"/>
      <c r="E34" s="197"/>
      <c r="F34" s="245"/>
      <c r="G34" s="245"/>
      <c r="H34" s="245"/>
      <c r="I34" s="245"/>
      <c r="J34" s="245"/>
      <c r="K34" s="245"/>
      <c r="L34" s="245"/>
      <c r="M34" s="245"/>
      <c r="N34" s="246"/>
      <c r="O34" s="246"/>
      <c r="P34" s="247"/>
      <c r="Q34" s="198"/>
      <c r="R34" s="199"/>
      <c r="T34" s="180"/>
      <c r="U34" s="194"/>
      <c r="V34" s="194"/>
      <c r="W34" s="194"/>
      <c r="X34" s="202"/>
      <c r="Y34" s="187"/>
      <c r="Z34" s="202"/>
      <c r="AA34" s="202"/>
      <c r="AC34" s="203"/>
      <c r="AD34" s="202"/>
      <c r="AE34" s="202"/>
      <c r="AF34" s="202"/>
      <c r="AG34" s="202"/>
      <c r="AH34" s="202"/>
      <c r="AI34" s="202"/>
    </row>
    <row r="35" spans="2:35" s="200" customFormat="1" ht="15">
      <c r="B35" s="195"/>
      <c r="C35" s="191"/>
      <c r="D35" s="235"/>
      <c r="E35" s="197"/>
      <c r="F35" s="245"/>
      <c r="G35" s="245"/>
      <c r="H35" s="245"/>
      <c r="I35" s="245"/>
      <c r="J35" s="245"/>
      <c r="K35" s="245"/>
      <c r="L35" s="245"/>
      <c r="M35" s="245"/>
      <c r="N35" s="246"/>
      <c r="O35" s="246"/>
      <c r="P35" s="247"/>
      <c r="Q35" s="198"/>
      <c r="R35" s="199"/>
      <c r="T35" s="180"/>
      <c r="U35" s="194"/>
      <c r="V35" s="194"/>
      <c r="W35" s="194"/>
      <c r="X35" s="202"/>
      <c r="Y35" s="187"/>
      <c r="Z35" s="202"/>
      <c r="AA35" s="202"/>
      <c r="AC35" s="203"/>
      <c r="AD35" s="202"/>
      <c r="AE35" s="202"/>
      <c r="AF35" s="202"/>
      <c r="AG35" s="202"/>
      <c r="AH35" s="202"/>
      <c r="AI35" s="202"/>
    </row>
    <row r="36" spans="2:35" s="200" customFormat="1" ht="15">
      <c r="B36" s="195"/>
      <c r="C36" s="191"/>
      <c r="D36" s="235"/>
      <c r="E36" s="197"/>
      <c r="F36" s="245"/>
      <c r="G36" s="245"/>
      <c r="H36" s="245"/>
      <c r="I36" s="245"/>
      <c r="J36" s="245"/>
      <c r="K36" s="245"/>
      <c r="L36" s="245"/>
      <c r="M36" s="245"/>
      <c r="N36" s="246"/>
      <c r="O36" s="246"/>
      <c r="P36" s="247"/>
      <c r="Q36" s="198"/>
      <c r="R36" s="199"/>
      <c r="T36" s="180"/>
      <c r="U36" s="194"/>
      <c r="V36" s="194"/>
      <c r="W36" s="194"/>
      <c r="X36" s="202"/>
      <c r="Y36" s="187"/>
      <c r="Z36" s="202"/>
      <c r="AA36" s="202"/>
      <c r="AC36" s="203"/>
      <c r="AD36" s="202"/>
      <c r="AE36" s="202"/>
      <c r="AF36" s="202"/>
      <c r="AG36" s="202"/>
      <c r="AH36" s="202"/>
      <c r="AI36" s="202"/>
    </row>
    <row r="37" spans="2:35" s="200" customFormat="1" ht="15">
      <c r="B37" s="195"/>
      <c r="C37" s="191"/>
      <c r="D37" s="235">
        <f>Y37</f>
        <v>0</v>
      </c>
      <c r="E37" s="197" t="s">
        <v>135</v>
      </c>
      <c r="F37" s="267" t="str">
        <f t="shared" si="1"/>
        <v>ESTAÑO</v>
      </c>
      <c r="G37" s="267"/>
      <c r="H37" s="267"/>
      <c r="I37" s="267"/>
      <c r="J37" s="267"/>
      <c r="K37" s="267"/>
      <c r="L37" s="267"/>
      <c r="M37" s="267"/>
      <c r="N37" s="268"/>
      <c r="O37" s="268"/>
      <c r="P37" s="269"/>
      <c r="Q37" s="198"/>
      <c r="R37" s="199"/>
      <c r="T37" s="180" t="s">
        <v>305</v>
      </c>
      <c r="U37" s="194"/>
      <c r="V37" s="194"/>
      <c r="W37" s="194"/>
      <c r="X37" s="202"/>
      <c r="Y37" s="187">
        <f t="shared" si="2"/>
        <v>0</v>
      </c>
      <c r="Z37" s="202"/>
      <c r="AA37" s="202"/>
      <c r="AC37" s="203"/>
      <c r="AD37" s="202"/>
      <c r="AE37" s="202"/>
      <c r="AF37" s="202"/>
      <c r="AG37" s="202"/>
      <c r="AH37" s="202"/>
      <c r="AI37" s="202"/>
    </row>
    <row r="38" spans="2:35" ht="15.6">
      <c r="B38" s="171"/>
      <c r="C38" s="172"/>
      <c r="E38" s="205"/>
      <c r="F38" s="206"/>
      <c r="G38" s="206"/>
      <c r="H38" s="206"/>
      <c r="I38" s="206"/>
      <c r="J38" s="206"/>
      <c r="K38" s="206"/>
      <c r="L38" s="206"/>
      <c r="M38" s="207" t="s">
        <v>148</v>
      </c>
      <c r="N38" s="178"/>
      <c r="O38" s="178"/>
      <c r="P38" s="208"/>
      <c r="Q38" s="172"/>
      <c r="R38" s="177"/>
      <c r="T38" s="166" t="s">
        <v>307</v>
      </c>
      <c r="U38" s="166">
        <v>2</v>
      </c>
      <c r="V38" s="166">
        <v>2</v>
      </c>
    </row>
    <row r="39" spans="2:35">
      <c r="B39" s="171"/>
      <c r="C39" s="172"/>
      <c r="E39" s="278"/>
      <c r="F39" s="278"/>
      <c r="G39" s="278"/>
      <c r="H39" s="278"/>
      <c r="I39" s="278"/>
      <c r="J39" s="279"/>
      <c r="K39" s="279"/>
      <c r="L39" s="172"/>
      <c r="M39" s="172"/>
      <c r="N39" s="172"/>
      <c r="O39" s="172"/>
      <c r="P39" s="209"/>
      <c r="Q39" s="172"/>
      <c r="R39" s="177"/>
      <c r="T39" s="166" t="s">
        <v>308</v>
      </c>
      <c r="U39" s="166">
        <v>2</v>
      </c>
      <c r="V39" s="166">
        <v>2</v>
      </c>
    </row>
    <row r="40" spans="2:35">
      <c r="B40" s="171"/>
      <c r="C40" s="172"/>
      <c r="E40" s="278"/>
      <c r="F40" s="278"/>
      <c r="G40" s="278"/>
      <c r="H40" s="278"/>
      <c r="I40" s="278"/>
      <c r="J40" s="172"/>
      <c r="K40" s="172"/>
      <c r="L40" s="172"/>
      <c r="M40" s="172"/>
      <c r="N40" s="172"/>
      <c r="O40" s="172"/>
      <c r="P40" s="209"/>
      <c r="Q40" s="172"/>
      <c r="R40" s="177"/>
      <c r="T40" s="166" t="s">
        <v>309</v>
      </c>
      <c r="U40" s="166">
        <v>2</v>
      </c>
      <c r="V40" s="166">
        <v>2</v>
      </c>
    </row>
    <row r="41" spans="2:35" ht="46.8">
      <c r="B41" s="171"/>
      <c r="C41" s="172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172"/>
      <c r="R41" s="177"/>
      <c r="T41" s="240">
        <v>6</v>
      </c>
      <c r="U41" s="241" t="s">
        <v>292</v>
      </c>
      <c r="V41" s="241" t="s">
        <v>293</v>
      </c>
      <c r="W41" s="242" t="s">
        <v>294</v>
      </c>
      <c r="X41" s="243">
        <v>322.32</v>
      </c>
    </row>
    <row r="42" spans="2:35">
      <c r="B42" s="171"/>
      <c r="C42" s="172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172"/>
      <c r="R42" s="177"/>
    </row>
    <row r="43" spans="2:35" ht="13.8">
      <c r="B43" s="171"/>
      <c r="C43" s="172"/>
      <c r="E43" s="210" t="s">
        <v>211</v>
      </c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7"/>
    </row>
    <row r="44" spans="2:35" ht="13.8" thickBot="1">
      <c r="B44" s="171"/>
      <c r="C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7"/>
    </row>
    <row r="45" spans="2:35" ht="15.75" customHeight="1" thickTop="1">
      <c r="B45" s="171"/>
      <c r="C45" s="172"/>
      <c r="D45" s="281" t="s">
        <v>201</v>
      </c>
      <c r="E45" s="28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172"/>
      <c r="R45" s="177"/>
    </row>
    <row r="46" spans="2:35">
      <c r="B46" s="171"/>
      <c r="C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7"/>
    </row>
    <row r="47" spans="2:35">
      <c r="B47" s="171"/>
      <c r="C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7"/>
    </row>
    <row r="48" spans="2:35" ht="13.8" thickBot="1">
      <c r="B48" s="212"/>
      <c r="C48" s="172"/>
      <c r="E48" s="282"/>
      <c r="F48" s="282"/>
      <c r="G48" s="282"/>
      <c r="H48" s="282"/>
      <c r="I48" s="282"/>
      <c r="J48" s="282"/>
      <c r="K48" s="172"/>
      <c r="L48" s="172"/>
      <c r="M48" s="172" t="s">
        <v>212</v>
      </c>
      <c r="N48" s="283">
        <v>44824</v>
      </c>
      <c r="O48" s="284"/>
      <c r="P48" s="284"/>
      <c r="Q48" s="172"/>
      <c r="R48" s="177"/>
    </row>
    <row r="49" spans="3:20" ht="13.8" thickTop="1">
      <c r="C49" s="172"/>
      <c r="E49" s="282"/>
      <c r="F49" s="282"/>
      <c r="G49" s="282"/>
      <c r="H49" s="282"/>
      <c r="I49" s="282"/>
      <c r="J49" s="282"/>
      <c r="K49" s="172"/>
      <c r="L49" s="172"/>
      <c r="M49" s="172"/>
      <c r="N49" s="172"/>
      <c r="O49" s="172"/>
      <c r="P49" s="172"/>
      <c r="Q49" s="172"/>
      <c r="R49" s="177"/>
    </row>
    <row r="50" spans="3:20" ht="12.75" customHeight="1">
      <c r="C50" s="172"/>
      <c r="E50" s="282"/>
      <c r="F50" s="282"/>
      <c r="G50" s="282"/>
      <c r="H50" s="282"/>
      <c r="I50" s="282"/>
      <c r="J50" s="282"/>
      <c r="K50" s="172"/>
      <c r="L50" s="172"/>
      <c r="M50" s="285" t="s">
        <v>213</v>
      </c>
      <c r="N50" s="286" t="s">
        <v>214</v>
      </c>
      <c r="O50" s="286"/>
      <c r="P50" s="286"/>
      <c r="Q50" s="172"/>
      <c r="R50" s="177"/>
      <c r="T50" s="166" t="s">
        <v>148</v>
      </c>
    </row>
    <row r="51" spans="3:20" ht="22.5" customHeight="1">
      <c r="C51" s="172"/>
      <c r="E51" s="282"/>
      <c r="F51" s="282"/>
      <c r="G51" s="282"/>
      <c r="H51" s="282"/>
      <c r="I51" s="282"/>
      <c r="J51" s="282"/>
      <c r="K51" s="172"/>
      <c r="L51" s="172"/>
      <c r="M51" s="285"/>
      <c r="N51" s="286"/>
      <c r="O51" s="286"/>
      <c r="P51" s="286"/>
      <c r="Q51" s="172"/>
      <c r="R51" s="177"/>
    </row>
    <row r="52" spans="3:20">
      <c r="C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7"/>
    </row>
    <row r="53" spans="3:20">
      <c r="C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7"/>
    </row>
    <row r="54" spans="3:20" ht="12.75" customHeight="1">
      <c r="C54" s="172"/>
      <c r="E54" s="213"/>
      <c r="F54" s="213"/>
      <c r="G54" s="277" t="s">
        <v>239</v>
      </c>
      <c r="H54" s="277"/>
      <c r="I54" s="277"/>
      <c r="J54" s="277"/>
      <c r="K54" s="277"/>
      <c r="L54" s="277"/>
      <c r="M54" s="277"/>
      <c r="N54" s="277"/>
      <c r="O54" s="277"/>
      <c r="P54" s="213"/>
      <c r="Q54" s="172"/>
      <c r="R54" s="177"/>
    </row>
    <row r="55" spans="3:20" ht="12.75" customHeight="1">
      <c r="C55" s="172"/>
      <c r="E55" s="213"/>
      <c r="F55" s="213"/>
      <c r="G55" s="277"/>
      <c r="H55" s="277"/>
      <c r="I55" s="277"/>
      <c r="J55" s="277"/>
      <c r="K55" s="277"/>
      <c r="L55" s="277"/>
      <c r="M55" s="277"/>
      <c r="N55" s="277"/>
      <c r="O55" s="277"/>
      <c r="P55" s="213"/>
      <c r="Q55" s="172"/>
      <c r="R55" s="177"/>
    </row>
    <row r="56" spans="3:20" ht="12.75" customHeight="1">
      <c r="C56" s="172"/>
      <c r="E56" s="213"/>
      <c r="F56" s="213"/>
      <c r="G56" s="277"/>
      <c r="H56" s="277"/>
      <c r="I56" s="277"/>
      <c r="J56" s="277"/>
      <c r="K56" s="277"/>
      <c r="L56" s="277"/>
      <c r="M56" s="277"/>
      <c r="N56" s="277"/>
      <c r="O56" s="277"/>
      <c r="P56" s="213"/>
      <c r="Q56" s="172"/>
      <c r="R56" s="177"/>
    </row>
    <row r="57" spans="3:20">
      <c r="C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7"/>
    </row>
    <row r="58" spans="3:20" ht="13.8" thickBot="1"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5"/>
    </row>
    <row r="59" spans="3:20" ht="13.8" thickTop="1">
      <c r="D59" s="164"/>
    </row>
    <row r="60" spans="3:20">
      <c r="D60" s="164"/>
    </row>
    <row r="61" spans="3:20">
      <c r="D61" s="164"/>
    </row>
    <row r="62" spans="3:20">
      <c r="D62" s="164"/>
    </row>
    <row r="63" spans="3:20">
      <c r="D63" s="164"/>
    </row>
    <row r="64" spans="3:20">
      <c r="D64" s="164"/>
    </row>
    <row r="65" spans="4:4">
      <c r="D65" s="164"/>
    </row>
    <row r="66" spans="4:4">
      <c r="D66" s="164"/>
    </row>
    <row r="67" spans="4:4">
      <c r="D67" s="164"/>
    </row>
    <row r="68" spans="4:4">
      <c r="D68" s="164"/>
    </row>
    <row r="69" spans="4:4">
      <c r="D69" s="164"/>
    </row>
    <row r="70" spans="4:4">
      <c r="D70" s="164"/>
    </row>
    <row r="71" spans="4:4">
      <c r="D71" s="164"/>
    </row>
    <row r="72" spans="4:4">
      <c r="D72" s="164"/>
    </row>
    <row r="73" spans="4:4">
      <c r="D73" s="164"/>
    </row>
    <row r="74" spans="4:4">
      <c r="D74" s="164"/>
    </row>
    <row r="75" spans="4:4">
      <c r="D75" s="164"/>
    </row>
    <row r="76" spans="4:4">
      <c r="D76" s="164"/>
    </row>
    <row r="77" spans="4:4">
      <c r="D77" s="164"/>
    </row>
    <row r="78" spans="4:4">
      <c r="D78" s="164"/>
    </row>
    <row r="79" spans="4:4">
      <c r="D79" s="164"/>
    </row>
    <row r="80" spans="4:4">
      <c r="D80" s="164"/>
    </row>
    <row r="81" spans="4:4">
      <c r="D81" s="164"/>
    </row>
    <row r="82" spans="4:4">
      <c r="D82" s="164"/>
    </row>
    <row r="83" spans="4:4">
      <c r="D83" s="164"/>
    </row>
    <row r="84" spans="4:4">
      <c r="D84" s="164"/>
    </row>
    <row r="85" spans="4:4">
      <c r="D85" s="164"/>
    </row>
    <row r="86" spans="4:4">
      <c r="D86" s="164"/>
    </row>
    <row r="87" spans="4:4">
      <c r="D87" s="164"/>
    </row>
    <row r="88" spans="4:4">
      <c r="D88" s="164"/>
    </row>
    <row r="89" spans="4:4">
      <c r="D89" s="164"/>
    </row>
    <row r="90" spans="4:4">
      <c r="D90" s="164"/>
    </row>
    <row r="91" spans="4:4">
      <c r="D91" s="164"/>
    </row>
    <row r="92" spans="4:4">
      <c r="D92" s="164"/>
    </row>
    <row r="93" spans="4:4">
      <c r="D93" s="164"/>
    </row>
    <row r="94" spans="4:4">
      <c r="D94" s="164"/>
    </row>
    <row r="95" spans="4:4">
      <c r="D95" s="164"/>
    </row>
    <row r="96" spans="4:4">
      <c r="D96" s="164"/>
    </row>
    <row r="97" spans="4:4">
      <c r="D97" s="164"/>
    </row>
    <row r="98" spans="4:4">
      <c r="D98" s="164"/>
    </row>
    <row r="99" spans="4:4">
      <c r="D99" s="164"/>
    </row>
    <row r="100" spans="4:4">
      <c r="D100" s="164"/>
    </row>
    <row r="101" spans="4:4">
      <c r="D101" s="164"/>
    </row>
    <row r="102" spans="4:4">
      <c r="D102" s="164"/>
    </row>
    <row r="103" spans="4:4">
      <c r="D103" s="164"/>
    </row>
    <row r="104" spans="4:4">
      <c r="D104" s="164"/>
    </row>
    <row r="105" spans="4:4">
      <c r="D105" s="164"/>
    </row>
    <row r="106" spans="4:4">
      <c r="D106" s="164"/>
    </row>
    <row r="107" spans="4:4">
      <c r="D107" s="164"/>
    </row>
    <row r="108" spans="4:4">
      <c r="D108" s="164"/>
    </row>
    <row r="109" spans="4:4">
      <c r="D109" s="164"/>
    </row>
    <row r="110" spans="4:4">
      <c r="D110" s="164"/>
    </row>
    <row r="111" spans="4:4">
      <c r="D111" s="164"/>
    </row>
    <row r="112" spans="4:4">
      <c r="D112" s="164"/>
    </row>
    <row r="113" spans="4:4">
      <c r="D113" s="164"/>
    </row>
    <row r="114" spans="4:4">
      <c r="D114" s="164"/>
    </row>
    <row r="115" spans="4:4">
      <c r="D115" s="164"/>
    </row>
    <row r="116" spans="4:4">
      <c r="D116" s="164"/>
    </row>
    <row r="117" spans="4:4">
      <c r="D117" s="164"/>
    </row>
    <row r="118" spans="4:4">
      <c r="D118" s="164"/>
    </row>
    <row r="119" spans="4:4">
      <c r="D119" s="164"/>
    </row>
    <row r="120" spans="4:4">
      <c r="D120" s="164"/>
    </row>
    <row r="121" spans="4:4">
      <c r="D121" s="164"/>
    </row>
    <row r="122" spans="4:4">
      <c r="D122" s="164"/>
    </row>
    <row r="123" spans="4:4">
      <c r="D123" s="164"/>
    </row>
    <row r="124" spans="4:4">
      <c r="D124" s="164"/>
    </row>
    <row r="125" spans="4:4">
      <c r="D125" s="164"/>
    </row>
    <row r="126" spans="4:4">
      <c r="D126" s="164"/>
    </row>
    <row r="127" spans="4:4">
      <c r="D127" s="164"/>
    </row>
    <row r="128" spans="4:4">
      <c r="D128" s="164"/>
    </row>
    <row r="129" spans="4:4">
      <c r="D129" s="164"/>
    </row>
    <row r="130" spans="4:4">
      <c r="D130" s="164"/>
    </row>
    <row r="131" spans="4:4">
      <c r="D131" s="164"/>
    </row>
    <row r="132" spans="4:4">
      <c r="D132" s="164"/>
    </row>
    <row r="133" spans="4:4">
      <c r="D133" s="164"/>
    </row>
    <row r="134" spans="4:4">
      <c r="D134" s="164"/>
    </row>
    <row r="135" spans="4:4">
      <c r="D135" s="164"/>
    </row>
    <row r="136" spans="4:4">
      <c r="D136" s="164"/>
    </row>
    <row r="137" spans="4:4">
      <c r="D137" s="164"/>
    </row>
    <row r="138" spans="4:4">
      <c r="D138" s="164"/>
    </row>
    <row r="139" spans="4:4">
      <c r="D139" s="164"/>
    </row>
    <row r="140" spans="4:4">
      <c r="D140" s="164"/>
    </row>
    <row r="141" spans="4:4">
      <c r="D141" s="164"/>
    </row>
    <row r="142" spans="4:4">
      <c r="D142" s="164"/>
    </row>
    <row r="143" spans="4:4">
      <c r="D143" s="164"/>
    </row>
    <row r="144" spans="4:4">
      <c r="D144" s="164"/>
    </row>
    <row r="145" spans="4:4">
      <c r="D145" s="164"/>
    </row>
    <row r="146" spans="4:4">
      <c r="D146" s="164"/>
    </row>
    <row r="147" spans="4:4">
      <c r="D147" s="164"/>
    </row>
    <row r="148" spans="4:4">
      <c r="D148" s="164"/>
    </row>
    <row r="149" spans="4:4">
      <c r="D149" s="164"/>
    </row>
    <row r="150" spans="4:4">
      <c r="D150" s="164"/>
    </row>
    <row r="151" spans="4:4">
      <c r="D151" s="164"/>
    </row>
    <row r="152" spans="4:4">
      <c r="D152" s="164"/>
    </row>
    <row r="153" spans="4:4">
      <c r="D153" s="164"/>
    </row>
    <row r="154" spans="4:4">
      <c r="D154" s="164"/>
    </row>
    <row r="155" spans="4:4">
      <c r="D155" s="164"/>
    </row>
    <row r="156" spans="4:4">
      <c r="D156" s="164"/>
    </row>
    <row r="157" spans="4:4">
      <c r="D157" s="164"/>
    </row>
    <row r="158" spans="4:4">
      <c r="D158" s="164"/>
    </row>
    <row r="159" spans="4:4">
      <c r="D159" s="164"/>
    </row>
    <row r="160" spans="4:4">
      <c r="D160" s="164"/>
    </row>
    <row r="161" spans="4:4">
      <c r="D161" s="164"/>
    </row>
    <row r="162" spans="4:4">
      <c r="D162" s="164"/>
    </row>
    <row r="163" spans="4:4">
      <c r="D163" s="164"/>
    </row>
    <row r="164" spans="4:4">
      <c r="D164" s="164"/>
    </row>
    <row r="165" spans="4:4">
      <c r="D165" s="164"/>
    </row>
    <row r="166" spans="4:4">
      <c r="D166" s="164"/>
    </row>
    <row r="167" spans="4:4">
      <c r="D167" s="164"/>
    </row>
    <row r="168" spans="4:4">
      <c r="D168" s="164"/>
    </row>
    <row r="169" spans="4:4">
      <c r="D169" s="164"/>
    </row>
    <row r="170" spans="4:4">
      <c r="D170" s="164"/>
    </row>
    <row r="171" spans="4:4">
      <c r="D171" s="164"/>
    </row>
    <row r="172" spans="4:4">
      <c r="D172" s="164"/>
    </row>
    <row r="173" spans="4:4">
      <c r="D173" s="164"/>
    </row>
    <row r="174" spans="4:4">
      <c r="D174" s="164"/>
    </row>
    <row r="175" spans="4:4">
      <c r="D175" s="164"/>
    </row>
    <row r="176" spans="4:4">
      <c r="D176" s="164"/>
    </row>
    <row r="177" spans="4:4">
      <c r="D177" s="164"/>
    </row>
    <row r="178" spans="4:4">
      <c r="D178" s="164"/>
    </row>
    <row r="179" spans="4:4">
      <c r="D179" s="164"/>
    </row>
    <row r="180" spans="4:4">
      <c r="D180" s="164"/>
    </row>
    <row r="181" spans="4:4">
      <c r="D181" s="164"/>
    </row>
    <row r="182" spans="4:4">
      <c r="D182" s="164"/>
    </row>
    <row r="183" spans="4:4">
      <c r="D183" s="164"/>
    </row>
    <row r="184" spans="4:4">
      <c r="D184" s="164"/>
    </row>
    <row r="185" spans="4:4">
      <c r="D185" s="164"/>
    </row>
    <row r="186" spans="4:4">
      <c r="D186" s="164"/>
    </row>
    <row r="187" spans="4:4">
      <c r="D187" s="164"/>
    </row>
    <row r="188" spans="4:4">
      <c r="D188" s="164"/>
    </row>
    <row r="189" spans="4:4">
      <c r="D189" s="164"/>
    </row>
    <row r="190" spans="4:4">
      <c r="D190" s="164"/>
    </row>
    <row r="191" spans="4:4">
      <c r="D191" s="164"/>
    </row>
    <row r="192" spans="4:4">
      <c r="D192" s="164"/>
    </row>
    <row r="193" spans="4:4">
      <c r="D193" s="164"/>
    </row>
    <row r="194" spans="4:4">
      <c r="D194" s="164"/>
    </row>
    <row r="195" spans="4:4">
      <c r="D195" s="164"/>
    </row>
    <row r="196" spans="4:4">
      <c r="D196" s="164"/>
    </row>
    <row r="197" spans="4:4">
      <c r="D197" s="164"/>
    </row>
    <row r="198" spans="4:4">
      <c r="D198" s="164"/>
    </row>
    <row r="199" spans="4:4">
      <c r="D199" s="164"/>
    </row>
    <row r="200" spans="4:4">
      <c r="D200" s="164"/>
    </row>
    <row r="201" spans="4:4">
      <c r="D201" s="164"/>
    </row>
    <row r="202" spans="4:4">
      <c r="D202" s="164"/>
    </row>
    <row r="203" spans="4:4">
      <c r="D203" s="164"/>
    </row>
    <row r="204" spans="4:4">
      <c r="D204" s="164"/>
    </row>
    <row r="205" spans="4:4">
      <c r="D205" s="164"/>
    </row>
    <row r="206" spans="4:4">
      <c r="D206" s="164"/>
    </row>
    <row r="207" spans="4:4">
      <c r="D207" s="164"/>
    </row>
    <row r="208" spans="4:4">
      <c r="D208" s="164"/>
    </row>
    <row r="209" spans="4:4">
      <c r="D209" s="164"/>
    </row>
    <row r="210" spans="4:4">
      <c r="D210" s="164"/>
    </row>
    <row r="211" spans="4:4">
      <c r="D211" s="164"/>
    </row>
    <row r="212" spans="4:4">
      <c r="D212" s="164"/>
    </row>
    <row r="213" spans="4:4">
      <c r="D213" s="164"/>
    </row>
    <row r="214" spans="4:4">
      <c r="D214" s="164"/>
    </row>
    <row r="215" spans="4:4">
      <c r="D215" s="164"/>
    </row>
    <row r="216" spans="4:4">
      <c r="D216" s="164"/>
    </row>
    <row r="217" spans="4:4">
      <c r="D217" s="164"/>
    </row>
    <row r="218" spans="4:4">
      <c r="D218" s="164"/>
    </row>
    <row r="219" spans="4:4">
      <c r="D219" s="164"/>
    </row>
    <row r="220" spans="4:4">
      <c r="D220" s="164"/>
    </row>
    <row r="221" spans="4:4">
      <c r="D221" s="164"/>
    </row>
    <row r="222" spans="4:4">
      <c r="D222" s="164"/>
    </row>
    <row r="223" spans="4:4">
      <c r="D223" s="164"/>
    </row>
    <row r="224" spans="4:4">
      <c r="D224" s="164"/>
    </row>
    <row r="225" spans="4:4">
      <c r="D225" s="164"/>
    </row>
    <row r="226" spans="4:4">
      <c r="D226" s="164"/>
    </row>
    <row r="227" spans="4:4">
      <c r="D227" s="164"/>
    </row>
    <row r="228" spans="4:4">
      <c r="D228" s="164"/>
    </row>
    <row r="229" spans="4:4">
      <c r="D229" s="164"/>
    </row>
    <row r="230" spans="4:4">
      <c r="D230" s="164"/>
    </row>
    <row r="231" spans="4:4">
      <c r="D231" s="164"/>
    </row>
    <row r="232" spans="4:4">
      <c r="D232" s="164"/>
    </row>
    <row r="233" spans="4:4">
      <c r="D233" s="164"/>
    </row>
    <row r="234" spans="4:4">
      <c r="D234" s="164"/>
    </row>
    <row r="235" spans="4:4">
      <c r="D235" s="164"/>
    </row>
    <row r="236" spans="4:4">
      <c r="D236" s="164"/>
    </row>
    <row r="237" spans="4:4">
      <c r="D237" s="164"/>
    </row>
    <row r="238" spans="4:4">
      <c r="D238" s="164"/>
    </row>
    <row r="239" spans="4:4">
      <c r="D239" s="164"/>
    </row>
    <row r="240" spans="4:4">
      <c r="D240" s="164"/>
    </row>
    <row r="241" spans="4:4">
      <c r="D241" s="164"/>
    </row>
    <row r="242" spans="4:4">
      <c r="D242" s="164"/>
    </row>
    <row r="243" spans="4:4">
      <c r="D243" s="164"/>
    </row>
    <row r="244" spans="4:4">
      <c r="D244" s="164"/>
    </row>
    <row r="245" spans="4:4">
      <c r="D245" s="164"/>
    </row>
    <row r="246" spans="4:4">
      <c r="D246" s="164"/>
    </row>
    <row r="247" spans="4:4">
      <c r="D247" s="164"/>
    </row>
    <row r="248" spans="4:4">
      <c r="D248" s="164"/>
    </row>
    <row r="249" spans="4:4">
      <c r="D249" s="164"/>
    </row>
    <row r="250" spans="4:4">
      <c r="D250" s="164"/>
    </row>
    <row r="251" spans="4:4">
      <c r="D251" s="164"/>
    </row>
    <row r="252" spans="4:4">
      <c r="D252" s="164"/>
    </row>
    <row r="253" spans="4:4">
      <c r="D253" s="164"/>
    </row>
    <row r="254" spans="4:4">
      <c r="D254" s="164"/>
    </row>
    <row r="255" spans="4:4">
      <c r="D255" s="164"/>
    </row>
    <row r="256" spans="4:4">
      <c r="D256" s="164"/>
    </row>
    <row r="257" spans="4:4">
      <c r="D257" s="164"/>
    </row>
    <row r="258" spans="4:4">
      <c r="D258" s="164"/>
    </row>
    <row r="259" spans="4:4">
      <c r="D259" s="164"/>
    </row>
    <row r="260" spans="4:4">
      <c r="D260" s="164"/>
    </row>
    <row r="261" spans="4:4">
      <c r="D261" s="164"/>
    </row>
    <row r="262" spans="4:4">
      <c r="D262" s="164"/>
    </row>
    <row r="263" spans="4:4">
      <c r="D263" s="164"/>
    </row>
    <row r="264" spans="4:4">
      <c r="D264" s="164"/>
    </row>
    <row r="265" spans="4:4">
      <c r="D265" s="164"/>
    </row>
    <row r="266" spans="4:4">
      <c r="D266" s="164"/>
    </row>
    <row r="267" spans="4:4">
      <c r="D267" s="164"/>
    </row>
    <row r="268" spans="4:4">
      <c r="D268" s="164"/>
    </row>
    <row r="269" spans="4:4">
      <c r="D269" s="164"/>
    </row>
    <row r="270" spans="4:4">
      <c r="D270" s="164"/>
    </row>
    <row r="271" spans="4:4">
      <c r="D271" s="164"/>
    </row>
    <row r="272" spans="4:4">
      <c r="D272" s="164"/>
    </row>
    <row r="273" spans="4:4">
      <c r="D273" s="164"/>
    </row>
    <row r="274" spans="4:4">
      <c r="D274" s="164"/>
    </row>
    <row r="275" spans="4:4">
      <c r="D275" s="164"/>
    </row>
    <row r="276" spans="4:4">
      <c r="D276" s="164"/>
    </row>
    <row r="277" spans="4:4">
      <c r="D277" s="164"/>
    </row>
    <row r="278" spans="4:4">
      <c r="D278" s="164"/>
    </row>
    <row r="279" spans="4:4">
      <c r="D279" s="164"/>
    </row>
    <row r="280" spans="4:4">
      <c r="D280" s="164"/>
    </row>
    <row r="281" spans="4:4">
      <c r="D281" s="164"/>
    </row>
    <row r="282" spans="4:4">
      <c r="D282" s="164"/>
    </row>
    <row r="283" spans="4:4">
      <c r="D283" s="164"/>
    </row>
    <row r="284" spans="4:4">
      <c r="D284" s="164"/>
    </row>
    <row r="285" spans="4:4">
      <c r="D285" s="164"/>
    </row>
    <row r="286" spans="4:4">
      <c r="D286" s="164"/>
    </row>
    <row r="287" spans="4:4">
      <c r="D287" s="164"/>
    </row>
    <row r="288" spans="4:4">
      <c r="D288" s="164"/>
    </row>
    <row r="289" spans="4:4">
      <c r="D289" s="164"/>
    </row>
    <row r="290" spans="4:4">
      <c r="D290" s="164"/>
    </row>
    <row r="291" spans="4:4">
      <c r="D291" s="164"/>
    </row>
    <row r="292" spans="4:4">
      <c r="D292" s="164"/>
    </row>
    <row r="293" spans="4:4">
      <c r="D293" s="164"/>
    </row>
    <row r="294" spans="4:4">
      <c r="D294" s="164"/>
    </row>
    <row r="295" spans="4:4">
      <c r="D295" s="164"/>
    </row>
    <row r="296" spans="4:4">
      <c r="D296" s="164"/>
    </row>
    <row r="297" spans="4:4">
      <c r="D297" s="164"/>
    </row>
    <row r="298" spans="4:4">
      <c r="D298" s="164"/>
    </row>
    <row r="299" spans="4:4">
      <c r="D299" s="164"/>
    </row>
    <row r="300" spans="4:4">
      <c r="D300" s="164"/>
    </row>
    <row r="301" spans="4:4">
      <c r="D301" s="164"/>
    </row>
    <row r="302" spans="4:4">
      <c r="D302" s="164"/>
    </row>
    <row r="303" spans="4:4">
      <c r="D303" s="164"/>
    </row>
    <row r="304" spans="4:4">
      <c r="D304" s="164"/>
    </row>
    <row r="305" spans="4:4">
      <c r="D305" s="164"/>
    </row>
    <row r="306" spans="4:4">
      <c r="D306" s="164"/>
    </row>
    <row r="307" spans="4:4">
      <c r="D307" s="164"/>
    </row>
    <row r="308" spans="4:4">
      <c r="D308" s="164"/>
    </row>
    <row r="309" spans="4:4">
      <c r="D309" s="164"/>
    </row>
    <row r="310" spans="4:4">
      <c r="D310" s="164"/>
    </row>
    <row r="311" spans="4:4">
      <c r="D311" s="164"/>
    </row>
    <row r="312" spans="4:4">
      <c r="D312" s="164"/>
    </row>
    <row r="313" spans="4:4">
      <c r="D313" s="164"/>
    </row>
    <row r="314" spans="4:4">
      <c r="D314" s="164"/>
    </row>
    <row r="315" spans="4:4">
      <c r="D315" s="164"/>
    </row>
    <row r="316" spans="4:4">
      <c r="D316" s="164"/>
    </row>
    <row r="317" spans="4:4">
      <c r="D317" s="164"/>
    </row>
    <row r="318" spans="4:4">
      <c r="D318" s="164"/>
    </row>
    <row r="319" spans="4:4">
      <c r="D319" s="164"/>
    </row>
    <row r="320" spans="4:4">
      <c r="D320" s="164"/>
    </row>
    <row r="321" spans="4:4">
      <c r="D321" s="164"/>
    </row>
    <row r="322" spans="4:4">
      <c r="D322" s="164"/>
    </row>
    <row r="323" spans="4:4">
      <c r="D323" s="164"/>
    </row>
    <row r="324" spans="4:4">
      <c r="D324" s="164"/>
    </row>
    <row r="325" spans="4:4">
      <c r="D325" s="164"/>
    </row>
    <row r="326" spans="4:4">
      <c r="D326" s="164"/>
    </row>
    <row r="327" spans="4:4">
      <c r="D327" s="164"/>
    </row>
    <row r="328" spans="4:4">
      <c r="D328" s="164"/>
    </row>
    <row r="329" spans="4:4">
      <c r="D329" s="164"/>
    </row>
    <row r="330" spans="4:4">
      <c r="D330" s="164"/>
    </row>
    <row r="331" spans="4:4">
      <c r="D331" s="164"/>
    </row>
    <row r="332" spans="4:4">
      <c r="D332" s="164"/>
    </row>
    <row r="333" spans="4:4">
      <c r="D333" s="164"/>
    </row>
    <row r="334" spans="4:4">
      <c r="D334" s="164"/>
    </row>
    <row r="335" spans="4:4">
      <c r="D335" s="164"/>
    </row>
    <row r="336" spans="4:4">
      <c r="D336" s="164"/>
    </row>
    <row r="337" spans="4:4">
      <c r="D337" s="164"/>
    </row>
    <row r="338" spans="4:4">
      <c r="D338" s="164"/>
    </row>
    <row r="339" spans="4:4">
      <c r="D339" s="164"/>
    </row>
    <row r="340" spans="4:4">
      <c r="D340" s="164"/>
    </row>
    <row r="341" spans="4:4">
      <c r="D341" s="164"/>
    </row>
    <row r="342" spans="4:4">
      <c r="D342" s="164"/>
    </row>
    <row r="343" spans="4:4">
      <c r="D343" s="164"/>
    </row>
    <row r="344" spans="4:4">
      <c r="D344" s="164"/>
    </row>
    <row r="345" spans="4:4">
      <c r="D345" s="164"/>
    </row>
    <row r="346" spans="4:4">
      <c r="D346" s="164"/>
    </row>
    <row r="347" spans="4:4">
      <c r="D347" s="164"/>
    </row>
    <row r="348" spans="4:4">
      <c r="D348" s="164"/>
    </row>
    <row r="349" spans="4:4">
      <c r="D349" s="164"/>
    </row>
    <row r="350" spans="4:4">
      <c r="D350" s="164"/>
    </row>
    <row r="351" spans="4:4">
      <c r="D351" s="164"/>
    </row>
    <row r="352" spans="4:4">
      <c r="D352" s="164"/>
    </row>
    <row r="353" spans="4:4">
      <c r="D353" s="164"/>
    </row>
    <row r="354" spans="4:4">
      <c r="D354" s="164"/>
    </row>
    <row r="355" spans="4:4">
      <c r="D355" s="164"/>
    </row>
    <row r="356" spans="4:4">
      <c r="D356" s="164"/>
    </row>
    <row r="357" spans="4:4">
      <c r="D357" s="164"/>
    </row>
    <row r="358" spans="4:4">
      <c r="D358" s="164"/>
    </row>
    <row r="359" spans="4:4">
      <c r="D359" s="164"/>
    </row>
    <row r="360" spans="4:4">
      <c r="D360" s="164"/>
    </row>
    <row r="361" spans="4:4">
      <c r="D361" s="164"/>
    </row>
    <row r="362" spans="4:4">
      <c r="D362" s="164"/>
    </row>
    <row r="363" spans="4:4">
      <c r="D363" s="164"/>
    </row>
    <row r="364" spans="4:4">
      <c r="D364" s="164"/>
    </row>
    <row r="365" spans="4:4">
      <c r="D365" s="164"/>
    </row>
    <row r="366" spans="4:4">
      <c r="D366" s="164"/>
    </row>
    <row r="367" spans="4:4">
      <c r="D367" s="164"/>
    </row>
    <row r="368" spans="4:4">
      <c r="D368" s="164"/>
    </row>
    <row r="369" spans="4:4">
      <c r="D369" s="164"/>
    </row>
    <row r="370" spans="4:4">
      <c r="D370" s="164"/>
    </row>
    <row r="371" spans="4:4">
      <c r="D371" s="164"/>
    </row>
    <row r="372" spans="4:4">
      <c r="D372" s="164"/>
    </row>
    <row r="373" spans="4:4">
      <c r="D373" s="164"/>
    </row>
    <row r="374" spans="4:4">
      <c r="D374" s="164"/>
    </row>
    <row r="375" spans="4:4">
      <c r="D375" s="164"/>
    </row>
    <row r="376" spans="4:4">
      <c r="D376" s="164"/>
    </row>
    <row r="377" spans="4:4">
      <c r="D377" s="164"/>
    </row>
    <row r="378" spans="4:4">
      <c r="D378" s="164"/>
    </row>
    <row r="379" spans="4:4">
      <c r="D379" s="164"/>
    </row>
    <row r="380" spans="4:4">
      <c r="D380" s="164"/>
    </row>
    <row r="381" spans="4:4">
      <c r="D381" s="164"/>
    </row>
    <row r="382" spans="4:4">
      <c r="D382" s="164"/>
    </row>
    <row r="383" spans="4:4">
      <c r="D383" s="164"/>
    </row>
    <row r="384" spans="4:4">
      <c r="D384" s="164"/>
    </row>
    <row r="385" spans="4:4">
      <c r="D385" s="164"/>
    </row>
    <row r="386" spans="4:4">
      <c r="D386" s="164"/>
    </row>
    <row r="387" spans="4:4">
      <c r="D387" s="164"/>
    </row>
    <row r="388" spans="4:4">
      <c r="D388" s="164"/>
    </row>
    <row r="389" spans="4:4">
      <c r="D389" s="164"/>
    </row>
    <row r="390" spans="4:4">
      <c r="D390" s="164"/>
    </row>
    <row r="391" spans="4:4">
      <c r="D391" s="164"/>
    </row>
    <row r="392" spans="4:4">
      <c r="D392" s="164"/>
    </row>
    <row r="393" spans="4:4">
      <c r="D393" s="164"/>
    </row>
    <row r="394" spans="4:4">
      <c r="D394" s="164"/>
    </row>
    <row r="395" spans="4:4">
      <c r="D395" s="164"/>
    </row>
    <row r="396" spans="4:4">
      <c r="D396" s="164"/>
    </row>
    <row r="397" spans="4:4">
      <c r="D397" s="164"/>
    </row>
    <row r="398" spans="4:4">
      <c r="D398" s="164"/>
    </row>
    <row r="399" spans="4:4">
      <c r="D399" s="164"/>
    </row>
    <row r="400" spans="4:4">
      <c r="D400" s="164"/>
    </row>
    <row r="401" spans="4:4">
      <c r="D401" s="164"/>
    </row>
    <row r="402" spans="4:4">
      <c r="D402" s="164"/>
    </row>
    <row r="403" spans="4:4">
      <c r="D403" s="164"/>
    </row>
    <row r="404" spans="4:4">
      <c r="D404" s="164"/>
    </row>
    <row r="405" spans="4:4">
      <c r="D405" s="164"/>
    </row>
    <row r="406" spans="4:4">
      <c r="D406" s="164"/>
    </row>
    <row r="407" spans="4:4">
      <c r="D407" s="164"/>
    </row>
    <row r="408" spans="4:4">
      <c r="D408" s="164"/>
    </row>
    <row r="409" spans="4:4">
      <c r="D409" s="164"/>
    </row>
    <row r="410" spans="4:4">
      <c r="D410" s="164"/>
    </row>
    <row r="411" spans="4:4">
      <c r="D411" s="164"/>
    </row>
    <row r="412" spans="4:4">
      <c r="D412" s="164"/>
    </row>
    <row r="413" spans="4:4">
      <c r="D413" s="164"/>
    </row>
    <row r="414" spans="4:4">
      <c r="D414" s="164"/>
    </row>
    <row r="415" spans="4:4">
      <c r="D415" s="164"/>
    </row>
    <row r="416" spans="4:4">
      <c r="D416" s="164"/>
    </row>
    <row r="417" spans="4:4">
      <c r="D417" s="164"/>
    </row>
    <row r="418" spans="4:4">
      <c r="D418" s="164"/>
    </row>
    <row r="419" spans="4:4">
      <c r="D419" s="164"/>
    </row>
    <row r="420" spans="4:4">
      <c r="D420" s="164"/>
    </row>
    <row r="421" spans="4:4">
      <c r="D421" s="164"/>
    </row>
    <row r="422" spans="4:4">
      <c r="D422" s="164"/>
    </row>
    <row r="423" spans="4:4">
      <c r="D423" s="164"/>
    </row>
    <row r="424" spans="4:4">
      <c r="D424" s="164"/>
    </row>
    <row r="425" spans="4:4">
      <c r="D425" s="164"/>
    </row>
    <row r="426" spans="4:4">
      <c r="D426" s="164"/>
    </row>
    <row r="427" spans="4:4">
      <c r="D427" s="164"/>
    </row>
    <row r="428" spans="4:4">
      <c r="D428" s="164"/>
    </row>
    <row r="429" spans="4:4">
      <c r="D429" s="164"/>
    </row>
    <row r="430" spans="4:4">
      <c r="D430" s="164"/>
    </row>
    <row r="431" spans="4:4">
      <c r="D431" s="164"/>
    </row>
    <row r="432" spans="4:4">
      <c r="D432" s="164"/>
    </row>
    <row r="433" spans="4:4">
      <c r="D433" s="164"/>
    </row>
    <row r="434" spans="4:4">
      <c r="D434" s="164"/>
    </row>
    <row r="435" spans="4:4">
      <c r="D435" s="164"/>
    </row>
    <row r="436" spans="4:4">
      <c r="D436" s="164"/>
    </row>
    <row r="437" spans="4:4">
      <c r="D437" s="164"/>
    </row>
    <row r="438" spans="4:4">
      <c r="D438" s="164"/>
    </row>
    <row r="439" spans="4:4">
      <c r="D439" s="164"/>
    </row>
    <row r="440" spans="4:4">
      <c r="D440" s="164"/>
    </row>
    <row r="441" spans="4:4">
      <c r="D441" s="164"/>
    </row>
    <row r="442" spans="4:4">
      <c r="D442" s="164"/>
    </row>
    <row r="443" spans="4:4">
      <c r="D443" s="164"/>
    </row>
    <row r="444" spans="4:4">
      <c r="D444" s="164"/>
    </row>
    <row r="445" spans="4:4">
      <c r="D445" s="164"/>
    </row>
    <row r="446" spans="4:4">
      <c r="D446" s="164"/>
    </row>
    <row r="447" spans="4:4">
      <c r="D447" s="164"/>
    </row>
    <row r="448" spans="4:4">
      <c r="D448" s="164"/>
    </row>
    <row r="449" spans="4:4">
      <c r="D449" s="164"/>
    </row>
    <row r="450" spans="4:4">
      <c r="D450" s="164"/>
    </row>
    <row r="451" spans="4:4">
      <c r="D451" s="164"/>
    </row>
    <row r="452" spans="4:4">
      <c r="D452" s="164"/>
    </row>
    <row r="453" spans="4:4">
      <c r="D453" s="164"/>
    </row>
    <row r="454" spans="4:4">
      <c r="D454" s="164"/>
    </row>
    <row r="455" spans="4:4">
      <c r="D455" s="164"/>
    </row>
    <row r="456" spans="4:4">
      <c r="D456" s="164"/>
    </row>
    <row r="457" spans="4:4">
      <c r="D457" s="164"/>
    </row>
    <row r="458" spans="4:4">
      <c r="D458" s="164"/>
    </row>
    <row r="459" spans="4:4">
      <c r="D459" s="164"/>
    </row>
    <row r="460" spans="4:4">
      <c r="D460" s="164"/>
    </row>
    <row r="461" spans="4:4">
      <c r="D461" s="164"/>
    </row>
    <row r="462" spans="4:4">
      <c r="D462" s="164"/>
    </row>
    <row r="463" spans="4:4">
      <c r="D463" s="164"/>
    </row>
    <row r="464" spans="4:4">
      <c r="D464" s="164"/>
    </row>
    <row r="465" spans="4:4">
      <c r="D465" s="164"/>
    </row>
    <row r="466" spans="4:4">
      <c r="D466" s="164"/>
    </row>
    <row r="467" spans="4:4">
      <c r="D467" s="164"/>
    </row>
    <row r="468" spans="4:4">
      <c r="D468" s="164"/>
    </row>
    <row r="469" spans="4:4">
      <c r="D469" s="164"/>
    </row>
    <row r="470" spans="4:4">
      <c r="D470" s="164"/>
    </row>
    <row r="471" spans="4:4">
      <c r="D471" s="164"/>
    </row>
    <row r="472" spans="4:4">
      <c r="D472" s="164"/>
    </row>
    <row r="473" spans="4:4">
      <c r="D473" s="164"/>
    </row>
    <row r="474" spans="4:4">
      <c r="D474" s="164"/>
    </row>
    <row r="475" spans="4:4">
      <c r="D475" s="164"/>
    </row>
    <row r="476" spans="4:4">
      <c r="D476" s="164"/>
    </row>
    <row r="477" spans="4:4">
      <c r="D477" s="164"/>
    </row>
    <row r="478" spans="4:4">
      <c r="D478" s="164"/>
    </row>
    <row r="479" spans="4:4">
      <c r="D479" s="164"/>
    </row>
    <row r="480" spans="4:4">
      <c r="D480" s="164"/>
    </row>
    <row r="481" spans="4:4">
      <c r="D481" s="164"/>
    </row>
    <row r="482" spans="4:4">
      <c r="D482" s="164"/>
    </row>
    <row r="483" spans="4:4">
      <c r="D483" s="164"/>
    </row>
    <row r="484" spans="4:4">
      <c r="D484" s="164"/>
    </row>
    <row r="485" spans="4:4">
      <c r="D485" s="164"/>
    </row>
    <row r="486" spans="4:4">
      <c r="D486" s="164"/>
    </row>
    <row r="487" spans="4:4">
      <c r="D487" s="164"/>
    </row>
    <row r="488" spans="4:4">
      <c r="D488" s="164"/>
    </row>
    <row r="489" spans="4:4">
      <c r="D489" s="164"/>
    </row>
    <row r="490" spans="4:4">
      <c r="D490" s="164"/>
    </row>
    <row r="491" spans="4:4">
      <c r="D491" s="164"/>
    </row>
    <row r="492" spans="4:4">
      <c r="D492" s="164"/>
    </row>
    <row r="493" spans="4:4">
      <c r="D493" s="164"/>
    </row>
    <row r="494" spans="4:4">
      <c r="D494" s="164"/>
    </row>
    <row r="495" spans="4:4">
      <c r="D495" s="164"/>
    </row>
    <row r="496" spans="4:4">
      <c r="D496" s="164"/>
    </row>
    <row r="497" spans="4:4">
      <c r="D497" s="164"/>
    </row>
    <row r="498" spans="4:4">
      <c r="D498" s="164"/>
    </row>
    <row r="499" spans="4:4">
      <c r="D499" s="164"/>
    </row>
    <row r="500" spans="4:4">
      <c r="D500" s="164"/>
    </row>
    <row r="501" spans="4:4">
      <c r="D501" s="164"/>
    </row>
    <row r="502" spans="4:4">
      <c r="D502" s="164"/>
    </row>
    <row r="503" spans="4:4">
      <c r="D503" s="164"/>
    </row>
    <row r="504" spans="4:4">
      <c r="D504" s="164"/>
    </row>
    <row r="505" spans="4:4">
      <c r="D505" s="164"/>
    </row>
    <row r="506" spans="4:4">
      <c r="D506" s="164"/>
    </row>
    <row r="507" spans="4:4">
      <c r="D507" s="164"/>
    </row>
    <row r="508" spans="4:4">
      <c r="D508" s="164"/>
    </row>
    <row r="509" spans="4:4">
      <c r="D509" s="164"/>
    </row>
    <row r="510" spans="4:4">
      <c r="D510" s="164"/>
    </row>
    <row r="511" spans="4:4">
      <c r="D511" s="164"/>
    </row>
    <row r="512" spans="4:4">
      <c r="D512" s="164"/>
    </row>
    <row r="513" spans="4:4">
      <c r="D513" s="164"/>
    </row>
    <row r="514" spans="4:4">
      <c r="D514" s="164"/>
    </row>
    <row r="515" spans="4:4">
      <c r="D515" s="164"/>
    </row>
    <row r="516" spans="4:4">
      <c r="D516" s="164"/>
    </row>
    <row r="517" spans="4:4">
      <c r="D517" s="164"/>
    </row>
    <row r="518" spans="4:4">
      <c r="D518" s="164"/>
    </row>
    <row r="519" spans="4:4">
      <c r="D519" s="164"/>
    </row>
    <row r="520" spans="4:4">
      <c r="D520" s="164"/>
    </row>
    <row r="521" spans="4:4">
      <c r="D521" s="164"/>
    </row>
    <row r="522" spans="4:4">
      <c r="D522" s="164"/>
    </row>
    <row r="523" spans="4:4">
      <c r="D523" s="164"/>
    </row>
    <row r="524" spans="4:4">
      <c r="D524" s="164"/>
    </row>
    <row r="525" spans="4:4">
      <c r="D525" s="164"/>
    </row>
    <row r="526" spans="4:4">
      <c r="D526" s="164"/>
    </row>
    <row r="527" spans="4:4">
      <c r="D527" s="164"/>
    </row>
    <row r="528" spans="4:4">
      <c r="D528" s="164"/>
    </row>
    <row r="529" spans="4:4">
      <c r="D529" s="164"/>
    </row>
    <row r="530" spans="4:4">
      <c r="D530" s="164"/>
    </row>
    <row r="531" spans="4:4">
      <c r="D531" s="164"/>
    </row>
    <row r="532" spans="4:4">
      <c r="D532" s="164"/>
    </row>
    <row r="533" spans="4:4">
      <c r="D533" s="164"/>
    </row>
    <row r="534" spans="4:4">
      <c r="D534" s="164"/>
    </row>
    <row r="535" spans="4:4">
      <c r="D535" s="164"/>
    </row>
    <row r="536" spans="4:4">
      <c r="D536" s="164"/>
    </row>
    <row r="537" spans="4:4">
      <c r="D537" s="164"/>
    </row>
    <row r="538" spans="4:4">
      <c r="D538" s="164"/>
    </row>
    <row r="539" spans="4:4">
      <c r="D539" s="164"/>
    </row>
    <row r="540" spans="4:4">
      <c r="D540" s="164"/>
    </row>
    <row r="541" spans="4:4">
      <c r="D541" s="164"/>
    </row>
    <row r="542" spans="4:4">
      <c r="D542" s="164"/>
    </row>
    <row r="543" spans="4:4">
      <c r="D543" s="164"/>
    </row>
    <row r="544" spans="4:4">
      <c r="D544" s="164"/>
    </row>
    <row r="545" spans="4:4">
      <c r="D545" s="164"/>
    </row>
    <row r="546" spans="4:4">
      <c r="D546" s="164"/>
    </row>
    <row r="547" spans="4:4">
      <c r="D547" s="164"/>
    </row>
    <row r="548" spans="4:4">
      <c r="D548" s="164"/>
    </row>
    <row r="549" spans="4:4">
      <c r="D549" s="164"/>
    </row>
    <row r="550" spans="4:4">
      <c r="D550" s="164"/>
    </row>
    <row r="551" spans="4:4">
      <c r="D551" s="164"/>
    </row>
    <row r="552" spans="4:4">
      <c r="D552" s="164"/>
    </row>
    <row r="553" spans="4:4">
      <c r="D553" s="164"/>
    </row>
    <row r="554" spans="4:4">
      <c r="D554" s="164"/>
    </row>
    <row r="555" spans="4:4">
      <c r="D555" s="164"/>
    </row>
    <row r="556" spans="4:4">
      <c r="D556" s="164"/>
    </row>
    <row r="557" spans="4:4">
      <c r="D557" s="164"/>
    </row>
    <row r="558" spans="4:4">
      <c r="D558" s="164"/>
    </row>
    <row r="559" spans="4:4">
      <c r="D559" s="164"/>
    </row>
    <row r="560" spans="4:4">
      <c r="D560" s="164"/>
    </row>
    <row r="561" spans="4:4">
      <c r="D561" s="164"/>
    </row>
    <row r="562" spans="4:4">
      <c r="D562" s="164"/>
    </row>
    <row r="563" spans="4:4">
      <c r="D563" s="164"/>
    </row>
    <row r="564" spans="4:4">
      <c r="D564" s="164"/>
    </row>
    <row r="565" spans="4:4">
      <c r="D565" s="164"/>
    </row>
    <row r="566" spans="4:4">
      <c r="D566" s="164"/>
    </row>
    <row r="567" spans="4:4">
      <c r="D567" s="164"/>
    </row>
    <row r="568" spans="4:4">
      <c r="D568" s="164"/>
    </row>
    <row r="569" spans="4:4">
      <c r="D569" s="164"/>
    </row>
    <row r="570" spans="4:4">
      <c r="D570" s="164"/>
    </row>
    <row r="571" spans="4:4">
      <c r="D571" s="164"/>
    </row>
    <row r="572" spans="4:4">
      <c r="D572" s="164"/>
    </row>
    <row r="573" spans="4:4">
      <c r="D573" s="164"/>
    </row>
    <row r="574" spans="4:4">
      <c r="D574" s="164"/>
    </row>
    <row r="575" spans="4:4">
      <c r="D575" s="164"/>
    </row>
    <row r="576" spans="4:4">
      <c r="D576" s="164"/>
    </row>
    <row r="577" spans="4:4">
      <c r="D577" s="164"/>
    </row>
    <row r="578" spans="4:4">
      <c r="D578" s="164"/>
    </row>
    <row r="579" spans="4:4">
      <c r="D579" s="164"/>
    </row>
    <row r="580" spans="4:4">
      <c r="D580" s="164"/>
    </row>
    <row r="581" spans="4:4">
      <c r="D581" s="164"/>
    </row>
    <row r="582" spans="4:4">
      <c r="D582" s="164"/>
    </row>
    <row r="583" spans="4:4">
      <c r="D583" s="164"/>
    </row>
    <row r="584" spans="4:4">
      <c r="D584" s="164"/>
    </row>
    <row r="585" spans="4:4">
      <c r="D585" s="164"/>
    </row>
    <row r="586" spans="4:4">
      <c r="D586" s="164"/>
    </row>
    <row r="587" spans="4:4">
      <c r="D587" s="164"/>
    </row>
    <row r="588" spans="4:4">
      <c r="D588" s="164"/>
    </row>
    <row r="589" spans="4:4">
      <c r="D589" s="164"/>
    </row>
    <row r="590" spans="4:4">
      <c r="D590" s="164"/>
    </row>
    <row r="591" spans="4:4">
      <c r="D591" s="164"/>
    </row>
    <row r="592" spans="4:4">
      <c r="D592" s="164"/>
    </row>
    <row r="593" spans="4:4">
      <c r="D593" s="164"/>
    </row>
    <row r="594" spans="4:4">
      <c r="D594" s="164"/>
    </row>
    <row r="595" spans="4:4">
      <c r="D595" s="164"/>
    </row>
    <row r="596" spans="4:4">
      <c r="D596" s="164"/>
    </row>
    <row r="597" spans="4:4">
      <c r="D597" s="164"/>
    </row>
    <row r="598" spans="4:4">
      <c r="D598" s="164"/>
    </row>
    <row r="599" spans="4:4">
      <c r="D599" s="164"/>
    </row>
    <row r="600" spans="4:4">
      <c r="D600" s="164"/>
    </row>
    <row r="601" spans="4:4">
      <c r="D601" s="164"/>
    </row>
    <row r="602" spans="4:4">
      <c r="D602" s="164"/>
    </row>
    <row r="603" spans="4:4">
      <c r="D603" s="164"/>
    </row>
    <row r="604" spans="4:4">
      <c r="D604" s="164"/>
    </row>
    <row r="605" spans="4:4">
      <c r="D605" s="164"/>
    </row>
    <row r="606" spans="4:4">
      <c r="D606" s="164"/>
    </row>
    <row r="607" spans="4:4">
      <c r="D607" s="164"/>
    </row>
    <row r="608" spans="4:4">
      <c r="D608" s="164"/>
    </row>
    <row r="609" spans="4:4">
      <c r="D609" s="164"/>
    </row>
    <row r="610" spans="4:4">
      <c r="D610" s="164"/>
    </row>
    <row r="611" spans="4:4">
      <c r="D611" s="164"/>
    </row>
    <row r="612" spans="4:4">
      <c r="D612" s="164"/>
    </row>
    <row r="613" spans="4:4">
      <c r="D613" s="164"/>
    </row>
    <row r="614" spans="4:4">
      <c r="D614" s="164"/>
    </row>
    <row r="615" spans="4:4">
      <c r="D615" s="164"/>
    </row>
    <row r="616" spans="4:4">
      <c r="D616" s="164"/>
    </row>
    <row r="617" spans="4:4">
      <c r="D617" s="164"/>
    </row>
    <row r="618" spans="4:4">
      <c r="D618" s="164"/>
    </row>
    <row r="619" spans="4:4">
      <c r="D619" s="164"/>
    </row>
    <row r="620" spans="4:4">
      <c r="D620" s="164"/>
    </row>
    <row r="621" spans="4:4">
      <c r="D621" s="164"/>
    </row>
    <row r="622" spans="4:4">
      <c r="D622" s="164"/>
    </row>
    <row r="623" spans="4:4">
      <c r="D623" s="164"/>
    </row>
    <row r="624" spans="4:4">
      <c r="D624" s="164"/>
    </row>
    <row r="625" spans="4:4">
      <c r="D625" s="164"/>
    </row>
    <row r="626" spans="4:4">
      <c r="D626" s="164"/>
    </row>
    <row r="627" spans="4:4">
      <c r="D627" s="164"/>
    </row>
    <row r="628" spans="4:4">
      <c r="D628" s="164"/>
    </row>
    <row r="629" spans="4:4">
      <c r="D629" s="164"/>
    </row>
    <row r="630" spans="4:4">
      <c r="D630" s="164"/>
    </row>
    <row r="631" spans="4:4">
      <c r="D631" s="164"/>
    </row>
    <row r="65420" spans="6:6">
      <c r="F65420" s="216" t="s">
        <v>215</v>
      </c>
    </row>
  </sheetData>
  <mergeCells count="63">
    <mergeCell ref="G54:O56"/>
    <mergeCell ref="E39:I40"/>
    <mergeCell ref="J39:K39"/>
    <mergeCell ref="D41:P42"/>
    <mergeCell ref="D45:E45"/>
    <mergeCell ref="E48:J51"/>
    <mergeCell ref="N48:P48"/>
    <mergeCell ref="M50:M51"/>
    <mergeCell ref="N50:P51"/>
    <mergeCell ref="F32:M32"/>
    <mergeCell ref="N32:P32"/>
    <mergeCell ref="F33:M33"/>
    <mergeCell ref="N33:P33"/>
    <mergeCell ref="F37:M37"/>
    <mergeCell ref="N37:P37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disablePrompts="1" count="8">
    <dataValidation type="decimal" errorStyle="warning" allowBlank="1" showErrorMessage="1" errorTitle="Precio unitario" error="Escriba una cantidad numérica en esta celda." promptTitle="Precio unitario" sqref="N21:N37" xr:uid="{461AF099-7EAE-4B76-B99D-E04B8C388F31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37" xr:uid="{B3A6471E-7640-43A2-AC54-750DA6750E12}">
      <formula1>0</formula1>
      <formula2>256</formula2>
    </dataValidation>
    <dataValidation type="whole" errorStyle="warning" allowBlank="1" showErrorMessage="1" errorTitle="Cantidad" error="Escriba una cantidad numérica en esta celda." promptTitle="Cantidad" sqref="AE21:AE37" xr:uid="{CB1BDAC3-99E3-47AF-83E1-3864AB7ECEB1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4:G54 P54:P56 E55:F56" xr:uid="{959AD2D9-A528-4AEA-BE76-93F8FB35B774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964377D6-58DD-4D2A-9846-ACDB18DCA1EC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4D3779A4-2B12-45CC-95D9-0DF9BB649FB3}"/>
    <dataValidation errorStyle="warning" allowBlank="1" showInputMessage="1" errorTitle="Aprobado por" promptTitle="Aprobado por" prompt="Este cuadro se usa para datos de aprobación de distintos tipos (sellos, firmas, nombres de supervisores, etc.). " sqref="E48:J51" xr:uid="{4958AEFC-07E3-4BB2-8F62-7B59FDCBFE42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1" xr:uid="{49DCC8F1-4D1D-412E-9B44-98E3CA1344E0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76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F7BB-249F-40C6-88FF-C077E51434F0}">
  <sheetPr filterMode="1"/>
  <dimension ref="A1:P56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E2" sqref="E2"/>
    </sheetView>
  </sheetViews>
  <sheetFormatPr baseColWidth="10" defaultRowHeight="14.4"/>
  <cols>
    <col min="5" max="5" width="14.77734375" customWidth="1"/>
    <col min="6" max="7" width="18.109375" customWidth="1"/>
    <col min="8" max="8" width="23.88671875" customWidth="1"/>
    <col min="9" max="9" width="19.88671875" customWidth="1"/>
    <col min="10" max="10" width="20.109375" customWidth="1"/>
    <col min="11" max="11" width="23" customWidth="1"/>
    <col min="12" max="12" width="23.109375" customWidth="1"/>
    <col min="13" max="13" width="23" customWidth="1"/>
  </cols>
  <sheetData>
    <row r="1" spans="1:16" ht="45" customHeight="1">
      <c r="A1" t="s">
        <v>98</v>
      </c>
      <c r="B1" t="s">
        <v>99</v>
      </c>
      <c r="D1" s="7" t="s">
        <v>100</v>
      </c>
      <c r="E1" s="10" t="s">
        <v>284</v>
      </c>
      <c r="F1" s="10" t="s">
        <v>101</v>
      </c>
      <c r="G1" s="10" t="s">
        <v>280</v>
      </c>
      <c r="H1" s="99" t="s">
        <v>281</v>
      </c>
      <c r="I1" s="99" t="s">
        <v>283</v>
      </c>
      <c r="J1" s="99" t="s">
        <v>282</v>
      </c>
      <c r="K1" s="99" t="s">
        <v>285</v>
      </c>
      <c r="L1" s="10" t="s">
        <v>102</v>
      </c>
      <c r="M1" s="100" t="s">
        <v>103</v>
      </c>
      <c r="N1" s="100"/>
    </row>
    <row r="2" spans="1:16">
      <c r="A2" s="7"/>
      <c r="B2" s="7">
        <v>77</v>
      </c>
      <c r="C2" s="7" t="s">
        <v>62</v>
      </c>
      <c r="D2" s="7">
        <v>127</v>
      </c>
      <c r="E2" s="7">
        <v>3</v>
      </c>
      <c r="F2" s="7">
        <v>3</v>
      </c>
      <c r="G2" s="7">
        <v>3</v>
      </c>
      <c r="H2" s="7">
        <v>3</v>
      </c>
      <c r="I2" s="7">
        <v>3</v>
      </c>
      <c r="J2" s="7">
        <v>3</v>
      </c>
      <c r="K2" s="7">
        <v>3</v>
      </c>
      <c r="L2" s="7">
        <v>3</v>
      </c>
      <c r="M2" s="7">
        <v>3</v>
      </c>
      <c r="N2">
        <v>3</v>
      </c>
      <c r="P2" s="102">
        <v>46090</v>
      </c>
    </row>
    <row r="3" spans="1:16" hidden="1">
      <c r="A3" s="7"/>
      <c r="B3" s="7">
        <v>78</v>
      </c>
      <c r="C3" s="7" t="s">
        <v>69</v>
      </c>
      <c r="D3" s="7">
        <v>153</v>
      </c>
      <c r="E3" s="7">
        <v>2</v>
      </c>
      <c r="F3" s="7">
        <v>3</v>
      </c>
      <c r="G3" s="7">
        <v>2</v>
      </c>
      <c r="H3" s="7">
        <v>3</v>
      </c>
      <c r="I3" s="7">
        <v>3</v>
      </c>
      <c r="J3" s="7">
        <v>3</v>
      </c>
      <c r="K3" s="7">
        <v>3</v>
      </c>
      <c r="L3" s="7">
        <v>3</v>
      </c>
      <c r="M3" s="7">
        <v>3</v>
      </c>
      <c r="P3" s="102"/>
    </row>
    <row r="4" spans="1:16" hidden="1">
      <c r="A4" s="7"/>
      <c r="B4" s="7">
        <v>79</v>
      </c>
      <c r="C4" s="7" t="s">
        <v>69</v>
      </c>
      <c r="D4" s="7">
        <v>153</v>
      </c>
      <c r="E4" s="7">
        <v>2</v>
      </c>
      <c r="F4" s="7">
        <v>3</v>
      </c>
      <c r="G4" s="7">
        <v>2</v>
      </c>
      <c r="H4" s="7">
        <v>3</v>
      </c>
      <c r="I4" s="7">
        <v>3</v>
      </c>
      <c r="J4" s="7">
        <v>3</v>
      </c>
      <c r="K4" s="7">
        <v>3</v>
      </c>
      <c r="L4" s="7">
        <v>3</v>
      </c>
      <c r="M4" s="7">
        <v>3</v>
      </c>
      <c r="P4" s="102"/>
    </row>
    <row r="5" spans="1:16" hidden="1">
      <c r="A5" s="7"/>
      <c r="B5" s="7">
        <v>81</v>
      </c>
      <c r="C5" s="7" t="s">
        <v>62</v>
      </c>
      <c r="D5" s="7">
        <v>127</v>
      </c>
      <c r="E5" s="7">
        <v>3</v>
      </c>
      <c r="F5" s="7">
        <v>3</v>
      </c>
      <c r="G5" s="7">
        <v>3</v>
      </c>
      <c r="H5" s="7">
        <v>3</v>
      </c>
      <c r="I5" s="7">
        <v>3</v>
      </c>
      <c r="J5" s="7">
        <v>3</v>
      </c>
      <c r="K5" s="7">
        <v>3</v>
      </c>
      <c r="L5" s="7">
        <v>3</v>
      </c>
      <c r="M5" s="7">
        <v>3</v>
      </c>
      <c r="N5">
        <v>3</v>
      </c>
      <c r="P5" s="102">
        <v>46090</v>
      </c>
    </row>
    <row r="6" spans="1:16">
      <c r="A6" s="7"/>
      <c r="B6" s="7">
        <v>82</v>
      </c>
      <c r="C6" s="7" t="s">
        <v>62</v>
      </c>
      <c r="D6" s="7">
        <v>127</v>
      </c>
      <c r="E6" s="7">
        <v>3</v>
      </c>
      <c r="F6" s="7">
        <v>3</v>
      </c>
      <c r="G6" s="7">
        <v>3</v>
      </c>
      <c r="H6" s="7">
        <v>3</v>
      </c>
      <c r="I6" s="7">
        <v>3</v>
      </c>
      <c r="J6" s="7">
        <v>3</v>
      </c>
      <c r="K6" s="7">
        <v>3</v>
      </c>
      <c r="L6" s="7">
        <v>3</v>
      </c>
      <c r="M6" s="7">
        <v>3</v>
      </c>
      <c r="N6">
        <v>3</v>
      </c>
      <c r="P6" s="102">
        <v>46101</v>
      </c>
    </row>
    <row r="7" spans="1:16" hidden="1">
      <c r="A7" s="7"/>
      <c r="B7" s="7">
        <v>83</v>
      </c>
      <c r="C7" s="7" t="s">
        <v>62</v>
      </c>
      <c r="D7" s="7">
        <v>127</v>
      </c>
      <c r="E7" s="7">
        <v>3</v>
      </c>
      <c r="F7" s="7">
        <v>3</v>
      </c>
      <c r="G7" s="7">
        <v>3</v>
      </c>
      <c r="H7" s="7">
        <v>3</v>
      </c>
      <c r="I7" s="7">
        <v>3</v>
      </c>
      <c r="J7" s="7">
        <v>3</v>
      </c>
      <c r="K7" s="7">
        <v>3</v>
      </c>
      <c r="L7" s="7">
        <v>3</v>
      </c>
      <c r="M7" s="7">
        <v>3</v>
      </c>
      <c r="N7">
        <v>3</v>
      </c>
      <c r="P7" s="102">
        <v>46101</v>
      </c>
    </row>
    <row r="8" spans="1:16" hidden="1">
      <c r="A8" s="7"/>
      <c r="B8" s="7">
        <v>84</v>
      </c>
      <c r="C8" s="7" t="s">
        <v>62</v>
      </c>
      <c r="D8" s="7">
        <v>127</v>
      </c>
      <c r="E8" s="7">
        <v>3</v>
      </c>
      <c r="F8" s="7">
        <v>3</v>
      </c>
      <c r="G8" s="7">
        <v>3</v>
      </c>
      <c r="H8" s="7">
        <v>3</v>
      </c>
      <c r="I8" s="7">
        <v>3</v>
      </c>
      <c r="J8" s="7">
        <v>3</v>
      </c>
      <c r="K8" s="7">
        <v>3</v>
      </c>
      <c r="L8" s="7">
        <v>3</v>
      </c>
      <c r="M8" s="7">
        <v>3</v>
      </c>
      <c r="N8">
        <v>3</v>
      </c>
      <c r="P8" s="102">
        <v>46101</v>
      </c>
    </row>
    <row r="9" spans="1:16" hidden="1">
      <c r="A9" s="7"/>
      <c r="B9" s="7">
        <v>85</v>
      </c>
      <c r="C9" s="7" t="s">
        <v>69</v>
      </c>
      <c r="D9" s="7">
        <v>153</v>
      </c>
      <c r="E9" s="7">
        <v>2</v>
      </c>
      <c r="F9" s="7">
        <v>3</v>
      </c>
      <c r="G9" s="7">
        <v>2</v>
      </c>
      <c r="H9" s="7">
        <v>3</v>
      </c>
      <c r="I9" s="7">
        <v>3</v>
      </c>
      <c r="J9" s="7">
        <v>3</v>
      </c>
      <c r="K9" s="7">
        <v>3</v>
      </c>
      <c r="L9" s="7">
        <v>3</v>
      </c>
      <c r="M9" s="7">
        <v>3</v>
      </c>
      <c r="P9" s="102"/>
    </row>
    <row r="10" spans="1:16" hidden="1">
      <c r="A10" s="7"/>
      <c r="B10" s="7">
        <v>86</v>
      </c>
      <c r="C10" s="7" t="s">
        <v>69</v>
      </c>
      <c r="D10" s="7">
        <v>153</v>
      </c>
      <c r="E10" s="7">
        <v>2</v>
      </c>
      <c r="F10" s="7">
        <v>3</v>
      </c>
      <c r="G10" s="7">
        <v>2</v>
      </c>
      <c r="H10" s="7">
        <v>3</v>
      </c>
      <c r="I10" s="7">
        <v>3</v>
      </c>
      <c r="J10" s="7">
        <v>3</v>
      </c>
      <c r="K10" s="7">
        <v>3</v>
      </c>
      <c r="L10" s="7">
        <v>3</v>
      </c>
      <c r="M10" s="7">
        <v>3</v>
      </c>
      <c r="P10" s="102"/>
    </row>
    <row r="11" spans="1:16" hidden="1">
      <c r="A11" s="7"/>
      <c r="B11" s="7">
        <v>87</v>
      </c>
      <c r="C11" s="7" t="s">
        <v>69</v>
      </c>
      <c r="D11" s="7">
        <v>153</v>
      </c>
      <c r="E11" s="7">
        <v>2</v>
      </c>
      <c r="F11" s="7">
        <v>3</v>
      </c>
      <c r="G11" s="7">
        <v>2</v>
      </c>
      <c r="H11" s="7">
        <v>3</v>
      </c>
      <c r="I11" s="7">
        <v>3</v>
      </c>
      <c r="J11" s="7">
        <v>3</v>
      </c>
      <c r="K11" s="7">
        <v>3</v>
      </c>
      <c r="L11" s="7">
        <v>3</v>
      </c>
      <c r="M11" s="7">
        <v>3</v>
      </c>
      <c r="P11" s="102"/>
    </row>
    <row r="12" spans="1:16" hidden="1">
      <c r="A12" s="7"/>
      <c r="B12" s="7">
        <v>88</v>
      </c>
      <c r="C12" s="7" t="s">
        <v>62</v>
      </c>
      <c r="D12" s="7">
        <v>127</v>
      </c>
      <c r="E12" s="7">
        <v>3</v>
      </c>
      <c r="F12" s="7">
        <v>3</v>
      </c>
      <c r="G12" s="7">
        <v>3</v>
      </c>
      <c r="H12" s="7">
        <v>3</v>
      </c>
      <c r="I12" s="7">
        <v>3</v>
      </c>
      <c r="J12" s="7">
        <v>3</v>
      </c>
      <c r="K12" s="7">
        <v>3</v>
      </c>
      <c r="L12" s="7">
        <v>3</v>
      </c>
      <c r="M12" s="7">
        <v>3</v>
      </c>
      <c r="N12">
        <v>3</v>
      </c>
      <c r="P12" s="102">
        <v>46146</v>
      </c>
    </row>
    <row r="13" spans="1:16" hidden="1">
      <c r="A13" s="7"/>
      <c r="B13" s="7">
        <v>89</v>
      </c>
      <c r="C13" s="7" t="s">
        <v>62</v>
      </c>
      <c r="D13" s="7">
        <v>127</v>
      </c>
      <c r="E13" s="7">
        <v>3</v>
      </c>
      <c r="F13" s="7">
        <v>3</v>
      </c>
      <c r="G13" s="7">
        <v>3</v>
      </c>
      <c r="H13" s="7">
        <v>3</v>
      </c>
      <c r="I13" s="7">
        <v>3</v>
      </c>
      <c r="J13" s="7">
        <v>3</v>
      </c>
      <c r="K13" s="7">
        <v>3</v>
      </c>
      <c r="L13" s="7">
        <v>3</v>
      </c>
      <c r="M13" s="7">
        <v>3</v>
      </c>
      <c r="N13">
        <v>3</v>
      </c>
      <c r="P13" s="102">
        <v>46146</v>
      </c>
    </row>
    <row r="14" spans="1:16" hidden="1">
      <c r="A14" s="7"/>
      <c r="B14" s="7">
        <v>90</v>
      </c>
      <c r="C14" s="7" t="s">
        <v>62</v>
      </c>
      <c r="D14" s="7">
        <v>127</v>
      </c>
      <c r="E14" s="7">
        <v>3</v>
      </c>
      <c r="F14" s="7">
        <v>3</v>
      </c>
      <c r="G14" s="7">
        <v>3</v>
      </c>
      <c r="H14" s="7">
        <v>3</v>
      </c>
      <c r="I14" s="7">
        <v>3</v>
      </c>
      <c r="J14" s="7">
        <v>3</v>
      </c>
      <c r="K14" s="7">
        <v>3</v>
      </c>
      <c r="L14" s="7">
        <v>3</v>
      </c>
      <c r="M14" s="7">
        <v>3</v>
      </c>
      <c r="N14">
        <v>3</v>
      </c>
      <c r="P14" s="102">
        <v>46146</v>
      </c>
    </row>
    <row r="15" spans="1:16" hidden="1">
      <c r="A15" s="7"/>
      <c r="B15" s="7">
        <v>91</v>
      </c>
      <c r="C15" s="7" t="s">
        <v>62</v>
      </c>
      <c r="D15" s="7">
        <v>127</v>
      </c>
      <c r="E15" s="7">
        <v>3</v>
      </c>
      <c r="F15" s="7">
        <v>3</v>
      </c>
      <c r="G15" s="7">
        <v>3</v>
      </c>
      <c r="H15" s="7">
        <v>3</v>
      </c>
      <c r="I15" s="7">
        <v>3</v>
      </c>
      <c r="J15" s="7">
        <v>3</v>
      </c>
      <c r="K15" s="7">
        <v>3</v>
      </c>
      <c r="L15" s="7">
        <v>3</v>
      </c>
      <c r="M15" s="7">
        <v>3</v>
      </c>
      <c r="N15">
        <v>3</v>
      </c>
      <c r="P15" s="102">
        <v>46167</v>
      </c>
    </row>
    <row r="16" spans="1:16" hidden="1">
      <c r="A16" s="7"/>
      <c r="B16" s="7">
        <v>92</v>
      </c>
      <c r="C16" s="7" t="s">
        <v>62</v>
      </c>
      <c r="D16" s="7">
        <v>127</v>
      </c>
      <c r="E16" s="7">
        <v>3</v>
      </c>
      <c r="F16" s="7">
        <v>3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>
        <v>3</v>
      </c>
      <c r="M16" s="7">
        <v>3</v>
      </c>
      <c r="N16">
        <v>3</v>
      </c>
      <c r="P16" s="102">
        <v>46167</v>
      </c>
    </row>
    <row r="17" spans="1:16" hidden="1">
      <c r="A17" s="7"/>
      <c r="B17" s="7">
        <v>93</v>
      </c>
      <c r="C17" s="7" t="s">
        <v>62</v>
      </c>
      <c r="D17" s="7">
        <v>127</v>
      </c>
      <c r="E17" s="7">
        <v>3</v>
      </c>
      <c r="F17" s="7">
        <v>3</v>
      </c>
      <c r="G17" s="7">
        <v>3</v>
      </c>
      <c r="H17" s="7">
        <v>3</v>
      </c>
      <c r="I17" s="7">
        <v>3</v>
      </c>
      <c r="J17" s="7">
        <v>3</v>
      </c>
      <c r="K17" s="7">
        <v>3</v>
      </c>
      <c r="L17" s="7">
        <v>3</v>
      </c>
      <c r="M17" s="7">
        <v>3</v>
      </c>
      <c r="N17">
        <v>3</v>
      </c>
      <c r="P17" s="102">
        <v>46167</v>
      </c>
    </row>
    <row r="18" spans="1:16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6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6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6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M21" s="7"/>
    </row>
    <row r="22" spans="1:16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M22" s="7"/>
    </row>
    <row r="23" spans="1:16" hidden="1">
      <c r="A23" s="7"/>
      <c r="B23" s="7"/>
      <c r="C23" s="7"/>
      <c r="D23" s="7"/>
      <c r="E23" s="7">
        <f>SUM(E2:E22)</f>
        <v>43</v>
      </c>
      <c r="F23" s="7">
        <f t="shared" ref="F23:M23" si="0">SUM(F2:F22)</f>
        <v>48</v>
      </c>
      <c r="G23" s="7">
        <f t="shared" si="0"/>
        <v>43</v>
      </c>
      <c r="H23" s="7">
        <f t="shared" si="0"/>
        <v>48</v>
      </c>
      <c r="I23" s="7">
        <f t="shared" si="0"/>
        <v>48</v>
      </c>
      <c r="J23" s="7">
        <f t="shared" si="0"/>
        <v>48</v>
      </c>
      <c r="K23" s="7">
        <f t="shared" si="0"/>
        <v>48</v>
      </c>
      <c r="L23" s="7">
        <f t="shared" si="0"/>
        <v>48</v>
      </c>
      <c r="M23" s="7">
        <f t="shared" si="0"/>
        <v>48</v>
      </c>
    </row>
    <row r="24" spans="1:16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6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6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6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6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6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6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6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6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idden="1">
      <c r="A35" s="18"/>
      <c r="B35" s="18"/>
      <c r="C35" s="18"/>
      <c r="D35" s="18"/>
      <c r="E35" s="18"/>
      <c r="F35" s="7"/>
      <c r="G35" s="7"/>
      <c r="H35" s="7"/>
      <c r="I35" s="7"/>
      <c r="J35" s="7"/>
      <c r="K35" s="7"/>
    </row>
    <row r="36" spans="1:11" hidden="1">
      <c r="A36" s="18"/>
      <c r="B36" s="18"/>
      <c r="C36" s="18"/>
      <c r="D36" s="18"/>
      <c r="E36" s="18"/>
      <c r="F36" s="7"/>
      <c r="G36" s="7"/>
      <c r="H36" s="7"/>
      <c r="I36" s="7"/>
      <c r="J36" s="7"/>
      <c r="K36" s="7"/>
    </row>
    <row r="37" spans="1:11" hidden="1">
      <c r="A37" s="18"/>
      <c r="B37" s="18"/>
      <c r="C37" s="18"/>
      <c r="D37" s="18"/>
      <c r="E37" s="18"/>
      <c r="F37" s="7"/>
      <c r="G37" s="7"/>
      <c r="H37" s="7"/>
      <c r="I37" s="7"/>
      <c r="J37" s="7"/>
      <c r="K37" s="7"/>
    </row>
    <row r="38" spans="1:11" hidden="1">
      <c r="A38" s="18"/>
      <c r="B38" s="18"/>
      <c r="C38" s="18"/>
      <c r="D38" s="18"/>
      <c r="E38" s="18"/>
      <c r="F38" s="7"/>
      <c r="G38" s="7"/>
      <c r="H38" s="7"/>
      <c r="I38" s="7"/>
      <c r="J38" s="7"/>
      <c r="K38" s="7"/>
    </row>
    <row r="39" spans="1:11" hidden="1">
      <c r="A39" s="18"/>
      <c r="B39" s="18"/>
      <c r="C39" s="18"/>
      <c r="D39" s="18"/>
      <c r="E39" s="18"/>
      <c r="F39" s="7"/>
      <c r="G39" s="7"/>
      <c r="H39" s="7"/>
      <c r="I39" s="7"/>
      <c r="J39" s="7"/>
      <c r="K39" s="7"/>
    </row>
    <row r="40" spans="1:11" hidden="1">
      <c r="A40" s="18"/>
      <c r="B40" s="18"/>
      <c r="C40" s="18"/>
      <c r="D40" s="18"/>
      <c r="E40" s="18"/>
      <c r="F40" s="7"/>
      <c r="G40" s="7"/>
      <c r="H40" s="7"/>
      <c r="I40" s="7"/>
      <c r="J40" s="7"/>
      <c r="K40" s="7"/>
    </row>
    <row r="41" spans="1:11" hidden="1">
      <c r="A41" s="18"/>
      <c r="B41" s="18"/>
      <c r="C41" s="18"/>
      <c r="D41" s="18"/>
      <c r="E41" s="18"/>
      <c r="F41" s="7"/>
      <c r="G41" s="7"/>
      <c r="H41" s="7"/>
      <c r="I41" s="7"/>
      <c r="J41" s="7"/>
      <c r="K41" s="7"/>
    </row>
    <row r="42" spans="1:11" hidden="1">
      <c r="F42" s="7"/>
      <c r="G42" s="7"/>
      <c r="H42" s="7"/>
      <c r="I42" s="7"/>
      <c r="J42" s="7"/>
      <c r="K42" s="7"/>
    </row>
    <row r="43" spans="1:11" hidden="1">
      <c r="F43" s="7"/>
      <c r="G43" s="7"/>
      <c r="H43" s="7"/>
      <c r="I43" s="7"/>
      <c r="J43" s="7"/>
      <c r="K43" s="7"/>
    </row>
    <row r="44" spans="1:11">
      <c r="F44" s="7"/>
      <c r="G44" s="7"/>
      <c r="H44" s="101"/>
      <c r="I44" s="101"/>
      <c r="J44" s="101"/>
      <c r="K44" s="7"/>
    </row>
    <row r="45" spans="1:11">
      <c r="F45" s="7"/>
      <c r="G45" s="7"/>
      <c r="H45" s="101"/>
      <c r="I45" s="101"/>
      <c r="J45" s="101"/>
      <c r="K45" s="7"/>
    </row>
    <row r="46" spans="1:11">
      <c r="F46" s="7"/>
      <c r="G46" s="7"/>
      <c r="H46" s="101"/>
      <c r="I46" s="101"/>
      <c r="J46" s="101"/>
      <c r="K46" s="7"/>
    </row>
    <row r="47" spans="1:11">
      <c r="F47" s="7"/>
      <c r="G47" s="7"/>
      <c r="H47" s="101"/>
      <c r="I47" s="101"/>
      <c r="J47" s="101"/>
      <c r="K47" s="7"/>
    </row>
    <row r="48" spans="1:11">
      <c r="F48" s="7"/>
      <c r="G48" s="7"/>
      <c r="H48" s="101"/>
      <c r="I48" s="101"/>
      <c r="J48" s="101"/>
      <c r="K48" s="7"/>
    </row>
    <row r="49" spans="6:11">
      <c r="F49" s="7"/>
      <c r="G49" s="7"/>
      <c r="H49" s="101"/>
      <c r="I49" s="101"/>
      <c r="J49" s="101"/>
      <c r="K49" s="7"/>
    </row>
    <row r="50" spans="6:11">
      <c r="F50" s="7"/>
      <c r="G50" s="7"/>
      <c r="H50" s="101"/>
      <c r="I50" s="101"/>
      <c r="J50" s="101"/>
      <c r="K50" s="7"/>
    </row>
    <row r="51" spans="6:11">
      <c r="F51" s="7"/>
      <c r="G51" s="7"/>
      <c r="H51" s="101"/>
      <c r="I51" s="101"/>
      <c r="J51" s="101"/>
      <c r="K51" s="7"/>
    </row>
    <row r="52" spans="6:11">
      <c r="F52" s="7"/>
      <c r="G52" s="7"/>
      <c r="H52" s="101"/>
      <c r="I52" s="101"/>
      <c r="J52" s="101"/>
      <c r="K52" s="7"/>
    </row>
    <row r="53" spans="6:11">
      <c r="F53" s="7"/>
      <c r="G53" s="7"/>
      <c r="H53" s="101"/>
      <c r="I53" s="101"/>
      <c r="J53" s="101"/>
      <c r="K53" s="7"/>
    </row>
    <row r="54" spans="6:11">
      <c r="F54" s="7"/>
      <c r="G54" s="7"/>
      <c r="H54" s="101"/>
      <c r="I54" s="101"/>
      <c r="J54" s="101"/>
      <c r="K54" s="7"/>
    </row>
    <row r="55" spans="6:11">
      <c r="H55" s="7"/>
    </row>
    <row r="56" spans="6:11">
      <c r="F56" s="7"/>
      <c r="G56" s="7"/>
      <c r="H56" s="101"/>
      <c r="I56" s="101"/>
      <c r="J56" s="101"/>
      <c r="K56" s="101"/>
    </row>
  </sheetData>
  <autoFilter ref="A1:K43" xr:uid="{00000000-0009-0000-0000-000017000000}">
    <filterColumn colId="1">
      <filters>
        <filter val="77"/>
        <filter val="82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9F72-3763-4847-BD92-219C7516B4FD}">
  <sheetPr>
    <tabColor rgb="FFFFFF00"/>
    <pageSetUpPr fitToPage="1"/>
  </sheetPr>
  <dimension ref="A1:AI65423"/>
  <sheetViews>
    <sheetView zoomScale="85" zoomScaleNormal="85" workbookViewId="0">
      <selection activeCell="U19" sqref="U19"/>
    </sheetView>
  </sheetViews>
  <sheetFormatPr baseColWidth="10" defaultColWidth="11.44140625" defaultRowHeight="13.2" outlineLevelRow="1"/>
  <cols>
    <col min="1" max="1" width="1.33203125" style="164" customWidth="1"/>
    <col min="2" max="2" width="0.44140625" style="164" customWidth="1"/>
    <col min="3" max="3" width="3.6640625" style="164" customWidth="1"/>
    <col min="4" max="4" width="15.5546875" style="172" customWidth="1"/>
    <col min="5" max="5" width="23.109375" style="164" customWidth="1"/>
    <col min="6" max="6" width="3.6640625" style="164" customWidth="1"/>
    <col min="7" max="7" width="10.88671875" style="164" customWidth="1"/>
    <col min="8" max="8" width="14.44140625" style="164" customWidth="1"/>
    <col min="9" max="9" width="4.6640625" style="164" customWidth="1"/>
    <col min="10" max="10" width="9.6640625" style="164" customWidth="1"/>
    <col min="11" max="11" width="2.6640625" style="164" customWidth="1"/>
    <col min="12" max="12" width="17.33203125" style="164" customWidth="1"/>
    <col min="13" max="13" width="22.109375" style="164" customWidth="1"/>
    <col min="14" max="14" width="8" style="164" customWidth="1"/>
    <col min="15" max="15" width="14.88671875" style="164" customWidth="1"/>
    <col min="16" max="16" width="6.44140625" style="164" customWidth="1"/>
    <col min="17" max="17" width="4" style="164" customWidth="1"/>
    <col min="18" max="18" width="6.5546875" style="164" customWidth="1"/>
    <col min="19" max="19" width="4" style="166" customWidth="1"/>
    <col min="20" max="20" width="49.5546875" style="166" customWidth="1"/>
    <col min="21" max="23" width="13.109375" style="166" customWidth="1"/>
    <col min="24" max="16384" width="11.44140625" style="164"/>
  </cols>
  <sheetData>
    <row r="1" spans="1:23" ht="21" thickBot="1">
      <c r="D1" s="164"/>
      <c r="M1" s="165"/>
      <c r="N1" s="165"/>
      <c r="O1" s="165"/>
      <c r="P1" s="165"/>
    </row>
    <row r="2" spans="1:23" ht="21" thickTop="1">
      <c r="B2" s="167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  <c r="N2" s="169"/>
      <c r="O2" s="169"/>
      <c r="P2" s="169"/>
      <c r="Q2" s="168"/>
      <c r="R2" s="170"/>
      <c r="S2" s="170"/>
    </row>
    <row r="3" spans="1:23" ht="21">
      <c r="B3" s="171"/>
      <c r="C3" s="172"/>
      <c r="E3" s="250"/>
      <c r="F3" s="250"/>
      <c r="G3" s="250"/>
      <c r="H3" s="250"/>
      <c r="I3" s="250"/>
      <c r="J3" s="250"/>
      <c r="K3" s="250"/>
      <c r="L3" s="250"/>
      <c r="M3" s="173"/>
      <c r="N3" s="174"/>
      <c r="O3" s="174"/>
      <c r="P3" s="175"/>
      <c r="Q3" s="176"/>
      <c r="R3" s="177"/>
    </row>
    <row r="4" spans="1:23" ht="21">
      <c r="A4" s="164">
        <v>772</v>
      </c>
      <c r="B4" s="171"/>
      <c r="C4" s="172"/>
      <c r="E4" s="250"/>
      <c r="F4" s="250"/>
      <c r="G4" s="250"/>
      <c r="H4" s="250"/>
      <c r="I4" s="250"/>
      <c r="J4" s="250"/>
      <c r="K4" s="250"/>
      <c r="L4" s="250"/>
      <c r="M4" s="173"/>
      <c r="N4" s="173"/>
      <c r="O4" s="174"/>
      <c r="P4" s="175" t="s">
        <v>197</v>
      </c>
      <c r="Q4" s="172"/>
      <c r="R4" s="177"/>
    </row>
    <row r="5" spans="1:23" ht="19.2">
      <c r="B5" s="171"/>
      <c r="C5" s="172"/>
      <c r="E5" s="250"/>
      <c r="F5" s="250"/>
      <c r="G5" s="250"/>
      <c r="H5" s="250"/>
      <c r="I5" s="250"/>
      <c r="J5" s="250"/>
      <c r="K5" s="250"/>
      <c r="L5" s="250"/>
      <c r="M5" s="178"/>
      <c r="N5" s="178"/>
      <c r="O5" s="178"/>
      <c r="P5" s="178"/>
      <c r="Q5" s="172"/>
      <c r="R5" s="177"/>
    </row>
    <row r="6" spans="1:23" ht="19.2">
      <c r="B6" s="171"/>
      <c r="C6" s="172"/>
      <c r="E6" s="250"/>
      <c r="F6" s="250"/>
      <c r="G6" s="250"/>
      <c r="H6" s="250"/>
      <c r="I6" s="250"/>
      <c r="J6" s="250"/>
      <c r="K6" s="250"/>
      <c r="L6" s="250"/>
      <c r="M6" s="172"/>
      <c r="N6" s="172"/>
      <c r="O6" s="172"/>
      <c r="P6" s="172"/>
      <c r="Q6" s="172"/>
      <c r="R6" s="177"/>
    </row>
    <row r="7" spans="1:23" hidden="1">
      <c r="B7" s="171"/>
      <c r="C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7"/>
    </row>
    <row r="8" spans="1:23" hidden="1">
      <c r="B8" s="171"/>
      <c r="C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7"/>
    </row>
    <row r="9" spans="1:23" ht="26.25" customHeight="1" thickBot="1">
      <c r="B9" s="171"/>
      <c r="C9" s="172"/>
      <c r="E9" s="251"/>
      <c r="F9" s="252"/>
      <c r="G9" s="252"/>
      <c r="H9" s="252"/>
      <c r="I9" s="252"/>
      <c r="J9" s="252"/>
      <c r="K9" s="178"/>
      <c r="L9" s="179" t="s">
        <v>198</v>
      </c>
      <c r="M9" s="248" t="s">
        <v>199</v>
      </c>
      <c r="N9" s="249"/>
      <c r="O9" s="249"/>
      <c r="P9" s="249"/>
      <c r="Q9" s="172"/>
      <c r="R9" s="177"/>
    </row>
    <row r="10" spans="1:23" ht="12.75" hidden="1" customHeight="1" outlineLevel="1" thickBot="1">
      <c r="B10" s="171"/>
      <c r="C10" s="172"/>
      <c r="E10" s="253"/>
      <c r="F10" s="253"/>
      <c r="G10" s="253"/>
      <c r="H10" s="253"/>
      <c r="I10" s="253"/>
      <c r="J10" s="253"/>
      <c r="K10" s="178"/>
      <c r="L10" s="179"/>
      <c r="M10" s="254"/>
      <c r="N10" s="255"/>
      <c r="O10" s="255"/>
      <c r="P10" s="255"/>
      <c r="Q10" s="172"/>
      <c r="R10" s="177"/>
    </row>
    <row r="11" spans="1:23" ht="12.75" hidden="1" customHeight="1" outlineLevel="1">
      <c r="B11" s="171"/>
      <c r="C11" s="172"/>
      <c r="E11" s="253"/>
      <c r="F11" s="253"/>
      <c r="G11" s="253"/>
      <c r="H11" s="253"/>
      <c r="I11" s="253"/>
      <c r="J11" s="253"/>
      <c r="K11" s="178"/>
      <c r="L11" s="179"/>
      <c r="M11" s="254"/>
      <c r="N11" s="255"/>
      <c r="O11" s="255"/>
      <c r="P11" s="255"/>
      <c r="Q11" s="172"/>
      <c r="R11" s="177"/>
    </row>
    <row r="12" spans="1:23" ht="12.75" hidden="1" customHeight="1" outlineLevel="1">
      <c r="B12" s="171"/>
      <c r="C12" s="172"/>
      <c r="E12" s="253"/>
      <c r="F12" s="253"/>
      <c r="G12" s="253"/>
      <c r="H12" s="253"/>
      <c r="I12" s="253"/>
      <c r="J12" s="253"/>
      <c r="K12" s="178"/>
      <c r="L12" s="179"/>
      <c r="M12" s="254"/>
      <c r="N12" s="255"/>
      <c r="O12" s="255"/>
      <c r="P12" s="255"/>
      <c r="Q12" s="172"/>
      <c r="R12" s="177"/>
    </row>
    <row r="13" spans="1:23" ht="12.75" hidden="1" customHeight="1" outlineLevel="1">
      <c r="B13" s="171"/>
      <c r="C13" s="172"/>
      <c r="E13" s="253"/>
      <c r="F13" s="253"/>
      <c r="G13" s="253"/>
      <c r="H13" s="253"/>
      <c r="I13" s="253"/>
      <c r="J13" s="253"/>
      <c r="K13" s="178"/>
      <c r="L13" s="179"/>
      <c r="M13" s="254"/>
      <c r="N13" s="255"/>
      <c r="O13" s="255"/>
      <c r="P13" s="255"/>
      <c r="Q13" s="172"/>
      <c r="R13" s="177"/>
    </row>
    <row r="14" spans="1:23" ht="12.75" hidden="1" customHeight="1" outlineLevel="1">
      <c r="B14" s="171"/>
      <c r="C14" s="172"/>
      <c r="E14" s="253"/>
      <c r="F14" s="253"/>
      <c r="G14" s="253"/>
      <c r="H14" s="253"/>
      <c r="I14" s="253"/>
      <c r="J14" s="253"/>
      <c r="K14" s="178"/>
      <c r="L14" s="179"/>
      <c r="M14" s="254"/>
      <c r="N14" s="255"/>
      <c r="O14" s="255"/>
      <c r="P14" s="255"/>
      <c r="Q14" s="172"/>
      <c r="R14" s="177"/>
    </row>
    <row r="15" spans="1:23" ht="12.75" hidden="1" customHeight="1" outlineLevel="1">
      <c r="B15" s="171"/>
      <c r="C15" s="172"/>
      <c r="E15" s="253"/>
      <c r="F15" s="253"/>
      <c r="G15" s="253"/>
      <c r="H15" s="253"/>
      <c r="I15" s="253"/>
      <c r="J15" s="253"/>
      <c r="K15" s="178"/>
      <c r="L15" s="179"/>
      <c r="M15" s="254"/>
      <c r="N15" s="255"/>
      <c r="O15" s="255"/>
      <c r="P15" s="255"/>
      <c r="Q15" s="172"/>
      <c r="R15" s="177"/>
    </row>
    <row r="16" spans="1:23" ht="19.2" collapsed="1">
      <c r="B16" s="171"/>
      <c r="C16" s="172"/>
      <c r="E16" s="251"/>
      <c r="F16" s="252"/>
      <c r="G16" s="252"/>
      <c r="H16" s="252"/>
      <c r="I16" s="252"/>
      <c r="J16" s="252"/>
      <c r="K16" s="178"/>
      <c r="L16" s="179" t="s">
        <v>200</v>
      </c>
      <c r="M16" s="256" t="s">
        <v>201</v>
      </c>
      <c r="N16" s="257"/>
      <c r="O16" s="257"/>
      <c r="P16" s="257"/>
      <c r="Q16" s="172"/>
      <c r="R16" s="177"/>
      <c r="T16" s="180" t="s">
        <v>100</v>
      </c>
      <c r="U16" s="181"/>
      <c r="V16" s="217"/>
      <c r="W16" s="182"/>
    </row>
    <row r="17" spans="2:35" ht="19.2">
      <c r="B17" s="171"/>
      <c r="C17" s="172"/>
      <c r="E17" s="251"/>
      <c r="F17" s="252"/>
      <c r="G17" s="252"/>
      <c r="H17" s="252"/>
      <c r="I17" s="252"/>
      <c r="J17" s="252"/>
      <c r="K17" s="178"/>
      <c r="L17" s="179" t="s">
        <v>202</v>
      </c>
      <c r="M17" s="256" t="s">
        <v>203</v>
      </c>
      <c r="N17" s="257"/>
      <c r="O17" s="257"/>
      <c r="P17" s="257"/>
      <c r="Q17" s="172" t="s">
        <v>204</v>
      </c>
      <c r="R17" s="177"/>
      <c r="T17" s="180" t="s">
        <v>138</v>
      </c>
      <c r="U17" s="183"/>
      <c r="V17" s="183"/>
      <c r="W17" s="183"/>
    </row>
    <row r="18" spans="2:35" ht="19.2">
      <c r="B18" s="171"/>
      <c r="C18" s="172"/>
      <c r="E18" s="258" t="s">
        <v>205</v>
      </c>
      <c r="F18" s="259"/>
      <c r="G18" s="259"/>
      <c r="H18" s="259"/>
      <c r="I18" s="259"/>
      <c r="J18" s="259"/>
      <c r="K18" s="178"/>
      <c r="L18" s="179" t="s">
        <v>206</v>
      </c>
      <c r="M18" s="260"/>
      <c r="N18" s="261"/>
      <c r="O18" s="261"/>
      <c r="P18" s="261"/>
      <c r="Q18" s="172"/>
      <c r="R18" s="177"/>
      <c r="T18" s="184" t="s">
        <v>1</v>
      </c>
      <c r="U18" s="183"/>
      <c r="V18" s="183">
        <v>1</v>
      </c>
      <c r="W18" s="183"/>
    </row>
    <row r="19" spans="2:35" ht="15.6" thickBot="1">
      <c r="B19" s="171"/>
      <c r="C19" s="172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2"/>
      <c r="R19" s="177"/>
      <c r="S19" s="164"/>
      <c r="T19" s="180" t="s">
        <v>100</v>
      </c>
      <c r="U19" s="185" t="s">
        <v>144</v>
      </c>
      <c r="V19" s="218" t="s">
        <v>143</v>
      </c>
      <c r="W19" s="186" t="s">
        <v>207</v>
      </c>
      <c r="X19" s="187"/>
      <c r="Y19" s="187"/>
      <c r="Z19" s="187"/>
      <c r="AD19" s="187"/>
      <c r="AE19" s="187"/>
      <c r="AF19" s="187"/>
      <c r="AG19" s="187"/>
      <c r="AH19" s="187"/>
    </row>
    <row r="20" spans="2:35" ht="16.2" thickBot="1">
      <c r="B20" s="171"/>
      <c r="C20" s="172"/>
      <c r="D20" s="188" t="s">
        <v>208</v>
      </c>
      <c r="E20" s="189" t="s">
        <v>2</v>
      </c>
      <c r="F20" s="262" t="s">
        <v>209</v>
      </c>
      <c r="G20" s="262"/>
      <c r="H20" s="262"/>
      <c r="I20" s="262"/>
      <c r="J20" s="262"/>
      <c r="K20" s="262"/>
      <c r="L20" s="262"/>
      <c r="M20" s="262"/>
      <c r="N20" s="262" t="s">
        <v>210</v>
      </c>
      <c r="O20" s="263"/>
      <c r="P20" s="263"/>
      <c r="Q20" s="172"/>
      <c r="R20" s="177"/>
      <c r="S20" s="164"/>
      <c r="U20" s="190"/>
      <c r="V20" s="190"/>
      <c r="W20" s="190"/>
      <c r="X20" s="166"/>
      <c r="Y20" s="166"/>
      <c r="Z20" s="166"/>
      <c r="AA20" s="166"/>
      <c r="AC20" s="166"/>
      <c r="AD20" s="166"/>
      <c r="AE20" s="166"/>
      <c r="AF20" s="166"/>
      <c r="AG20" s="166"/>
      <c r="AH20" s="166"/>
      <c r="AI20" s="166"/>
    </row>
    <row r="21" spans="2:35" ht="30" customHeight="1">
      <c r="B21" s="171"/>
      <c r="C21" s="191"/>
      <c r="D21" s="192">
        <f>Y21</f>
        <v>2</v>
      </c>
      <c r="E21" s="193" t="s">
        <v>135</v>
      </c>
      <c r="F21" s="264" t="str">
        <f>T21</f>
        <v>Interruptor termomagnetico 1x15 Amp, 120/240v-, 10 KA, montaje enchufable. Incluye: Suministro y colocación.</v>
      </c>
      <c r="G21" s="264"/>
      <c r="H21" s="264"/>
      <c r="I21" s="264"/>
      <c r="J21" s="264"/>
      <c r="K21" s="264"/>
      <c r="L21" s="264"/>
      <c r="M21" s="264"/>
      <c r="N21" s="307"/>
      <c r="O21" s="307"/>
      <c r="P21" s="308"/>
      <c r="Q21" s="172"/>
      <c r="R21" s="177"/>
      <c r="S21" s="164"/>
      <c r="T21" s="220" t="s">
        <v>176</v>
      </c>
      <c r="U21" s="194">
        <v>8</v>
      </c>
      <c r="V21" s="194">
        <v>2</v>
      </c>
      <c r="W21" s="194"/>
      <c r="X21" s="166"/>
      <c r="Y21" s="187">
        <f>(U21*$U$18)+(V21*$V$18)+(W21*$W$18)</f>
        <v>2</v>
      </c>
      <c r="Z21" s="166"/>
      <c r="AA21" s="166"/>
      <c r="AC21" s="180"/>
      <c r="AD21" s="166"/>
      <c r="AE21" s="166"/>
      <c r="AF21" s="166"/>
      <c r="AG21" s="166"/>
      <c r="AH21" s="166"/>
      <c r="AI21" s="166"/>
    </row>
    <row r="22" spans="2:35" s="200" customFormat="1" ht="30" customHeight="1">
      <c r="B22" s="195"/>
      <c r="C22" s="191"/>
      <c r="D22" s="196">
        <f t="shared" ref="D22:D40" si="0">Y22</f>
        <v>7</v>
      </c>
      <c r="E22" s="197" t="s">
        <v>135</v>
      </c>
      <c r="F22" s="267" t="str">
        <f>T22</f>
        <v>Interruptor termomagnetico 1x20 Amp, 120/240v-, 10 KA, montaje enchufable. Incluye: Suministro y colocación.</v>
      </c>
      <c r="G22" s="267"/>
      <c r="H22" s="267"/>
      <c r="I22" s="267"/>
      <c r="J22" s="267"/>
      <c r="K22" s="267"/>
      <c r="L22" s="267"/>
      <c r="M22" s="267"/>
      <c r="N22" s="309"/>
      <c r="O22" s="309"/>
      <c r="P22" s="310"/>
      <c r="Q22" s="198"/>
      <c r="R22" s="199"/>
      <c r="T22" s="220" t="s">
        <v>175</v>
      </c>
      <c r="U22" s="201">
        <v>2</v>
      </c>
      <c r="V22" s="201">
        <v>7</v>
      </c>
      <c r="W22" s="201"/>
      <c r="X22" s="202"/>
      <c r="Y22" s="187">
        <f t="shared" ref="Y22:Y40" si="1">(U22*$U$18)+(V22*$V$18)+(W22*$W$18)</f>
        <v>7</v>
      </c>
      <c r="Z22" s="202"/>
      <c r="AA22" s="202"/>
      <c r="AC22" s="203"/>
      <c r="AD22" s="202"/>
      <c r="AE22" s="202"/>
      <c r="AF22" s="202"/>
      <c r="AG22" s="202"/>
      <c r="AH22" s="202"/>
      <c r="AI22" s="202"/>
    </row>
    <row r="23" spans="2:35" ht="30" customHeight="1">
      <c r="B23" s="171"/>
      <c r="C23" s="191"/>
      <c r="D23" s="196">
        <f t="shared" si="0"/>
        <v>10</v>
      </c>
      <c r="E23" s="197" t="s">
        <v>135</v>
      </c>
      <c r="F23" s="267" t="str">
        <f>T23</f>
        <v>Interruptor 3 vías 10A 127V. Incluye: suministro y colocación.</v>
      </c>
      <c r="G23" s="267"/>
      <c r="H23" s="267"/>
      <c r="I23" s="267"/>
      <c r="J23" s="267"/>
      <c r="K23" s="267"/>
      <c r="L23" s="267"/>
      <c r="M23" s="267"/>
      <c r="N23" s="309"/>
      <c r="O23" s="309"/>
      <c r="P23" s="310"/>
      <c r="Q23" s="172"/>
      <c r="R23" s="177">
        <v>2</v>
      </c>
      <c r="S23" s="200"/>
      <c r="T23" s="220" t="s">
        <v>168</v>
      </c>
      <c r="U23" s="194">
        <v>8</v>
      </c>
      <c r="V23" s="194">
        <v>10</v>
      </c>
      <c r="W23" s="194"/>
      <c r="X23" s="166"/>
      <c r="Y23" s="187">
        <f t="shared" si="1"/>
        <v>10</v>
      </c>
      <c r="Z23" s="166"/>
      <c r="AA23" s="166"/>
      <c r="AC23" s="180"/>
      <c r="AD23" s="166"/>
      <c r="AE23" s="166"/>
      <c r="AF23" s="166"/>
      <c r="AG23" s="166"/>
      <c r="AH23" s="166"/>
      <c r="AI23" s="166"/>
    </row>
    <row r="24" spans="2:35" ht="30" customHeight="1">
      <c r="B24" s="171"/>
      <c r="C24" s="191"/>
      <c r="D24" s="196">
        <f t="shared" si="0"/>
        <v>6</v>
      </c>
      <c r="E24" s="197" t="s">
        <v>135</v>
      </c>
      <c r="F24" s="267" t="str">
        <f t="shared" ref="F24:F40" si="2">T24</f>
        <v>Interruptor sencillo 10A 127V. Incluye: suministro y colocación.</v>
      </c>
      <c r="G24" s="267"/>
      <c r="H24" s="267"/>
      <c r="I24" s="267"/>
      <c r="J24" s="267"/>
      <c r="K24" s="267"/>
      <c r="L24" s="267"/>
      <c r="M24" s="267"/>
      <c r="N24" s="311"/>
      <c r="O24" s="312"/>
      <c r="P24" s="313"/>
      <c r="Q24" s="172"/>
      <c r="R24" s="177">
        <v>4</v>
      </c>
      <c r="S24" s="164"/>
      <c r="T24" s="220" t="s">
        <v>167</v>
      </c>
      <c r="U24" s="194">
        <v>5</v>
      </c>
      <c r="V24" s="194">
        <v>6</v>
      </c>
      <c r="W24" s="194"/>
      <c r="X24" s="166"/>
      <c r="Y24" s="187">
        <f t="shared" si="1"/>
        <v>6</v>
      </c>
      <c r="Z24" s="166"/>
      <c r="AA24" s="166"/>
      <c r="AC24" s="180"/>
      <c r="AD24" s="166"/>
      <c r="AE24" s="166"/>
      <c r="AF24" s="166"/>
      <c r="AG24" s="166"/>
      <c r="AH24" s="166"/>
      <c r="AI24" s="166"/>
    </row>
    <row r="25" spans="2:35" ht="30" customHeight="1">
      <c r="B25" s="171"/>
      <c r="C25" s="191"/>
      <c r="D25" s="196">
        <f t="shared" si="0"/>
        <v>5</v>
      </c>
      <c r="E25" s="197" t="s">
        <v>135</v>
      </c>
      <c r="F25" s="267" t="str">
        <f t="shared" si="2"/>
        <v>Interruptor doble 10A 127V. Incluye: suministro y colocación.</v>
      </c>
      <c r="G25" s="267"/>
      <c r="H25" s="267"/>
      <c r="I25" s="267"/>
      <c r="J25" s="267"/>
      <c r="K25" s="267"/>
      <c r="L25" s="267"/>
      <c r="M25" s="267"/>
      <c r="N25" s="314"/>
      <c r="O25" s="314"/>
      <c r="P25" s="315"/>
      <c r="Q25" s="172"/>
      <c r="R25" s="177">
        <v>5</v>
      </c>
      <c r="S25" s="164"/>
      <c r="T25" s="220" t="s">
        <v>166</v>
      </c>
      <c r="U25" s="194">
        <v>4</v>
      </c>
      <c r="V25" s="194">
        <v>5</v>
      </c>
      <c r="W25" s="194"/>
      <c r="X25" s="166"/>
      <c r="Y25" s="187">
        <f t="shared" si="1"/>
        <v>5</v>
      </c>
      <c r="Z25" s="166"/>
      <c r="AA25" s="166"/>
      <c r="AC25" s="180"/>
      <c r="AD25" s="166"/>
      <c r="AE25" s="166"/>
      <c r="AF25" s="166"/>
      <c r="AG25" s="166"/>
      <c r="AH25" s="166"/>
      <c r="AI25" s="166"/>
    </row>
    <row r="26" spans="2:35" ht="30" customHeight="1">
      <c r="B26" s="171"/>
      <c r="C26" s="191"/>
      <c r="D26" s="196">
        <f t="shared" si="0"/>
        <v>0</v>
      </c>
      <c r="E26" s="197" t="s">
        <v>135</v>
      </c>
      <c r="F26" s="316" t="str">
        <f t="shared" si="2"/>
        <v>Interruptor triple 10A 127V. Incluye: suministro y colocación.</v>
      </c>
      <c r="G26" s="316"/>
      <c r="H26" s="316"/>
      <c r="I26" s="316"/>
      <c r="J26" s="316"/>
      <c r="K26" s="316"/>
      <c r="L26" s="316"/>
      <c r="M26" s="316"/>
      <c r="N26" s="309"/>
      <c r="O26" s="309"/>
      <c r="P26" s="310"/>
      <c r="Q26" s="172"/>
      <c r="R26" s="177"/>
      <c r="S26" s="164"/>
      <c r="T26" s="220" t="s">
        <v>165</v>
      </c>
      <c r="U26" s="194">
        <v>1</v>
      </c>
      <c r="V26" s="194"/>
      <c r="W26" s="194"/>
      <c r="X26" s="166"/>
      <c r="Y26" s="187">
        <f t="shared" si="1"/>
        <v>0</v>
      </c>
      <c r="Z26" s="166"/>
      <c r="AA26" s="166"/>
      <c r="AC26" s="180"/>
      <c r="AD26" s="166"/>
      <c r="AE26" s="166"/>
      <c r="AF26" s="166"/>
      <c r="AG26" s="166"/>
      <c r="AH26" s="166"/>
      <c r="AI26" s="166"/>
    </row>
    <row r="27" spans="2:35" s="200" customFormat="1" ht="30" customHeight="1">
      <c r="B27" s="195"/>
      <c r="C27" s="191"/>
      <c r="D27" s="196">
        <f t="shared" si="0"/>
        <v>1</v>
      </c>
      <c r="E27" s="197" t="s">
        <v>135</v>
      </c>
      <c r="F27" s="316" t="str">
        <f t="shared" si="2"/>
        <v>Botón para timbre 10A 250V. Incluye: zumbador 6W 120 V, placa 1 modulo y tapa ciega. suministro y colocación.</v>
      </c>
      <c r="G27" s="316"/>
      <c r="H27" s="316"/>
      <c r="I27" s="316"/>
      <c r="J27" s="316"/>
      <c r="K27" s="316"/>
      <c r="L27" s="316"/>
      <c r="M27" s="316"/>
      <c r="N27" s="275"/>
      <c r="O27" s="275"/>
      <c r="P27" s="276"/>
      <c r="Q27" s="198"/>
      <c r="R27" s="199"/>
      <c r="T27" s="220" t="s">
        <v>164</v>
      </c>
      <c r="U27" s="201">
        <v>1</v>
      </c>
      <c r="V27" s="201">
        <v>1</v>
      </c>
      <c r="W27" s="201"/>
      <c r="X27" s="166"/>
      <c r="Y27" s="187">
        <f t="shared" si="1"/>
        <v>1</v>
      </c>
      <c r="Z27" s="166"/>
      <c r="AA27" s="166"/>
      <c r="AC27" s="180"/>
      <c r="AD27" s="166"/>
      <c r="AE27" s="166"/>
      <c r="AF27" s="166"/>
      <c r="AG27" s="166"/>
      <c r="AH27" s="166"/>
      <c r="AI27" s="166"/>
    </row>
    <row r="28" spans="2:35" ht="30" customHeight="1">
      <c r="B28" s="171"/>
      <c r="C28" s="191"/>
      <c r="D28" s="196">
        <f t="shared" si="0"/>
        <v>19</v>
      </c>
      <c r="E28" s="197" t="s">
        <v>135</v>
      </c>
      <c r="F28" s="267" t="str">
        <f t="shared" si="2"/>
        <v>Tomacorriente duplex polarizado 2P+T con placa y chasis 10/16A 127/200V. Incluye: suministro y colocación.</v>
      </c>
      <c r="G28" s="267"/>
      <c r="H28" s="267"/>
      <c r="I28" s="267"/>
      <c r="J28" s="267"/>
      <c r="K28" s="267"/>
      <c r="L28" s="267"/>
      <c r="M28" s="267"/>
      <c r="N28" s="268"/>
      <c r="O28" s="268"/>
      <c r="P28" s="269"/>
      <c r="Q28" s="172"/>
      <c r="R28" s="177"/>
      <c r="S28" s="164"/>
      <c r="T28" s="220" t="s">
        <v>163</v>
      </c>
      <c r="U28" s="194">
        <v>25</v>
      </c>
      <c r="V28" s="194">
        <v>19</v>
      </c>
      <c r="W28" s="194"/>
      <c r="X28" s="166"/>
      <c r="Y28" s="187">
        <f t="shared" si="1"/>
        <v>19</v>
      </c>
      <c r="Z28" s="166"/>
      <c r="AA28" s="166"/>
      <c r="AC28" s="180"/>
      <c r="AD28" s="166"/>
      <c r="AE28" s="166"/>
      <c r="AF28" s="166"/>
      <c r="AG28" s="166"/>
      <c r="AH28" s="166"/>
      <c r="AI28" s="166"/>
    </row>
    <row r="29" spans="2:35" ht="30" customHeight="1">
      <c r="B29" s="171"/>
      <c r="C29" s="191"/>
      <c r="D29" s="196">
        <f t="shared" si="0"/>
        <v>6</v>
      </c>
      <c r="E29" s="197" t="s">
        <v>135</v>
      </c>
      <c r="F29" s="267" t="str">
        <f t="shared" si="2"/>
        <v>Tomacorriente duplex polarizado 2P+T con placa y chasis 10/16A 127/200V con falla a tierra</v>
      </c>
      <c r="G29" s="267"/>
      <c r="H29" s="267"/>
      <c r="I29" s="267"/>
      <c r="J29" s="267"/>
      <c r="K29" s="267"/>
      <c r="L29" s="267"/>
      <c r="M29" s="267"/>
      <c r="N29" s="268"/>
      <c r="O29" s="268"/>
      <c r="P29" s="269"/>
      <c r="Q29" s="172"/>
      <c r="R29" s="177"/>
      <c r="S29" s="164"/>
      <c r="T29" s="220" t="s">
        <v>216</v>
      </c>
      <c r="U29" s="194">
        <v>5</v>
      </c>
      <c r="V29" s="194">
        <v>6</v>
      </c>
      <c r="W29" s="194"/>
      <c r="X29" s="204"/>
      <c r="Y29" s="187">
        <f t="shared" si="1"/>
        <v>6</v>
      </c>
      <c r="Z29" s="204"/>
      <c r="AA29" s="166"/>
      <c r="AC29" s="180"/>
      <c r="AD29" s="204"/>
      <c r="AE29" s="204"/>
      <c r="AF29" s="204"/>
      <c r="AG29" s="204"/>
      <c r="AH29" s="204"/>
      <c r="AI29" s="166"/>
    </row>
    <row r="30" spans="2:35" s="200" customFormat="1" ht="30" customHeight="1">
      <c r="B30" s="195"/>
      <c r="C30" s="191"/>
      <c r="D30" s="196">
        <f t="shared" si="0"/>
        <v>4</v>
      </c>
      <c r="E30" s="197" t="s">
        <v>135</v>
      </c>
      <c r="F30" s="267" t="str">
        <f t="shared" si="2"/>
        <v xml:space="preserve">Tomacorriente duplex polarizado 2P+T con placa y chasis 10/16A 127/200V para exterior. </v>
      </c>
      <c r="G30" s="267"/>
      <c r="H30" s="267"/>
      <c r="I30" s="267"/>
      <c r="J30" s="267"/>
      <c r="K30" s="267"/>
      <c r="L30" s="267"/>
      <c r="M30" s="267"/>
      <c r="N30" s="268"/>
      <c r="O30" s="268"/>
      <c r="P30" s="269"/>
      <c r="Q30" s="198"/>
      <c r="R30" s="199"/>
      <c r="T30" s="220" t="s">
        <v>217</v>
      </c>
      <c r="U30" s="194">
        <v>3</v>
      </c>
      <c r="V30" s="194">
        <v>4</v>
      </c>
      <c r="W30" s="194"/>
      <c r="X30" s="202"/>
      <c r="Y30" s="187">
        <f t="shared" si="1"/>
        <v>4</v>
      </c>
      <c r="Z30" s="202"/>
      <c r="AA30" s="202"/>
      <c r="AC30" s="203"/>
      <c r="AD30" s="202"/>
      <c r="AE30" s="202"/>
      <c r="AF30" s="202"/>
      <c r="AG30" s="202"/>
      <c r="AH30" s="202"/>
      <c r="AI30" s="202"/>
    </row>
    <row r="31" spans="2:35" s="200" customFormat="1" ht="30" customHeight="1">
      <c r="B31" s="195"/>
      <c r="C31" s="191"/>
      <c r="D31" s="196">
        <f t="shared" si="0"/>
        <v>2</v>
      </c>
      <c r="E31" s="197" t="s">
        <v>135</v>
      </c>
      <c r="F31" s="316" t="str">
        <f t="shared" si="2"/>
        <v>Toma de telefono con placa y chasis 1 módulo. Incluye: suminsitro y colocación.</v>
      </c>
      <c r="G31" s="316"/>
      <c r="H31" s="316"/>
      <c r="I31" s="316"/>
      <c r="J31" s="316"/>
      <c r="K31" s="316"/>
      <c r="L31" s="316"/>
      <c r="M31" s="316"/>
      <c r="N31" s="268"/>
      <c r="O31" s="268"/>
      <c r="P31" s="269"/>
      <c r="Q31" s="198"/>
      <c r="R31" s="199"/>
      <c r="T31" s="220" t="s">
        <v>160</v>
      </c>
      <c r="U31" s="194">
        <v>3</v>
      </c>
      <c r="V31" s="194">
        <v>2</v>
      </c>
      <c r="W31" s="194"/>
      <c r="X31" s="202"/>
      <c r="Y31" s="187">
        <f t="shared" si="1"/>
        <v>2</v>
      </c>
      <c r="Z31" s="202"/>
      <c r="AA31" s="202"/>
      <c r="AC31" s="203"/>
      <c r="AD31" s="202"/>
      <c r="AE31" s="202"/>
      <c r="AF31" s="202"/>
      <c r="AG31" s="202"/>
      <c r="AH31" s="202"/>
      <c r="AI31" s="202"/>
    </row>
    <row r="32" spans="2:35" s="200" customFormat="1" ht="30" customHeight="1">
      <c r="B32" s="195"/>
      <c r="C32" s="191"/>
      <c r="D32" s="196">
        <f t="shared" si="0"/>
        <v>3</v>
      </c>
      <c r="E32" s="197" t="s">
        <v>135</v>
      </c>
      <c r="F32" s="267" t="str">
        <f t="shared" si="2"/>
        <v>Toma de television con placa y chasis 1 módulo. Incluye: suministro y colocación.</v>
      </c>
      <c r="G32" s="267"/>
      <c r="H32" s="267"/>
      <c r="I32" s="267"/>
      <c r="J32" s="267"/>
      <c r="K32" s="267"/>
      <c r="L32" s="267"/>
      <c r="M32" s="267"/>
      <c r="N32" s="268"/>
      <c r="O32" s="268"/>
      <c r="P32" s="269"/>
      <c r="Q32" s="198"/>
      <c r="R32" s="199"/>
      <c r="T32" s="220" t="s">
        <v>159</v>
      </c>
      <c r="U32" s="194">
        <v>6</v>
      </c>
      <c r="V32" s="194">
        <v>3</v>
      </c>
      <c r="W32" s="194"/>
      <c r="X32" s="202"/>
      <c r="Y32" s="187">
        <f t="shared" si="1"/>
        <v>3</v>
      </c>
      <c r="Z32" s="202"/>
      <c r="AA32" s="202"/>
      <c r="AC32" s="203"/>
      <c r="AD32" s="202"/>
      <c r="AE32" s="202"/>
      <c r="AF32" s="202"/>
      <c r="AG32" s="202"/>
      <c r="AH32" s="202"/>
      <c r="AI32" s="202"/>
    </row>
    <row r="33" spans="2:35" s="200" customFormat="1" ht="30" customHeight="1">
      <c r="B33" s="195"/>
      <c r="C33" s="191"/>
      <c r="D33" s="196">
        <f t="shared" si="0"/>
        <v>5</v>
      </c>
      <c r="E33" s="197" t="s">
        <v>135</v>
      </c>
      <c r="F33" s="267" t="str">
        <f t="shared" si="2"/>
        <v>Portalámparas plástico de 4" con casquillo de latón. Incluye: foco, suministro y colocación.</v>
      </c>
      <c r="G33" s="267"/>
      <c r="H33" s="267"/>
      <c r="I33" s="267"/>
      <c r="J33" s="267"/>
      <c r="K33" s="267"/>
      <c r="L33" s="267"/>
      <c r="M33" s="267"/>
      <c r="N33" s="268"/>
      <c r="O33" s="268"/>
      <c r="P33" s="269"/>
      <c r="Q33" s="198"/>
      <c r="R33" s="199"/>
      <c r="T33" s="220" t="s">
        <v>158</v>
      </c>
      <c r="U33" s="194">
        <v>5</v>
      </c>
      <c r="V33" s="194">
        <v>5</v>
      </c>
      <c r="W33" s="194"/>
      <c r="X33" s="202"/>
      <c r="Y33" s="187">
        <f t="shared" si="1"/>
        <v>5</v>
      </c>
      <c r="Z33" s="202"/>
      <c r="AA33" s="202"/>
      <c r="AC33" s="203"/>
      <c r="AD33" s="202"/>
      <c r="AE33" s="202"/>
      <c r="AF33" s="202"/>
      <c r="AG33" s="202"/>
      <c r="AH33" s="202"/>
      <c r="AI33" s="202"/>
    </row>
    <row r="34" spans="2:35" s="200" customFormat="1" ht="30" customHeight="1">
      <c r="B34" s="195"/>
      <c r="C34" s="191"/>
      <c r="D34" s="196">
        <f t="shared" si="0"/>
        <v>7</v>
      </c>
      <c r="E34" s="197" t="s">
        <v>135</v>
      </c>
      <c r="F34" s="316" t="str">
        <f t="shared" si="2"/>
        <v>Tapa 1 modulo con chasis color blanco. Incluye: suministro y colocación.</v>
      </c>
      <c r="G34" s="316"/>
      <c r="H34" s="316"/>
      <c r="I34" s="316"/>
      <c r="J34" s="316"/>
      <c r="K34" s="316"/>
      <c r="L34" s="316"/>
      <c r="M34" s="316"/>
      <c r="N34" s="268"/>
      <c r="O34" s="268"/>
      <c r="P34" s="269"/>
      <c r="Q34" s="198"/>
      <c r="R34" s="199"/>
      <c r="T34" s="220" t="s">
        <v>157</v>
      </c>
      <c r="U34" s="194">
        <v>13</v>
      </c>
      <c r="V34" s="194">
        <v>7</v>
      </c>
      <c r="W34" s="194"/>
      <c r="X34" s="202"/>
      <c r="Y34" s="187">
        <f t="shared" si="1"/>
        <v>7</v>
      </c>
      <c r="Z34" s="202"/>
      <c r="AA34" s="202"/>
      <c r="AC34" s="203"/>
      <c r="AD34" s="202"/>
      <c r="AE34" s="202"/>
      <c r="AF34" s="202"/>
      <c r="AG34" s="202"/>
      <c r="AH34" s="202"/>
      <c r="AI34" s="202"/>
    </row>
    <row r="35" spans="2:35" s="200" customFormat="1" ht="30" customHeight="1">
      <c r="B35" s="195"/>
      <c r="C35" s="191"/>
      <c r="D35" s="196">
        <f t="shared" si="0"/>
        <v>5</v>
      </c>
      <c r="E35" s="197" t="s">
        <v>135</v>
      </c>
      <c r="F35" s="316" t="str">
        <f t="shared" si="2"/>
        <v>Tapa 2 modulo con chasis color blanco. Incluye: suministro y colocación.</v>
      </c>
      <c r="G35" s="316"/>
      <c r="H35" s="316"/>
      <c r="I35" s="316"/>
      <c r="J35" s="316"/>
      <c r="K35" s="316"/>
      <c r="L35" s="316"/>
      <c r="M35" s="316"/>
      <c r="N35" s="268"/>
      <c r="O35" s="268"/>
      <c r="P35" s="269"/>
      <c r="Q35" s="198"/>
      <c r="R35" s="199"/>
      <c r="T35" s="220" t="s">
        <v>156</v>
      </c>
      <c r="U35" s="194">
        <v>4</v>
      </c>
      <c r="V35" s="194">
        <v>5</v>
      </c>
      <c r="W35" s="194"/>
      <c r="X35" s="202"/>
      <c r="Y35" s="187">
        <f t="shared" si="1"/>
        <v>5</v>
      </c>
      <c r="Z35" s="202"/>
      <c r="AA35" s="202"/>
      <c r="AC35" s="203"/>
      <c r="AD35" s="202"/>
      <c r="AE35" s="202"/>
      <c r="AF35" s="202"/>
      <c r="AG35" s="202"/>
      <c r="AH35" s="202"/>
      <c r="AI35" s="202"/>
    </row>
    <row r="36" spans="2:35" s="200" customFormat="1" ht="30" customHeight="1">
      <c r="B36" s="195"/>
      <c r="C36" s="191"/>
      <c r="D36" s="196">
        <f t="shared" si="0"/>
        <v>3</v>
      </c>
      <c r="E36" s="197" t="s">
        <v>135</v>
      </c>
      <c r="F36" s="267" t="str">
        <f t="shared" si="2"/>
        <v>Tapa 3 modulo con chasis color blanco. Incluye: suministro y colocación.</v>
      </c>
      <c r="G36" s="267"/>
      <c r="H36" s="267"/>
      <c r="I36" s="267"/>
      <c r="J36" s="267"/>
      <c r="K36" s="267"/>
      <c r="L36" s="267"/>
      <c r="M36" s="267"/>
      <c r="N36" s="268"/>
      <c r="O36" s="268"/>
      <c r="P36" s="269"/>
      <c r="Q36" s="198"/>
      <c r="R36" s="199"/>
      <c r="T36" s="220" t="s">
        <v>155</v>
      </c>
      <c r="U36" s="194">
        <v>1</v>
      </c>
      <c r="V36" s="194">
        <v>3</v>
      </c>
      <c r="W36" s="194"/>
      <c r="X36" s="202"/>
      <c r="Y36" s="187">
        <f t="shared" si="1"/>
        <v>3</v>
      </c>
      <c r="Z36" s="202"/>
      <c r="AA36" s="202"/>
      <c r="AC36" s="203"/>
      <c r="AD36" s="202"/>
      <c r="AE36" s="202"/>
      <c r="AF36" s="202"/>
      <c r="AG36" s="202"/>
      <c r="AH36" s="202"/>
      <c r="AI36" s="202"/>
    </row>
    <row r="37" spans="2:35" s="200" customFormat="1" ht="30" customHeight="1">
      <c r="B37" s="195"/>
      <c r="C37" s="191"/>
      <c r="D37" s="196">
        <f t="shared" si="0"/>
        <v>6</v>
      </c>
      <c r="E37" s="197" t="s">
        <v>135</v>
      </c>
      <c r="F37" s="267" t="str">
        <f t="shared" si="2"/>
        <v>Tapa ciega con chasis color blanco. Incluye: suministro y colocación.</v>
      </c>
      <c r="G37" s="267"/>
      <c r="H37" s="267"/>
      <c r="I37" s="267"/>
      <c r="J37" s="267"/>
      <c r="K37" s="267"/>
      <c r="L37" s="267"/>
      <c r="M37" s="267"/>
      <c r="N37" s="268"/>
      <c r="O37" s="268"/>
      <c r="P37" s="269"/>
      <c r="Q37" s="198"/>
      <c r="R37" s="199"/>
      <c r="T37" s="220" t="s">
        <v>154</v>
      </c>
      <c r="U37" s="194">
        <v>2</v>
      </c>
      <c r="V37" s="194">
        <v>6</v>
      </c>
      <c r="W37" s="194"/>
      <c r="X37" s="202"/>
      <c r="Y37" s="187">
        <f t="shared" si="1"/>
        <v>6</v>
      </c>
      <c r="Z37" s="202"/>
      <c r="AA37" s="202"/>
      <c r="AC37" s="203"/>
      <c r="AD37" s="202"/>
      <c r="AE37" s="202"/>
      <c r="AF37" s="202"/>
      <c r="AG37" s="202"/>
      <c r="AH37" s="202"/>
      <c r="AI37" s="202"/>
    </row>
    <row r="38" spans="2:35" s="200" customFormat="1" ht="30" customHeight="1">
      <c r="B38" s="195"/>
      <c r="C38" s="191"/>
      <c r="D38" s="196">
        <f t="shared" si="0"/>
        <v>6</v>
      </c>
      <c r="E38" s="197" t="s">
        <v>135</v>
      </c>
      <c r="F38" s="267" t="str">
        <f t="shared" si="2"/>
        <v>Luminaria tipo portaspot para escalera, Incluye: bote integral, suministro y colocacion.</v>
      </c>
      <c r="G38" s="267"/>
      <c r="H38" s="267"/>
      <c r="I38" s="267"/>
      <c r="J38" s="267"/>
      <c r="K38" s="267"/>
      <c r="L38" s="267"/>
      <c r="M38" s="267"/>
      <c r="N38" s="268"/>
      <c r="O38" s="268"/>
      <c r="P38" s="269"/>
      <c r="Q38" s="198"/>
      <c r="R38" s="199"/>
      <c r="T38" s="220" t="s">
        <v>152</v>
      </c>
      <c r="U38" s="194">
        <v>6</v>
      </c>
      <c r="V38" s="194">
        <v>6</v>
      </c>
      <c r="W38" s="194"/>
      <c r="X38" s="202"/>
      <c r="Y38" s="187">
        <f t="shared" si="1"/>
        <v>6</v>
      </c>
      <c r="Z38" s="202"/>
      <c r="AA38" s="202"/>
      <c r="AC38" s="203"/>
      <c r="AD38" s="202"/>
      <c r="AE38" s="202"/>
      <c r="AF38" s="202"/>
      <c r="AG38" s="202"/>
      <c r="AH38" s="202"/>
      <c r="AI38" s="202"/>
    </row>
    <row r="39" spans="2:35" s="200" customFormat="1" ht="30" customHeight="1">
      <c r="B39" s="195"/>
      <c r="C39" s="191"/>
      <c r="D39" s="196">
        <f t="shared" si="0"/>
        <v>19</v>
      </c>
      <c r="E39" s="197" t="s">
        <v>135</v>
      </c>
      <c r="F39" s="267" t="str">
        <f t="shared" si="2"/>
        <v>Luminaria tipo portaspot 12W. Incluye: suministro y colocación.</v>
      </c>
      <c r="G39" s="267"/>
      <c r="H39" s="267"/>
      <c r="I39" s="267"/>
      <c r="J39" s="267"/>
      <c r="K39" s="267"/>
      <c r="L39" s="267"/>
      <c r="M39" s="267"/>
      <c r="N39" s="268"/>
      <c r="O39" s="268"/>
      <c r="P39" s="269"/>
      <c r="Q39" s="198"/>
      <c r="R39" s="199"/>
      <c r="T39" s="220" t="s">
        <v>151</v>
      </c>
      <c r="U39" s="194">
        <v>19</v>
      </c>
      <c r="V39" s="194">
        <v>19</v>
      </c>
      <c r="W39" s="194"/>
      <c r="X39" s="202"/>
      <c r="Y39" s="187">
        <f t="shared" si="1"/>
        <v>19</v>
      </c>
      <c r="Z39" s="202"/>
      <c r="AA39" s="202"/>
      <c r="AC39" s="203"/>
      <c r="AD39" s="202"/>
      <c r="AE39" s="202"/>
      <c r="AF39" s="202"/>
      <c r="AG39" s="202"/>
      <c r="AH39" s="202"/>
      <c r="AI39" s="202"/>
    </row>
    <row r="40" spans="2:35" s="200" customFormat="1" ht="15">
      <c r="B40" s="195"/>
      <c r="C40" s="191"/>
      <c r="D40" s="196">
        <f t="shared" si="0"/>
        <v>0</v>
      </c>
      <c r="E40" s="197" t="s">
        <v>135</v>
      </c>
      <c r="F40" s="267">
        <f t="shared" si="2"/>
        <v>0</v>
      </c>
      <c r="G40" s="267"/>
      <c r="H40" s="267"/>
      <c r="I40" s="267"/>
      <c r="J40" s="267"/>
      <c r="K40" s="267"/>
      <c r="L40" s="267"/>
      <c r="M40" s="267"/>
      <c r="N40" s="268"/>
      <c r="O40" s="268"/>
      <c r="P40" s="269"/>
      <c r="Q40" s="198"/>
      <c r="R40" s="199"/>
      <c r="T40" s="219"/>
      <c r="U40" s="194"/>
      <c r="V40" s="194"/>
      <c r="W40" s="194"/>
      <c r="X40" s="202"/>
      <c r="Y40" s="187">
        <f t="shared" si="1"/>
        <v>0</v>
      </c>
      <c r="Z40" s="202"/>
      <c r="AA40" s="202"/>
      <c r="AC40" s="203"/>
      <c r="AD40" s="202"/>
      <c r="AE40" s="202"/>
      <c r="AF40" s="202"/>
      <c r="AG40" s="202"/>
      <c r="AH40" s="202"/>
      <c r="AI40" s="202"/>
    </row>
    <row r="41" spans="2:35" ht="15.6">
      <c r="B41" s="171"/>
      <c r="C41" s="172"/>
      <c r="E41" s="205"/>
      <c r="F41" s="206"/>
      <c r="G41" s="206"/>
      <c r="H41" s="206"/>
      <c r="I41" s="206"/>
      <c r="J41" s="206"/>
      <c r="K41" s="206"/>
      <c r="L41" s="206"/>
      <c r="M41" s="207" t="s">
        <v>148</v>
      </c>
      <c r="N41" s="178"/>
      <c r="O41" s="178"/>
      <c r="P41" s="208"/>
      <c r="Q41" s="172"/>
      <c r="R41" s="177"/>
      <c r="T41" s="219"/>
    </row>
    <row r="42" spans="2:35">
      <c r="B42" s="171"/>
      <c r="C42" s="172"/>
      <c r="E42" s="317"/>
      <c r="F42" s="317"/>
      <c r="G42" s="317"/>
      <c r="H42" s="317"/>
      <c r="I42" s="317"/>
      <c r="J42" s="279"/>
      <c r="K42" s="279"/>
      <c r="L42" s="172"/>
      <c r="M42" s="172"/>
      <c r="N42" s="172"/>
      <c r="O42" s="172"/>
      <c r="P42" s="209"/>
      <c r="Q42" s="172"/>
      <c r="R42" s="177"/>
    </row>
    <row r="43" spans="2:35">
      <c r="B43" s="171"/>
      <c r="C43" s="172"/>
      <c r="E43" s="317"/>
      <c r="F43" s="317"/>
      <c r="G43" s="317"/>
      <c r="H43" s="317"/>
      <c r="I43" s="317"/>
      <c r="J43" s="172"/>
      <c r="K43" s="172"/>
      <c r="L43" s="172"/>
      <c r="M43" s="172"/>
      <c r="N43" s="172"/>
      <c r="O43" s="172"/>
      <c r="P43" s="209"/>
      <c r="Q43" s="172"/>
      <c r="R43" s="177"/>
    </row>
    <row r="44" spans="2:35">
      <c r="B44" s="171"/>
      <c r="C44" s="172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172"/>
      <c r="R44" s="177"/>
    </row>
    <row r="45" spans="2:35">
      <c r="B45" s="171"/>
      <c r="C45" s="172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172"/>
      <c r="R45" s="177"/>
    </row>
    <row r="46" spans="2:35" ht="13.8">
      <c r="B46" s="171"/>
      <c r="C46" s="172"/>
      <c r="E46" s="210" t="s">
        <v>211</v>
      </c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7"/>
    </row>
    <row r="47" spans="2:35" ht="13.8" thickBot="1">
      <c r="B47" s="171"/>
      <c r="C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7"/>
    </row>
    <row r="48" spans="2:35" ht="15.75" customHeight="1" thickTop="1">
      <c r="B48" s="171"/>
      <c r="C48" s="172"/>
      <c r="D48" s="281" t="s">
        <v>201</v>
      </c>
      <c r="E48" s="28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172"/>
      <c r="R48" s="177"/>
    </row>
    <row r="49" spans="1:35">
      <c r="B49" s="171"/>
      <c r="C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7"/>
    </row>
    <row r="50" spans="1:35">
      <c r="B50" s="171"/>
      <c r="C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7"/>
    </row>
    <row r="51" spans="1:35" ht="13.8" thickBot="1">
      <c r="B51" s="212"/>
      <c r="C51" s="172"/>
      <c r="E51" s="282"/>
      <c r="F51" s="282"/>
      <c r="G51" s="282"/>
      <c r="H51" s="282"/>
      <c r="I51" s="282"/>
      <c r="J51" s="282"/>
      <c r="K51" s="172"/>
      <c r="L51" s="172"/>
      <c r="M51" s="172" t="s">
        <v>212</v>
      </c>
      <c r="N51" s="283">
        <v>44824</v>
      </c>
      <c r="O51" s="284"/>
      <c r="P51" s="284"/>
      <c r="Q51" s="172"/>
      <c r="R51" s="177"/>
    </row>
    <row r="52" spans="1:35" ht="13.8" thickTop="1">
      <c r="C52" s="172"/>
      <c r="E52" s="282"/>
      <c r="F52" s="282"/>
      <c r="G52" s="282"/>
      <c r="H52" s="282"/>
      <c r="I52" s="282"/>
      <c r="J52" s="282"/>
      <c r="K52" s="172"/>
      <c r="L52" s="172"/>
      <c r="M52" s="172"/>
      <c r="N52" s="172"/>
      <c r="O52" s="172"/>
      <c r="P52" s="172"/>
      <c r="Q52" s="172"/>
      <c r="R52" s="177"/>
    </row>
    <row r="53" spans="1:35" ht="12.75" customHeight="1">
      <c r="C53" s="172"/>
      <c r="E53" s="282"/>
      <c r="F53" s="282"/>
      <c r="G53" s="282"/>
      <c r="H53" s="282"/>
      <c r="I53" s="282"/>
      <c r="J53" s="282"/>
      <c r="K53" s="172"/>
      <c r="L53" s="172"/>
      <c r="M53" s="285" t="s">
        <v>213</v>
      </c>
      <c r="N53" s="286" t="s">
        <v>214</v>
      </c>
      <c r="O53" s="286"/>
      <c r="P53" s="286"/>
      <c r="Q53" s="172"/>
      <c r="R53" s="177"/>
    </row>
    <row r="54" spans="1:35" ht="22.5" customHeight="1">
      <c r="C54" s="172"/>
      <c r="E54" s="282"/>
      <c r="F54" s="282"/>
      <c r="G54" s="282"/>
      <c r="H54" s="282"/>
      <c r="I54" s="282"/>
      <c r="J54" s="282"/>
      <c r="K54" s="172"/>
      <c r="L54" s="172"/>
      <c r="M54" s="285"/>
      <c r="N54" s="286"/>
      <c r="O54" s="286"/>
      <c r="P54" s="286"/>
      <c r="Q54" s="172"/>
      <c r="R54" s="177"/>
    </row>
    <row r="55" spans="1:35" s="166" customFormat="1">
      <c r="A55" s="164"/>
      <c r="B55" s="164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7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</row>
    <row r="56" spans="1:35" s="166" customFormat="1">
      <c r="A56" s="164"/>
      <c r="B56" s="164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7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</row>
    <row r="57" spans="1:35" s="166" customFormat="1" ht="12.75" customHeight="1">
      <c r="A57" s="164"/>
      <c r="B57" s="164"/>
      <c r="C57" s="172"/>
      <c r="D57" s="172"/>
      <c r="E57" s="213"/>
      <c r="F57" s="213"/>
      <c r="G57" s="277"/>
      <c r="H57" s="277"/>
      <c r="I57" s="277"/>
      <c r="J57" s="277"/>
      <c r="K57" s="277"/>
      <c r="L57" s="277"/>
      <c r="M57" s="277"/>
      <c r="N57" s="277"/>
      <c r="O57" s="277"/>
      <c r="P57" s="213"/>
      <c r="Q57" s="172"/>
      <c r="R57" s="177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</row>
    <row r="58" spans="1:35" s="166" customFormat="1" ht="12.75" customHeight="1">
      <c r="A58" s="164"/>
      <c r="B58" s="164"/>
      <c r="C58" s="172"/>
      <c r="D58" s="172"/>
      <c r="E58" s="213"/>
      <c r="F58" s="213"/>
      <c r="G58" s="277"/>
      <c r="H58" s="277"/>
      <c r="I58" s="277"/>
      <c r="J58" s="277"/>
      <c r="K58" s="277"/>
      <c r="L58" s="277"/>
      <c r="M58" s="277"/>
      <c r="N58" s="277"/>
      <c r="O58" s="277"/>
      <c r="P58" s="213"/>
      <c r="Q58" s="172"/>
      <c r="R58" s="177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</row>
    <row r="59" spans="1:35" s="166" customFormat="1" ht="12.75" customHeight="1">
      <c r="A59" s="164"/>
      <c r="B59" s="164"/>
      <c r="C59" s="172"/>
      <c r="D59" s="172"/>
      <c r="E59" s="213"/>
      <c r="F59" s="213"/>
      <c r="G59" s="277"/>
      <c r="H59" s="277"/>
      <c r="I59" s="277"/>
      <c r="J59" s="277"/>
      <c r="K59" s="277"/>
      <c r="L59" s="277"/>
      <c r="M59" s="277"/>
      <c r="N59" s="277"/>
      <c r="O59" s="277"/>
      <c r="P59" s="213"/>
      <c r="Q59" s="172"/>
      <c r="R59" s="177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</row>
    <row r="60" spans="1:35" s="166" customFormat="1">
      <c r="A60" s="164"/>
      <c r="B60" s="164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7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</row>
    <row r="61" spans="1:35" s="166" customFormat="1" ht="13.8" thickBot="1">
      <c r="A61" s="164"/>
      <c r="B61" s="16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5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</row>
    <row r="62" spans="1:35" s="166" customFormat="1" ht="13.8" thickTop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</row>
    <row r="63" spans="1:35" s="166" customForma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</row>
    <row r="64" spans="1:35" s="166" customForma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</row>
    <row r="65" spans="1:35" s="166" customForma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</row>
    <row r="66" spans="1:35" s="166" customForma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</row>
    <row r="67" spans="1:35" s="166" customForma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</row>
    <row r="68" spans="1:35" s="166" customForma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</row>
    <row r="69" spans="1:35" s="166" customForma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</row>
    <row r="70" spans="1:35" s="166" customForma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</row>
    <row r="71" spans="1:35">
      <c r="D71" s="164"/>
    </row>
    <row r="72" spans="1:35">
      <c r="D72" s="164"/>
    </row>
    <row r="73" spans="1:35">
      <c r="D73" s="164"/>
    </row>
    <row r="74" spans="1:35">
      <c r="D74" s="164"/>
    </row>
    <row r="75" spans="1:35">
      <c r="D75" s="164"/>
    </row>
    <row r="76" spans="1:35">
      <c r="D76" s="164"/>
    </row>
    <row r="77" spans="1:35">
      <c r="D77" s="164"/>
    </row>
    <row r="78" spans="1:35">
      <c r="D78" s="164"/>
    </row>
    <row r="79" spans="1:35">
      <c r="D79" s="164"/>
    </row>
    <row r="80" spans="1:35">
      <c r="D80" s="164"/>
    </row>
    <row r="81" spans="4:4">
      <c r="D81" s="164"/>
    </row>
    <row r="82" spans="4:4">
      <c r="D82" s="164"/>
    </row>
    <row r="83" spans="4:4">
      <c r="D83" s="164"/>
    </row>
    <row r="84" spans="4:4">
      <c r="D84" s="164"/>
    </row>
    <row r="85" spans="4:4">
      <c r="D85" s="164"/>
    </row>
    <row r="86" spans="4:4">
      <c r="D86" s="164"/>
    </row>
    <row r="87" spans="4:4">
      <c r="D87" s="164"/>
    </row>
    <row r="88" spans="4:4">
      <c r="D88" s="164"/>
    </row>
    <row r="89" spans="4:4">
      <c r="D89" s="164"/>
    </row>
    <row r="90" spans="4:4">
      <c r="D90" s="164"/>
    </row>
    <row r="91" spans="4:4">
      <c r="D91" s="164"/>
    </row>
    <row r="92" spans="4:4">
      <c r="D92" s="164"/>
    </row>
    <row r="93" spans="4:4">
      <c r="D93" s="164"/>
    </row>
    <row r="94" spans="4:4">
      <c r="D94" s="164"/>
    </row>
    <row r="95" spans="4:4">
      <c r="D95" s="164"/>
    </row>
    <row r="96" spans="4:4">
      <c r="D96" s="164"/>
    </row>
    <row r="97" spans="4:4">
      <c r="D97" s="164"/>
    </row>
    <row r="98" spans="4:4">
      <c r="D98" s="164"/>
    </row>
    <row r="99" spans="4:4">
      <c r="D99" s="164"/>
    </row>
    <row r="100" spans="4:4">
      <c r="D100" s="164"/>
    </row>
    <row r="101" spans="4:4">
      <c r="D101" s="164"/>
    </row>
    <row r="102" spans="4:4">
      <c r="D102" s="164"/>
    </row>
    <row r="103" spans="4:4">
      <c r="D103" s="164"/>
    </row>
    <row r="104" spans="4:4">
      <c r="D104" s="164"/>
    </row>
    <row r="105" spans="4:4">
      <c r="D105" s="164"/>
    </row>
    <row r="106" spans="4:4">
      <c r="D106" s="164"/>
    </row>
    <row r="107" spans="4:4">
      <c r="D107" s="164"/>
    </row>
    <row r="108" spans="4:4">
      <c r="D108" s="164"/>
    </row>
    <row r="109" spans="4:4">
      <c r="D109" s="164"/>
    </row>
    <row r="110" spans="4:4">
      <c r="D110" s="164"/>
    </row>
    <row r="111" spans="4:4">
      <c r="D111" s="164"/>
    </row>
    <row r="112" spans="4:4">
      <c r="D112" s="164"/>
    </row>
    <row r="113" spans="4:4">
      <c r="D113" s="164"/>
    </row>
    <row r="114" spans="4:4">
      <c r="D114" s="164"/>
    </row>
    <row r="115" spans="4:4">
      <c r="D115" s="164"/>
    </row>
    <row r="116" spans="4:4">
      <c r="D116" s="164"/>
    </row>
    <row r="117" spans="4:4">
      <c r="D117" s="164"/>
    </row>
    <row r="118" spans="4:4">
      <c r="D118" s="164"/>
    </row>
    <row r="119" spans="4:4">
      <c r="D119" s="164"/>
    </row>
    <row r="120" spans="4:4">
      <c r="D120" s="164"/>
    </row>
    <row r="121" spans="4:4">
      <c r="D121" s="164"/>
    </row>
    <row r="122" spans="4:4">
      <c r="D122" s="164"/>
    </row>
    <row r="123" spans="4:4">
      <c r="D123" s="164"/>
    </row>
    <row r="124" spans="4:4">
      <c r="D124" s="164"/>
    </row>
    <row r="125" spans="4:4">
      <c r="D125" s="164"/>
    </row>
    <row r="126" spans="4:4">
      <c r="D126" s="164"/>
    </row>
    <row r="127" spans="4:4">
      <c r="D127" s="164"/>
    </row>
    <row r="128" spans="4:4">
      <c r="D128" s="164"/>
    </row>
    <row r="129" spans="4:4">
      <c r="D129" s="164"/>
    </row>
    <row r="130" spans="4:4">
      <c r="D130" s="164"/>
    </row>
    <row r="131" spans="4:4">
      <c r="D131" s="164"/>
    </row>
    <row r="132" spans="4:4">
      <c r="D132" s="164"/>
    </row>
    <row r="133" spans="4:4">
      <c r="D133" s="164"/>
    </row>
    <row r="134" spans="4:4">
      <c r="D134" s="164"/>
    </row>
    <row r="135" spans="4:4">
      <c r="D135" s="164"/>
    </row>
    <row r="136" spans="4:4">
      <c r="D136" s="164"/>
    </row>
    <row r="137" spans="4:4">
      <c r="D137" s="164"/>
    </row>
    <row r="138" spans="4:4">
      <c r="D138" s="164"/>
    </row>
    <row r="139" spans="4:4">
      <c r="D139" s="164"/>
    </row>
    <row r="140" spans="4:4">
      <c r="D140" s="164"/>
    </row>
    <row r="141" spans="4:4">
      <c r="D141" s="164"/>
    </row>
    <row r="142" spans="4:4">
      <c r="D142" s="164"/>
    </row>
    <row r="143" spans="4:4">
      <c r="D143" s="164"/>
    </row>
    <row r="144" spans="4:4">
      <c r="D144" s="164"/>
    </row>
    <row r="145" spans="4:4">
      <c r="D145" s="164"/>
    </row>
    <row r="146" spans="4:4">
      <c r="D146" s="164"/>
    </row>
    <row r="147" spans="4:4">
      <c r="D147" s="164"/>
    </row>
    <row r="148" spans="4:4">
      <c r="D148" s="164"/>
    </row>
    <row r="149" spans="4:4">
      <c r="D149" s="164"/>
    </row>
    <row r="150" spans="4:4">
      <c r="D150" s="164"/>
    </row>
    <row r="151" spans="4:4">
      <c r="D151" s="164"/>
    </row>
    <row r="152" spans="4:4">
      <c r="D152" s="164"/>
    </row>
    <row r="153" spans="4:4">
      <c r="D153" s="164"/>
    </row>
    <row r="154" spans="4:4">
      <c r="D154" s="164"/>
    </row>
    <row r="155" spans="4:4">
      <c r="D155" s="164"/>
    </row>
    <row r="156" spans="4:4">
      <c r="D156" s="164"/>
    </row>
    <row r="157" spans="4:4">
      <c r="D157" s="164"/>
    </row>
    <row r="158" spans="4:4">
      <c r="D158" s="164"/>
    </row>
    <row r="159" spans="4:4">
      <c r="D159" s="164"/>
    </row>
    <row r="160" spans="4:4">
      <c r="D160" s="164"/>
    </row>
    <row r="161" spans="4:4">
      <c r="D161" s="164"/>
    </row>
    <row r="162" spans="4:4">
      <c r="D162" s="164"/>
    </row>
    <row r="163" spans="4:4">
      <c r="D163" s="164"/>
    </row>
    <row r="164" spans="4:4">
      <c r="D164" s="164"/>
    </row>
    <row r="165" spans="4:4">
      <c r="D165" s="164"/>
    </row>
    <row r="166" spans="4:4">
      <c r="D166" s="164"/>
    </row>
    <row r="167" spans="4:4">
      <c r="D167" s="164"/>
    </row>
    <row r="168" spans="4:4">
      <c r="D168" s="164"/>
    </row>
    <row r="169" spans="4:4">
      <c r="D169" s="164"/>
    </row>
    <row r="170" spans="4:4">
      <c r="D170" s="164"/>
    </row>
    <row r="171" spans="4:4">
      <c r="D171" s="164"/>
    </row>
    <row r="172" spans="4:4">
      <c r="D172" s="164"/>
    </row>
    <row r="173" spans="4:4">
      <c r="D173" s="164"/>
    </row>
    <row r="174" spans="4:4">
      <c r="D174" s="164"/>
    </row>
    <row r="175" spans="4:4">
      <c r="D175" s="164"/>
    </row>
    <row r="176" spans="4:4">
      <c r="D176" s="164"/>
    </row>
    <row r="177" spans="4:4">
      <c r="D177" s="164"/>
    </row>
    <row r="178" spans="4:4">
      <c r="D178" s="164"/>
    </row>
    <row r="179" spans="4:4">
      <c r="D179" s="164"/>
    </row>
    <row r="180" spans="4:4">
      <c r="D180" s="164"/>
    </row>
    <row r="181" spans="4:4">
      <c r="D181" s="164"/>
    </row>
    <row r="182" spans="4:4">
      <c r="D182" s="164"/>
    </row>
    <row r="183" spans="4:4">
      <c r="D183" s="164"/>
    </row>
    <row r="184" spans="4:4">
      <c r="D184" s="164"/>
    </row>
    <row r="185" spans="4:4">
      <c r="D185" s="164"/>
    </row>
    <row r="186" spans="4:4">
      <c r="D186" s="164"/>
    </row>
    <row r="187" spans="4:4">
      <c r="D187" s="164"/>
    </row>
    <row r="188" spans="4:4">
      <c r="D188" s="164"/>
    </row>
    <row r="189" spans="4:4">
      <c r="D189" s="164"/>
    </row>
    <row r="190" spans="4:4">
      <c r="D190" s="164"/>
    </row>
    <row r="191" spans="4:4">
      <c r="D191" s="164"/>
    </row>
    <row r="192" spans="4:4">
      <c r="D192" s="164"/>
    </row>
    <row r="193" spans="4:4">
      <c r="D193" s="164"/>
    </row>
    <row r="194" spans="4:4">
      <c r="D194" s="164"/>
    </row>
    <row r="195" spans="4:4">
      <c r="D195" s="164"/>
    </row>
    <row r="196" spans="4:4">
      <c r="D196" s="164"/>
    </row>
    <row r="197" spans="4:4">
      <c r="D197" s="164"/>
    </row>
    <row r="198" spans="4:4">
      <c r="D198" s="164"/>
    </row>
    <row r="199" spans="4:4">
      <c r="D199" s="164"/>
    </row>
    <row r="200" spans="4:4">
      <c r="D200" s="164"/>
    </row>
    <row r="201" spans="4:4">
      <c r="D201" s="164"/>
    </row>
    <row r="202" spans="4:4">
      <c r="D202" s="164"/>
    </row>
    <row r="203" spans="4:4">
      <c r="D203" s="164"/>
    </row>
    <row r="204" spans="4:4">
      <c r="D204" s="164"/>
    </row>
    <row r="205" spans="4:4">
      <c r="D205" s="164"/>
    </row>
    <row r="206" spans="4:4">
      <c r="D206" s="164"/>
    </row>
    <row r="207" spans="4:4">
      <c r="D207" s="164"/>
    </row>
    <row r="208" spans="4:4">
      <c r="D208" s="164"/>
    </row>
    <row r="209" spans="4:4">
      <c r="D209" s="164"/>
    </row>
    <row r="210" spans="4:4">
      <c r="D210" s="164"/>
    </row>
    <row r="211" spans="4:4">
      <c r="D211" s="164"/>
    </row>
    <row r="212" spans="4:4">
      <c r="D212" s="164"/>
    </row>
    <row r="213" spans="4:4">
      <c r="D213" s="164"/>
    </row>
    <row r="214" spans="4:4">
      <c r="D214" s="164"/>
    </row>
    <row r="215" spans="4:4">
      <c r="D215" s="164"/>
    </row>
    <row r="216" spans="4:4">
      <c r="D216" s="164"/>
    </row>
    <row r="217" spans="4:4">
      <c r="D217" s="164"/>
    </row>
    <row r="218" spans="4:4">
      <c r="D218" s="164"/>
    </row>
    <row r="219" spans="4:4">
      <c r="D219" s="164"/>
    </row>
    <row r="220" spans="4:4">
      <c r="D220" s="164"/>
    </row>
    <row r="221" spans="4:4">
      <c r="D221" s="164"/>
    </row>
    <row r="222" spans="4:4">
      <c r="D222" s="164"/>
    </row>
    <row r="223" spans="4:4">
      <c r="D223" s="164"/>
    </row>
    <row r="224" spans="4:4">
      <c r="D224" s="164"/>
    </row>
    <row r="225" spans="4:4">
      <c r="D225" s="164"/>
    </row>
    <row r="226" spans="4:4">
      <c r="D226" s="164"/>
    </row>
    <row r="227" spans="4:4">
      <c r="D227" s="164"/>
    </row>
    <row r="228" spans="4:4">
      <c r="D228" s="164"/>
    </row>
    <row r="229" spans="4:4">
      <c r="D229" s="164"/>
    </row>
    <row r="230" spans="4:4">
      <c r="D230" s="164"/>
    </row>
    <row r="231" spans="4:4">
      <c r="D231" s="164"/>
    </row>
    <row r="232" spans="4:4">
      <c r="D232" s="164"/>
    </row>
    <row r="233" spans="4:4">
      <c r="D233" s="164"/>
    </row>
    <row r="234" spans="4:4">
      <c r="D234" s="164"/>
    </row>
    <row r="235" spans="4:4">
      <c r="D235" s="164"/>
    </row>
    <row r="236" spans="4:4">
      <c r="D236" s="164"/>
    </row>
    <row r="237" spans="4:4">
      <c r="D237" s="164"/>
    </row>
    <row r="238" spans="4:4">
      <c r="D238" s="164"/>
    </row>
    <row r="239" spans="4:4">
      <c r="D239" s="164"/>
    </row>
    <row r="240" spans="4:4">
      <c r="D240" s="164"/>
    </row>
    <row r="241" spans="4:4">
      <c r="D241" s="164"/>
    </row>
    <row r="242" spans="4:4">
      <c r="D242" s="164"/>
    </row>
    <row r="243" spans="4:4">
      <c r="D243" s="164"/>
    </row>
    <row r="244" spans="4:4">
      <c r="D244" s="164"/>
    </row>
    <row r="245" spans="4:4">
      <c r="D245" s="164"/>
    </row>
    <row r="246" spans="4:4">
      <c r="D246" s="164"/>
    </row>
    <row r="247" spans="4:4">
      <c r="D247" s="164"/>
    </row>
    <row r="248" spans="4:4">
      <c r="D248" s="164"/>
    </row>
    <row r="249" spans="4:4">
      <c r="D249" s="164"/>
    </row>
    <row r="250" spans="4:4">
      <c r="D250" s="164"/>
    </row>
    <row r="251" spans="4:4">
      <c r="D251" s="164"/>
    </row>
    <row r="252" spans="4:4">
      <c r="D252" s="164"/>
    </row>
    <row r="253" spans="4:4">
      <c r="D253" s="164"/>
    </row>
    <row r="254" spans="4:4">
      <c r="D254" s="164"/>
    </row>
    <row r="255" spans="4:4">
      <c r="D255" s="164"/>
    </row>
    <row r="256" spans="4:4">
      <c r="D256" s="164"/>
    </row>
    <row r="257" spans="4:4">
      <c r="D257" s="164"/>
    </row>
    <row r="258" spans="4:4">
      <c r="D258" s="164"/>
    </row>
    <row r="259" spans="4:4">
      <c r="D259" s="164"/>
    </row>
    <row r="260" spans="4:4">
      <c r="D260" s="164"/>
    </row>
    <row r="261" spans="4:4">
      <c r="D261" s="164"/>
    </row>
    <row r="262" spans="4:4">
      <c r="D262" s="164"/>
    </row>
    <row r="263" spans="4:4">
      <c r="D263" s="164"/>
    </row>
    <row r="264" spans="4:4">
      <c r="D264" s="164"/>
    </row>
    <row r="265" spans="4:4">
      <c r="D265" s="164"/>
    </row>
    <row r="266" spans="4:4">
      <c r="D266" s="164"/>
    </row>
    <row r="267" spans="4:4">
      <c r="D267" s="164"/>
    </row>
    <row r="268" spans="4:4">
      <c r="D268" s="164"/>
    </row>
    <row r="269" spans="4:4">
      <c r="D269" s="164"/>
    </row>
    <row r="270" spans="4:4">
      <c r="D270" s="164"/>
    </row>
    <row r="271" spans="4:4">
      <c r="D271" s="164"/>
    </row>
    <row r="272" spans="4:4">
      <c r="D272" s="164"/>
    </row>
    <row r="273" spans="4:4">
      <c r="D273" s="164"/>
    </row>
    <row r="274" spans="4:4">
      <c r="D274" s="164"/>
    </row>
    <row r="275" spans="4:4">
      <c r="D275" s="164"/>
    </row>
    <row r="276" spans="4:4">
      <c r="D276" s="164"/>
    </row>
    <row r="277" spans="4:4">
      <c r="D277" s="164"/>
    </row>
    <row r="278" spans="4:4">
      <c r="D278" s="164"/>
    </row>
    <row r="279" spans="4:4">
      <c r="D279" s="164"/>
    </row>
    <row r="280" spans="4:4">
      <c r="D280" s="164"/>
    </row>
    <row r="281" spans="4:4">
      <c r="D281" s="164"/>
    </row>
    <row r="282" spans="4:4">
      <c r="D282" s="164"/>
    </row>
    <row r="283" spans="4:4">
      <c r="D283" s="164"/>
    </row>
    <row r="284" spans="4:4">
      <c r="D284" s="164"/>
    </row>
    <row r="285" spans="4:4">
      <c r="D285" s="164"/>
    </row>
    <row r="286" spans="4:4">
      <c r="D286" s="164"/>
    </row>
    <row r="287" spans="4:4">
      <c r="D287" s="164"/>
    </row>
    <row r="288" spans="4:4">
      <c r="D288" s="164"/>
    </row>
    <row r="289" spans="4:4">
      <c r="D289" s="164"/>
    </row>
    <row r="290" spans="4:4">
      <c r="D290" s="164"/>
    </row>
    <row r="291" spans="4:4">
      <c r="D291" s="164"/>
    </row>
    <row r="292" spans="4:4">
      <c r="D292" s="164"/>
    </row>
    <row r="293" spans="4:4">
      <c r="D293" s="164"/>
    </row>
    <row r="294" spans="4:4">
      <c r="D294" s="164"/>
    </row>
    <row r="295" spans="4:4">
      <c r="D295" s="164"/>
    </row>
    <row r="296" spans="4:4">
      <c r="D296" s="164"/>
    </row>
    <row r="297" spans="4:4">
      <c r="D297" s="164"/>
    </row>
    <row r="298" spans="4:4">
      <c r="D298" s="164"/>
    </row>
    <row r="299" spans="4:4">
      <c r="D299" s="164"/>
    </row>
    <row r="300" spans="4:4">
      <c r="D300" s="164"/>
    </row>
    <row r="301" spans="4:4">
      <c r="D301" s="164"/>
    </row>
    <row r="302" spans="4:4">
      <c r="D302" s="164"/>
    </row>
    <row r="303" spans="4:4">
      <c r="D303" s="164"/>
    </row>
    <row r="304" spans="4:4">
      <c r="D304" s="164"/>
    </row>
    <row r="305" spans="4:4">
      <c r="D305" s="164"/>
    </row>
    <row r="306" spans="4:4">
      <c r="D306" s="164"/>
    </row>
    <row r="307" spans="4:4">
      <c r="D307" s="164"/>
    </row>
    <row r="308" spans="4:4">
      <c r="D308" s="164"/>
    </row>
    <row r="309" spans="4:4">
      <c r="D309" s="164"/>
    </row>
    <row r="310" spans="4:4">
      <c r="D310" s="164"/>
    </row>
    <row r="311" spans="4:4">
      <c r="D311" s="164"/>
    </row>
    <row r="312" spans="4:4">
      <c r="D312" s="164"/>
    </row>
    <row r="313" spans="4:4">
      <c r="D313" s="164"/>
    </row>
    <row r="314" spans="4:4">
      <c r="D314" s="164"/>
    </row>
    <row r="315" spans="4:4">
      <c r="D315" s="164"/>
    </row>
    <row r="316" spans="4:4">
      <c r="D316" s="164"/>
    </row>
    <row r="317" spans="4:4">
      <c r="D317" s="164"/>
    </row>
    <row r="318" spans="4:4">
      <c r="D318" s="164"/>
    </row>
    <row r="319" spans="4:4">
      <c r="D319" s="164"/>
    </row>
    <row r="320" spans="4:4">
      <c r="D320" s="164"/>
    </row>
    <row r="321" spans="4:4">
      <c r="D321" s="164"/>
    </row>
    <row r="322" spans="4:4">
      <c r="D322" s="164"/>
    </row>
    <row r="323" spans="4:4">
      <c r="D323" s="164"/>
    </row>
    <row r="324" spans="4:4">
      <c r="D324" s="164"/>
    </row>
    <row r="325" spans="4:4">
      <c r="D325" s="164"/>
    </row>
    <row r="326" spans="4:4">
      <c r="D326" s="164"/>
    </row>
    <row r="327" spans="4:4">
      <c r="D327" s="164"/>
    </row>
    <row r="328" spans="4:4">
      <c r="D328" s="164"/>
    </row>
    <row r="329" spans="4:4">
      <c r="D329" s="164"/>
    </row>
    <row r="330" spans="4:4">
      <c r="D330" s="164"/>
    </row>
    <row r="331" spans="4:4">
      <c r="D331" s="164"/>
    </row>
    <row r="332" spans="4:4">
      <c r="D332" s="164"/>
    </row>
    <row r="333" spans="4:4">
      <c r="D333" s="164"/>
    </row>
    <row r="334" spans="4:4">
      <c r="D334" s="164"/>
    </row>
    <row r="335" spans="4:4">
      <c r="D335" s="164"/>
    </row>
    <row r="336" spans="4:4">
      <c r="D336" s="164"/>
    </row>
    <row r="337" spans="4:4">
      <c r="D337" s="164"/>
    </row>
    <row r="338" spans="4:4">
      <c r="D338" s="164"/>
    </row>
    <row r="339" spans="4:4">
      <c r="D339" s="164"/>
    </row>
    <row r="340" spans="4:4">
      <c r="D340" s="164"/>
    </row>
    <row r="341" spans="4:4">
      <c r="D341" s="164"/>
    </row>
    <row r="342" spans="4:4">
      <c r="D342" s="164"/>
    </row>
    <row r="343" spans="4:4">
      <c r="D343" s="164"/>
    </row>
    <row r="344" spans="4:4">
      <c r="D344" s="164"/>
    </row>
    <row r="345" spans="4:4">
      <c r="D345" s="164"/>
    </row>
    <row r="346" spans="4:4">
      <c r="D346" s="164"/>
    </row>
    <row r="347" spans="4:4">
      <c r="D347" s="164"/>
    </row>
    <row r="348" spans="4:4">
      <c r="D348" s="164"/>
    </row>
    <row r="349" spans="4:4">
      <c r="D349" s="164"/>
    </row>
    <row r="350" spans="4:4">
      <c r="D350" s="164"/>
    </row>
    <row r="351" spans="4:4">
      <c r="D351" s="164"/>
    </row>
    <row r="352" spans="4:4">
      <c r="D352" s="164"/>
    </row>
    <row r="353" spans="4:4">
      <c r="D353" s="164"/>
    </row>
    <row r="354" spans="4:4">
      <c r="D354" s="164"/>
    </row>
    <row r="355" spans="4:4">
      <c r="D355" s="164"/>
    </row>
    <row r="356" spans="4:4">
      <c r="D356" s="164"/>
    </row>
    <row r="357" spans="4:4">
      <c r="D357" s="164"/>
    </row>
    <row r="358" spans="4:4">
      <c r="D358" s="164"/>
    </row>
    <row r="359" spans="4:4">
      <c r="D359" s="164"/>
    </row>
    <row r="360" spans="4:4">
      <c r="D360" s="164"/>
    </row>
    <row r="361" spans="4:4">
      <c r="D361" s="164"/>
    </row>
    <row r="362" spans="4:4">
      <c r="D362" s="164"/>
    </row>
    <row r="363" spans="4:4">
      <c r="D363" s="164"/>
    </row>
    <row r="364" spans="4:4">
      <c r="D364" s="164"/>
    </row>
    <row r="365" spans="4:4">
      <c r="D365" s="164"/>
    </row>
    <row r="366" spans="4:4">
      <c r="D366" s="164"/>
    </row>
    <row r="367" spans="4:4">
      <c r="D367" s="164"/>
    </row>
    <row r="368" spans="4:4">
      <c r="D368" s="164"/>
    </row>
    <row r="369" spans="4:4">
      <c r="D369" s="164"/>
    </row>
    <row r="370" spans="4:4">
      <c r="D370" s="164"/>
    </row>
    <row r="371" spans="4:4">
      <c r="D371" s="164"/>
    </row>
    <row r="372" spans="4:4">
      <c r="D372" s="164"/>
    </row>
    <row r="373" spans="4:4">
      <c r="D373" s="164"/>
    </row>
    <row r="374" spans="4:4">
      <c r="D374" s="164"/>
    </row>
    <row r="375" spans="4:4">
      <c r="D375" s="164"/>
    </row>
    <row r="376" spans="4:4">
      <c r="D376" s="164"/>
    </row>
    <row r="377" spans="4:4">
      <c r="D377" s="164"/>
    </row>
    <row r="378" spans="4:4">
      <c r="D378" s="164"/>
    </row>
    <row r="379" spans="4:4">
      <c r="D379" s="164"/>
    </row>
    <row r="380" spans="4:4">
      <c r="D380" s="164"/>
    </row>
    <row r="381" spans="4:4">
      <c r="D381" s="164"/>
    </row>
    <row r="382" spans="4:4">
      <c r="D382" s="164"/>
    </row>
    <row r="383" spans="4:4">
      <c r="D383" s="164"/>
    </row>
    <row r="384" spans="4:4">
      <c r="D384" s="164"/>
    </row>
    <row r="385" spans="4:4">
      <c r="D385" s="164"/>
    </row>
    <row r="386" spans="4:4">
      <c r="D386" s="164"/>
    </row>
    <row r="387" spans="4:4">
      <c r="D387" s="164"/>
    </row>
    <row r="388" spans="4:4">
      <c r="D388" s="164"/>
    </row>
    <row r="389" spans="4:4">
      <c r="D389" s="164"/>
    </row>
    <row r="390" spans="4:4">
      <c r="D390" s="164"/>
    </row>
    <row r="391" spans="4:4">
      <c r="D391" s="164"/>
    </row>
    <row r="392" spans="4:4">
      <c r="D392" s="164"/>
    </row>
    <row r="393" spans="4:4">
      <c r="D393" s="164"/>
    </row>
    <row r="394" spans="4:4">
      <c r="D394" s="164"/>
    </row>
    <row r="395" spans="4:4">
      <c r="D395" s="164"/>
    </row>
    <row r="396" spans="4:4">
      <c r="D396" s="164"/>
    </row>
    <row r="397" spans="4:4">
      <c r="D397" s="164"/>
    </row>
    <row r="398" spans="4:4">
      <c r="D398" s="164"/>
    </row>
    <row r="399" spans="4:4">
      <c r="D399" s="164"/>
    </row>
    <row r="400" spans="4:4">
      <c r="D400" s="164"/>
    </row>
    <row r="401" spans="4:4">
      <c r="D401" s="164"/>
    </row>
    <row r="402" spans="4:4">
      <c r="D402" s="164"/>
    </row>
    <row r="403" spans="4:4">
      <c r="D403" s="164"/>
    </row>
    <row r="404" spans="4:4">
      <c r="D404" s="164"/>
    </row>
    <row r="405" spans="4:4">
      <c r="D405" s="164"/>
    </row>
    <row r="406" spans="4:4">
      <c r="D406" s="164"/>
    </row>
    <row r="407" spans="4:4">
      <c r="D407" s="164"/>
    </row>
    <row r="408" spans="4:4">
      <c r="D408" s="164"/>
    </row>
    <row r="409" spans="4:4">
      <c r="D409" s="164"/>
    </row>
    <row r="410" spans="4:4">
      <c r="D410" s="164"/>
    </row>
    <row r="411" spans="4:4">
      <c r="D411" s="164"/>
    </row>
    <row r="412" spans="4:4">
      <c r="D412" s="164"/>
    </row>
    <row r="413" spans="4:4">
      <c r="D413" s="164"/>
    </row>
    <row r="414" spans="4:4">
      <c r="D414" s="164"/>
    </row>
    <row r="415" spans="4:4">
      <c r="D415" s="164"/>
    </row>
    <row r="416" spans="4:4">
      <c r="D416" s="164"/>
    </row>
    <row r="417" spans="4:4">
      <c r="D417" s="164"/>
    </row>
    <row r="418" spans="4:4">
      <c r="D418" s="164"/>
    </row>
    <row r="419" spans="4:4">
      <c r="D419" s="164"/>
    </row>
    <row r="420" spans="4:4">
      <c r="D420" s="164"/>
    </row>
    <row r="421" spans="4:4">
      <c r="D421" s="164"/>
    </row>
    <row r="422" spans="4:4">
      <c r="D422" s="164"/>
    </row>
    <row r="423" spans="4:4">
      <c r="D423" s="164"/>
    </row>
    <row r="424" spans="4:4">
      <c r="D424" s="164"/>
    </row>
    <row r="425" spans="4:4">
      <c r="D425" s="164"/>
    </row>
    <row r="426" spans="4:4">
      <c r="D426" s="164"/>
    </row>
    <row r="427" spans="4:4">
      <c r="D427" s="164"/>
    </row>
    <row r="428" spans="4:4">
      <c r="D428" s="164"/>
    </row>
    <row r="429" spans="4:4">
      <c r="D429" s="164"/>
    </row>
    <row r="430" spans="4:4">
      <c r="D430" s="164"/>
    </row>
    <row r="431" spans="4:4">
      <c r="D431" s="164"/>
    </row>
    <row r="432" spans="4:4">
      <c r="D432" s="164"/>
    </row>
    <row r="433" spans="4:4">
      <c r="D433" s="164"/>
    </row>
    <row r="434" spans="4:4">
      <c r="D434" s="164"/>
    </row>
    <row r="435" spans="4:4">
      <c r="D435" s="164"/>
    </row>
    <row r="436" spans="4:4">
      <c r="D436" s="164"/>
    </row>
    <row r="437" spans="4:4">
      <c r="D437" s="164"/>
    </row>
    <row r="438" spans="4:4">
      <c r="D438" s="164"/>
    </row>
    <row r="439" spans="4:4">
      <c r="D439" s="164"/>
    </row>
    <row r="440" spans="4:4">
      <c r="D440" s="164"/>
    </row>
    <row r="441" spans="4:4">
      <c r="D441" s="164"/>
    </row>
    <row r="442" spans="4:4">
      <c r="D442" s="164"/>
    </row>
    <row r="443" spans="4:4">
      <c r="D443" s="164"/>
    </row>
    <row r="444" spans="4:4">
      <c r="D444" s="164"/>
    </row>
    <row r="445" spans="4:4">
      <c r="D445" s="164"/>
    </row>
    <row r="446" spans="4:4">
      <c r="D446" s="164"/>
    </row>
    <row r="447" spans="4:4">
      <c r="D447" s="164"/>
    </row>
    <row r="448" spans="4:4">
      <c r="D448" s="164"/>
    </row>
    <row r="449" spans="4:4">
      <c r="D449" s="164"/>
    </row>
    <row r="450" spans="4:4">
      <c r="D450" s="164"/>
    </row>
    <row r="451" spans="4:4">
      <c r="D451" s="164"/>
    </row>
    <row r="452" spans="4:4">
      <c r="D452" s="164"/>
    </row>
    <row r="453" spans="4:4">
      <c r="D453" s="164"/>
    </row>
    <row r="454" spans="4:4">
      <c r="D454" s="164"/>
    </row>
    <row r="455" spans="4:4">
      <c r="D455" s="164"/>
    </row>
    <row r="456" spans="4:4">
      <c r="D456" s="164"/>
    </row>
    <row r="457" spans="4:4">
      <c r="D457" s="164"/>
    </row>
    <row r="458" spans="4:4">
      <c r="D458" s="164"/>
    </row>
    <row r="459" spans="4:4">
      <c r="D459" s="164"/>
    </row>
    <row r="460" spans="4:4">
      <c r="D460" s="164"/>
    </row>
    <row r="461" spans="4:4">
      <c r="D461" s="164"/>
    </row>
    <row r="462" spans="4:4">
      <c r="D462" s="164"/>
    </row>
    <row r="463" spans="4:4">
      <c r="D463" s="164"/>
    </row>
    <row r="464" spans="4:4">
      <c r="D464" s="164"/>
    </row>
    <row r="465" spans="4:4">
      <c r="D465" s="164"/>
    </row>
    <row r="466" spans="4:4">
      <c r="D466" s="164"/>
    </row>
    <row r="467" spans="4:4">
      <c r="D467" s="164"/>
    </row>
    <row r="468" spans="4:4">
      <c r="D468" s="164"/>
    </row>
    <row r="469" spans="4:4">
      <c r="D469" s="164"/>
    </row>
    <row r="470" spans="4:4">
      <c r="D470" s="164"/>
    </row>
    <row r="471" spans="4:4">
      <c r="D471" s="164"/>
    </row>
    <row r="472" spans="4:4">
      <c r="D472" s="164"/>
    </row>
    <row r="473" spans="4:4">
      <c r="D473" s="164"/>
    </row>
    <row r="474" spans="4:4">
      <c r="D474" s="164"/>
    </row>
    <row r="475" spans="4:4">
      <c r="D475" s="164"/>
    </row>
    <row r="476" spans="4:4">
      <c r="D476" s="164"/>
    </row>
    <row r="477" spans="4:4">
      <c r="D477" s="164"/>
    </row>
    <row r="478" spans="4:4">
      <c r="D478" s="164"/>
    </row>
    <row r="479" spans="4:4">
      <c r="D479" s="164"/>
    </row>
    <row r="480" spans="4:4">
      <c r="D480" s="164"/>
    </row>
    <row r="481" spans="4:4">
      <c r="D481" s="164"/>
    </row>
    <row r="482" spans="4:4">
      <c r="D482" s="164"/>
    </row>
    <row r="483" spans="4:4">
      <c r="D483" s="164"/>
    </row>
    <row r="484" spans="4:4">
      <c r="D484" s="164"/>
    </row>
    <row r="485" spans="4:4">
      <c r="D485" s="164"/>
    </row>
    <row r="486" spans="4:4">
      <c r="D486" s="164"/>
    </row>
    <row r="487" spans="4:4">
      <c r="D487" s="164"/>
    </row>
    <row r="488" spans="4:4">
      <c r="D488" s="164"/>
    </row>
    <row r="489" spans="4:4">
      <c r="D489" s="164"/>
    </row>
    <row r="490" spans="4:4">
      <c r="D490" s="164"/>
    </row>
    <row r="491" spans="4:4">
      <c r="D491" s="164"/>
    </row>
    <row r="492" spans="4:4">
      <c r="D492" s="164"/>
    </row>
    <row r="493" spans="4:4">
      <c r="D493" s="164"/>
    </row>
    <row r="494" spans="4:4">
      <c r="D494" s="164"/>
    </row>
    <row r="495" spans="4:4">
      <c r="D495" s="164"/>
    </row>
    <row r="496" spans="4:4">
      <c r="D496" s="164"/>
    </row>
    <row r="497" spans="4:4">
      <c r="D497" s="164"/>
    </row>
    <row r="498" spans="4:4">
      <c r="D498" s="164"/>
    </row>
    <row r="499" spans="4:4">
      <c r="D499" s="164"/>
    </row>
    <row r="500" spans="4:4">
      <c r="D500" s="164"/>
    </row>
    <row r="501" spans="4:4">
      <c r="D501" s="164"/>
    </row>
    <row r="502" spans="4:4">
      <c r="D502" s="164"/>
    </row>
    <row r="503" spans="4:4">
      <c r="D503" s="164"/>
    </row>
    <row r="504" spans="4:4">
      <c r="D504" s="164"/>
    </row>
    <row r="505" spans="4:4">
      <c r="D505" s="164"/>
    </row>
    <row r="506" spans="4:4">
      <c r="D506" s="164"/>
    </row>
    <row r="507" spans="4:4">
      <c r="D507" s="164"/>
    </row>
    <row r="508" spans="4:4">
      <c r="D508" s="164"/>
    </row>
    <row r="509" spans="4:4">
      <c r="D509" s="164"/>
    </row>
    <row r="510" spans="4:4">
      <c r="D510" s="164"/>
    </row>
    <row r="511" spans="4:4">
      <c r="D511" s="164"/>
    </row>
    <row r="512" spans="4:4">
      <c r="D512" s="164"/>
    </row>
    <row r="513" spans="4:4">
      <c r="D513" s="164"/>
    </row>
    <row r="514" spans="4:4">
      <c r="D514" s="164"/>
    </row>
    <row r="515" spans="4:4">
      <c r="D515" s="164"/>
    </row>
    <row r="516" spans="4:4">
      <c r="D516" s="164"/>
    </row>
    <row r="517" spans="4:4">
      <c r="D517" s="164"/>
    </row>
    <row r="518" spans="4:4">
      <c r="D518" s="164"/>
    </row>
    <row r="519" spans="4:4">
      <c r="D519" s="164"/>
    </row>
    <row r="520" spans="4:4">
      <c r="D520" s="164"/>
    </row>
    <row r="521" spans="4:4">
      <c r="D521" s="164"/>
    </row>
    <row r="522" spans="4:4">
      <c r="D522" s="164"/>
    </row>
    <row r="523" spans="4:4">
      <c r="D523" s="164"/>
    </row>
    <row r="524" spans="4:4">
      <c r="D524" s="164"/>
    </row>
    <row r="525" spans="4:4">
      <c r="D525" s="164"/>
    </row>
    <row r="526" spans="4:4">
      <c r="D526" s="164"/>
    </row>
    <row r="527" spans="4:4">
      <c r="D527" s="164"/>
    </row>
    <row r="528" spans="4:4">
      <c r="D528" s="164"/>
    </row>
    <row r="529" spans="4:4">
      <c r="D529" s="164"/>
    </row>
    <row r="530" spans="4:4">
      <c r="D530" s="164"/>
    </row>
    <row r="531" spans="4:4">
      <c r="D531" s="164"/>
    </row>
    <row r="532" spans="4:4">
      <c r="D532" s="164"/>
    </row>
    <row r="533" spans="4:4">
      <c r="D533" s="164"/>
    </row>
    <row r="534" spans="4:4">
      <c r="D534" s="164"/>
    </row>
    <row r="535" spans="4:4">
      <c r="D535" s="164"/>
    </row>
    <row r="536" spans="4:4">
      <c r="D536" s="164"/>
    </row>
    <row r="537" spans="4:4">
      <c r="D537" s="164"/>
    </row>
    <row r="538" spans="4:4">
      <c r="D538" s="164"/>
    </row>
    <row r="539" spans="4:4">
      <c r="D539" s="164"/>
    </row>
    <row r="540" spans="4:4">
      <c r="D540" s="164"/>
    </row>
    <row r="541" spans="4:4">
      <c r="D541" s="164"/>
    </row>
    <row r="542" spans="4:4">
      <c r="D542" s="164"/>
    </row>
    <row r="543" spans="4:4">
      <c r="D543" s="164"/>
    </row>
    <row r="544" spans="4:4">
      <c r="D544" s="164"/>
    </row>
    <row r="545" spans="4:4">
      <c r="D545" s="164"/>
    </row>
    <row r="546" spans="4:4">
      <c r="D546" s="164"/>
    </row>
    <row r="547" spans="4:4">
      <c r="D547" s="164"/>
    </row>
    <row r="548" spans="4:4">
      <c r="D548" s="164"/>
    </row>
    <row r="549" spans="4:4">
      <c r="D549" s="164"/>
    </row>
    <row r="550" spans="4:4">
      <c r="D550" s="164"/>
    </row>
    <row r="551" spans="4:4">
      <c r="D551" s="164"/>
    </row>
    <row r="552" spans="4:4">
      <c r="D552" s="164"/>
    </row>
    <row r="553" spans="4:4">
      <c r="D553" s="164"/>
    </row>
    <row r="554" spans="4:4">
      <c r="D554" s="164"/>
    </row>
    <row r="555" spans="4:4">
      <c r="D555" s="164"/>
    </row>
    <row r="556" spans="4:4">
      <c r="D556" s="164"/>
    </row>
    <row r="557" spans="4:4">
      <c r="D557" s="164"/>
    </row>
    <row r="558" spans="4:4">
      <c r="D558" s="164"/>
    </row>
    <row r="559" spans="4:4">
      <c r="D559" s="164"/>
    </row>
    <row r="560" spans="4:4">
      <c r="D560" s="164"/>
    </row>
    <row r="561" spans="4:4">
      <c r="D561" s="164"/>
    </row>
    <row r="562" spans="4:4">
      <c r="D562" s="164"/>
    </row>
    <row r="563" spans="4:4">
      <c r="D563" s="164"/>
    </row>
    <row r="564" spans="4:4">
      <c r="D564" s="164"/>
    </row>
    <row r="565" spans="4:4">
      <c r="D565" s="164"/>
    </row>
    <row r="566" spans="4:4">
      <c r="D566" s="164"/>
    </row>
    <row r="567" spans="4:4">
      <c r="D567" s="164"/>
    </row>
    <row r="568" spans="4:4">
      <c r="D568" s="164"/>
    </row>
    <row r="569" spans="4:4">
      <c r="D569" s="164"/>
    </row>
    <row r="570" spans="4:4">
      <c r="D570" s="164"/>
    </row>
    <row r="571" spans="4:4">
      <c r="D571" s="164"/>
    </row>
    <row r="572" spans="4:4">
      <c r="D572" s="164"/>
    </row>
    <row r="573" spans="4:4">
      <c r="D573" s="164"/>
    </row>
    <row r="574" spans="4:4">
      <c r="D574" s="164"/>
    </row>
    <row r="575" spans="4:4">
      <c r="D575" s="164"/>
    </row>
    <row r="576" spans="4:4">
      <c r="D576" s="164"/>
    </row>
    <row r="577" spans="4:4">
      <c r="D577" s="164"/>
    </row>
    <row r="578" spans="4:4">
      <c r="D578" s="164"/>
    </row>
    <row r="579" spans="4:4">
      <c r="D579" s="164"/>
    </row>
    <row r="580" spans="4:4">
      <c r="D580" s="164"/>
    </row>
    <row r="581" spans="4:4">
      <c r="D581" s="164"/>
    </row>
    <row r="582" spans="4:4">
      <c r="D582" s="164"/>
    </row>
    <row r="583" spans="4:4">
      <c r="D583" s="164"/>
    </row>
    <row r="584" spans="4:4">
      <c r="D584" s="164"/>
    </row>
    <row r="585" spans="4:4">
      <c r="D585" s="164"/>
    </row>
    <row r="586" spans="4:4">
      <c r="D586" s="164"/>
    </row>
    <row r="587" spans="4:4">
      <c r="D587" s="164"/>
    </row>
    <row r="588" spans="4:4">
      <c r="D588" s="164"/>
    </row>
    <row r="589" spans="4:4">
      <c r="D589" s="164"/>
    </row>
    <row r="590" spans="4:4">
      <c r="D590" s="164"/>
    </row>
    <row r="591" spans="4:4">
      <c r="D591" s="164"/>
    </row>
    <row r="592" spans="4:4">
      <c r="D592" s="164"/>
    </row>
    <row r="593" spans="4:4">
      <c r="D593" s="164"/>
    </row>
    <row r="594" spans="4:4">
      <c r="D594" s="164"/>
    </row>
    <row r="595" spans="4:4">
      <c r="D595" s="164"/>
    </row>
    <row r="596" spans="4:4">
      <c r="D596" s="164"/>
    </row>
    <row r="597" spans="4:4">
      <c r="D597" s="164"/>
    </row>
    <row r="598" spans="4:4">
      <c r="D598" s="164"/>
    </row>
    <row r="599" spans="4:4">
      <c r="D599" s="164"/>
    </row>
    <row r="600" spans="4:4">
      <c r="D600" s="164"/>
    </row>
    <row r="601" spans="4:4">
      <c r="D601" s="164"/>
    </row>
    <row r="602" spans="4:4">
      <c r="D602" s="164"/>
    </row>
    <row r="603" spans="4:4">
      <c r="D603" s="164"/>
    </row>
    <row r="604" spans="4:4">
      <c r="D604" s="164"/>
    </row>
    <row r="605" spans="4:4">
      <c r="D605" s="164"/>
    </row>
    <row r="606" spans="4:4">
      <c r="D606" s="164"/>
    </row>
    <row r="607" spans="4:4">
      <c r="D607" s="164"/>
    </row>
    <row r="608" spans="4:4">
      <c r="D608" s="164"/>
    </row>
    <row r="609" spans="4:4">
      <c r="D609" s="164"/>
    </row>
    <row r="610" spans="4:4">
      <c r="D610" s="164"/>
    </row>
    <row r="611" spans="4:4">
      <c r="D611" s="164"/>
    </row>
    <row r="612" spans="4:4">
      <c r="D612" s="164"/>
    </row>
    <row r="613" spans="4:4">
      <c r="D613" s="164"/>
    </row>
    <row r="614" spans="4:4">
      <c r="D614" s="164"/>
    </row>
    <row r="615" spans="4:4">
      <c r="D615" s="164"/>
    </row>
    <row r="616" spans="4:4">
      <c r="D616" s="164"/>
    </row>
    <row r="617" spans="4:4">
      <c r="D617" s="164"/>
    </row>
    <row r="618" spans="4:4">
      <c r="D618" s="164"/>
    </row>
    <row r="619" spans="4:4">
      <c r="D619" s="164"/>
    </row>
    <row r="620" spans="4:4">
      <c r="D620" s="164"/>
    </row>
    <row r="621" spans="4:4">
      <c r="D621" s="164"/>
    </row>
    <row r="622" spans="4:4">
      <c r="D622" s="164"/>
    </row>
    <row r="623" spans="4:4">
      <c r="D623" s="164"/>
    </row>
    <row r="624" spans="4:4">
      <c r="D624" s="164"/>
    </row>
    <row r="625" spans="4:4">
      <c r="D625" s="164"/>
    </row>
    <row r="626" spans="4:4">
      <c r="D626" s="164"/>
    </row>
    <row r="627" spans="4:4">
      <c r="D627" s="164"/>
    </row>
    <row r="628" spans="4:4">
      <c r="D628" s="164"/>
    </row>
    <row r="629" spans="4:4">
      <c r="D629" s="164"/>
    </row>
    <row r="630" spans="4:4">
      <c r="D630" s="164"/>
    </row>
    <row r="631" spans="4:4">
      <c r="D631" s="164"/>
    </row>
    <row r="632" spans="4:4">
      <c r="D632" s="164"/>
    </row>
    <row r="633" spans="4:4">
      <c r="D633" s="164"/>
    </row>
    <row r="634" spans="4:4">
      <c r="D634" s="164"/>
    </row>
    <row r="65423" spans="6:6">
      <c r="F65423" s="216" t="s">
        <v>215</v>
      </c>
    </row>
  </sheetData>
  <mergeCells count="75">
    <mergeCell ref="G57:O59"/>
    <mergeCell ref="E42:I43"/>
    <mergeCell ref="J42:K42"/>
    <mergeCell ref="D44:P45"/>
    <mergeCell ref="D48:E48"/>
    <mergeCell ref="E51:J54"/>
    <mergeCell ref="N51:P51"/>
    <mergeCell ref="M53:M54"/>
    <mergeCell ref="N53:P54"/>
    <mergeCell ref="F38:M38"/>
    <mergeCell ref="N38:P38"/>
    <mergeCell ref="F39:M39"/>
    <mergeCell ref="N39:P39"/>
    <mergeCell ref="F40:M40"/>
    <mergeCell ref="N40:P40"/>
    <mergeCell ref="F35:M35"/>
    <mergeCell ref="N35:P35"/>
    <mergeCell ref="F36:M36"/>
    <mergeCell ref="N36:P36"/>
    <mergeCell ref="F37:M37"/>
    <mergeCell ref="N37:P37"/>
    <mergeCell ref="F32:M32"/>
    <mergeCell ref="N32:P32"/>
    <mergeCell ref="F33:M33"/>
    <mergeCell ref="N33:P33"/>
    <mergeCell ref="F34:M34"/>
    <mergeCell ref="N34:P34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count="8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4" xr:uid="{799673F4-2F59-4D8F-B5DC-40E1A49ED31F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1:J54" xr:uid="{5C6CDB94-1714-440B-B118-6A928E62177C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4162314C-C4F5-4F49-A66B-7E0E9A8BB5E2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76794B18-42D4-4D43-9084-49B84946CBE8}"/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7:G57 P57:P59 E58:F59" xr:uid="{3910C53F-F3BE-462B-8C57-799FB5A53F5E}"/>
    <dataValidation type="whole" errorStyle="warning" allowBlank="1" showErrorMessage="1" errorTitle="Cantidad" error="Escriba una cantidad numérica en esta celda." promptTitle="Cantidad" sqref="AE21:AE40" xr:uid="{B3C40456-A512-47B4-8A4B-1E4A424907B0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0" xr:uid="{E22FF367-AFBC-4177-B087-C549D7C6A365}">
      <formula1>0</formula1>
      <formula2>256</formula2>
    </dataValidation>
    <dataValidation type="decimal" errorStyle="warning" allowBlank="1" showErrorMessage="1" errorTitle="Precio unitario" error="Escriba una cantidad numérica en esta celda." promptTitle="Precio unitario" sqref="N21:N40" xr:uid="{BC734728-64F8-4184-A0D1-BC36BAE2FA0D}">
      <formula1>0</formula1>
      <formula2>1000000000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7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E7A1-8748-47D4-B696-682F61FF3AC3}">
  <dimension ref="C3:T35"/>
  <sheetViews>
    <sheetView workbookViewId="0">
      <selection activeCell="F4" sqref="F4"/>
    </sheetView>
  </sheetViews>
  <sheetFormatPr baseColWidth="10" defaultRowHeight="13.2"/>
  <cols>
    <col min="1" max="2" width="11.5546875" style="131"/>
    <col min="3" max="3" width="36.44140625" style="131" customWidth="1"/>
    <col min="4" max="7" width="11.5546875" style="131"/>
    <col min="8" max="8" width="11.77734375" style="131" customWidth="1"/>
    <col min="9" max="9" width="23.77734375" style="131" customWidth="1"/>
    <col min="10" max="16384" width="11.5546875" style="131"/>
  </cols>
  <sheetData>
    <row r="3" spans="3:20" ht="26.4">
      <c r="C3" s="221"/>
      <c r="D3" s="221"/>
      <c r="E3" s="222" t="s">
        <v>178</v>
      </c>
      <c r="F3" s="237" t="s">
        <v>275</v>
      </c>
      <c r="G3" s="222" t="s">
        <v>177</v>
      </c>
      <c r="H3" s="237" t="s">
        <v>275</v>
      </c>
      <c r="I3" s="221"/>
      <c r="N3" s="244" t="s">
        <v>301</v>
      </c>
      <c r="O3" s="244" t="s">
        <v>192</v>
      </c>
      <c r="Q3" s="244" t="s">
        <v>302</v>
      </c>
    </row>
    <row r="4" spans="3:20" ht="39.6">
      <c r="C4" s="223" t="s">
        <v>176</v>
      </c>
      <c r="D4" s="224" t="s">
        <v>8</v>
      </c>
      <c r="E4" s="224">
        <v>8</v>
      </c>
      <c r="F4" s="224">
        <v>2</v>
      </c>
      <c r="G4" s="224">
        <v>2</v>
      </c>
      <c r="H4" s="224">
        <v>2</v>
      </c>
      <c r="I4" s="225" t="s">
        <v>153</v>
      </c>
      <c r="N4" s="131">
        <f>+E4*2</f>
        <v>16</v>
      </c>
      <c r="O4" s="131">
        <f>+G4*4</f>
        <v>8</v>
      </c>
    </row>
    <row r="5" spans="3:20" ht="39.6">
      <c r="C5" s="239" t="s">
        <v>279</v>
      </c>
      <c r="D5" s="224"/>
      <c r="E5" s="224"/>
      <c r="F5" s="224">
        <v>1</v>
      </c>
      <c r="G5" s="224"/>
      <c r="H5" s="224">
        <v>1</v>
      </c>
      <c r="I5" s="221"/>
    </row>
    <row r="6" spans="3:20" ht="39.6">
      <c r="C6" s="223" t="s">
        <v>175</v>
      </c>
      <c r="D6" s="224" t="s">
        <v>8</v>
      </c>
      <c r="E6" s="224">
        <v>2</v>
      </c>
      <c r="F6" s="224">
        <v>7</v>
      </c>
      <c r="G6" s="224">
        <v>7</v>
      </c>
      <c r="H6" s="224">
        <v>7</v>
      </c>
      <c r="I6" s="225" t="s">
        <v>153</v>
      </c>
      <c r="N6" s="131">
        <f>+E6*2</f>
        <v>4</v>
      </c>
      <c r="O6" s="131">
        <f>+G6*6</f>
        <v>42</v>
      </c>
      <c r="P6" s="131">
        <f>+F6*2</f>
        <v>14</v>
      </c>
      <c r="Q6" s="131">
        <f>+N6-P6</f>
        <v>-10</v>
      </c>
    </row>
    <row r="7" spans="3:20" ht="26.4">
      <c r="C7" s="222" t="s">
        <v>174</v>
      </c>
      <c r="D7" s="224" t="s">
        <v>170</v>
      </c>
      <c r="E7" s="224">
        <v>20.55</v>
      </c>
      <c r="F7" s="224"/>
      <c r="G7" s="224">
        <v>22.2</v>
      </c>
      <c r="H7" s="224"/>
      <c r="I7" s="224" t="s">
        <v>169</v>
      </c>
      <c r="J7" s="131" t="s">
        <v>194</v>
      </c>
    </row>
    <row r="8" spans="3:20" ht="26.4">
      <c r="C8" s="222" t="s">
        <v>173</v>
      </c>
      <c r="D8" s="224" t="s">
        <v>170</v>
      </c>
      <c r="E8" s="224">
        <v>6.85</v>
      </c>
      <c r="F8" s="224"/>
      <c r="G8" s="224">
        <v>7.4</v>
      </c>
      <c r="H8" s="224"/>
      <c r="I8" s="224" t="s">
        <v>169</v>
      </c>
      <c r="J8" s="131" t="s">
        <v>195</v>
      </c>
    </row>
    <row r="9" spans="3:20" ht="26.4">
      <c r="C9" s="222" t="s">
        <v>172</v>
      </c>
      <c r="D9" s="224" t="s">
        <v>170</v>
      </c>
      <c r="E9" s="224">
        <v>744.58</v>
      </c>
      <c r="F9" s="224"/>
      <c r="G9" s="224">
        <v>728.19</v>
      </c>
      <c r="H9" s="224"/>
      <c r="I9" s="224" t="s">
        <v>169</v>
      </c>
      <c r="J9" s="131" t="s">
        <v>191</v>
      </c>
      <c r="M9" s="131" t="s">
        <v>192</v>
      </c>
      <c r="P9" s="131" t="s">
        <v>196</v>
      </c>
    </row>
    <row r="10" spans="3:20" ht="26.4">
      <c r="C10" s="222" t="s">
        <v>171</v>
      </c>
      <c r="D10" s="224" t="s">
        <v>170</v>
      </c>
      <c r="E10" s="224">
        <v>403.04</v>
      </c>
      <c r="F10" s="224"/>
      <c r="G10" s="224">
        <v>367.39</v>
      </c>
      <c r="H10" s="224"/>
      <c r="I10" s="224" t="s">
        <v>169</v>
      </c>
      <c r="J10" s="131" t="s">
        <v>193</v>
      </c>
      <c r="M10" s="131" t="s">
        <v>192</v>
      </c>
    </row>
    <row r="11" spans="3:20" ht="26.4">
      <c r="C11" s="222" t="s">
        <v>168</v>
      </c>
      <c r="D11" s="224" t="s">
        <v>8</v>
      </c>
      <c r="E11" s="224">
        <v>9</v>
      </c>
      <c r="F11" s="224">
        <v>10</v>
      </c>
      <c r="G11" s="224">
        <v>10</v>
      </c>
      <c r="H11" s="224">
        <v>6</v>
      </c>
      <c r="I11" s="225" t="s">
        <v>153</v>
      </c>
      <c r="N11" s="131">
        <f>+E11*2</f>
        <v>18</v>
      </c>
      <c r="O11" s="131">
        <f>+G11*4</f>
        <v>40</v>
      </c>
      <c r="P11" s="131">
        <f>+F11*2</f>
        <v>20</v>
      </c>
      <c r="Q11" s="131">
        <f>+H11*4</f>
        <v>24</v>
      </c>
      <c r="R11" s="131">
        <f>+O11-Q11</f>
        <v>16</v>
      </c>
      <c r="S11" s="131">
        <f>+N11-P11</f>
        <v>-2</v>
      </c>
    </row>
    <row r="12" spans="3:20" ht="26.4">
      <c r="C12" s="222" t="s">
        <v>167</v>
      </c>
      <c r="D12" s="224" t="s">
        <v>8</v>
      </c>
      <c r="E12" s="224">
        <v>9</v>
      </c>
      <c r="F12" s="224">
        <v>15</v>
      </c>
      <c r="G12" s="224">
        <v>11</v>
      </c>
      <c r="H12" s="224">
        <v>16</v>
      </c>
      <c r="I12" s="225" t="s">
        <v>153</v>
      </c>
      <c r="N12" s="131">
        <f>+E12*2</f>
        <v>18</v>
      </c>
      <c r="O12" s="131">
        <f>+G12*4</f>
        <v>44</v>
      </c>
      <c r="P12" s="131">
        <f>+F12*2</f>
        <v>30</v>
      </c>
      <c r="Q12" s="131">
        <f>+H12*4</f>
        <v>64</v>
      </c>
      <c r="R12" s="131">
        <f>+N12-P12</f>
        <v>-12</v>
      </c>
      <c r="S12" s="131">
        <f>+O12-Q12</f>
        <v>-20</v>
      </c>
      <c r="T12" s="131">
        <f>+R12+S12</f>
        <v>-32</v>
      </c>
    </row>
    <row r="13" spans="3:20">
      <c r="C13" s="222"/>
      <c r="D13" s="224"/>
      <c r="E13" s="224"/>
      <c r="F13" s="224"/>
      <c r="G13" s="224"/>
      <c r="H13" s="224"/>
      <c r="I13" s="225"/>
    </row>
    <row r="14" spans="3:20">
      <c r="C14" s="237" t="s">
        <v>278</v>
      </c>
      <c r="D14" s="224"/>
      <c r="E14" s="224"/>
      <c r="F14" s="224">
        <v>3</v>
      </c>
      <c r="G14" s="224"/>
      <c r="H14" s="224">
        <v>3</v>
      </c>
      <c r="I14" s="225"/>
    </row>
    <row r="15" spans="3:20" ht="39.6">
      <c r="C15" s="222" t="s">
        <v>164</v>
      </c>
      <c r="D15" s="224" t="s">
        <v>8</v>
      </c>
      <c r="E15" s="224">
        <v>1</v>
      </c>
      <c r="F15" s="224">
        <v>1</v>
      </c>
      <c r="G15" s="224">
        <v>1</v>
      </c>
      <c r="H15" s="224">
        <v>1</v>
      </c>
      <c r="I15" s="225" t="s">
        <v>153</v>
      </c>
    </row>
    <row r="16" spans="3:20" ht="39.6">
      <c r="C16" s="222" t="s">
        <v>163</v>
      </c>
      <c r="D16" s="224" t="s">
        <v>8</v>
      </c>
      <c r="E16" s="224">
        <v>25</v>
      </c>
      <c r="F16" s="224">
        <v>20</v>
      </c>
      <c r="G16" s="224">
        <v>19</v>
      </c>
      <c r="H16" s="224">
        <v>19</v>
      </c>
      <c r="I16" s="225" t="s">
        <v>153</v>
      </c>
    </row>
    <row r="17" spans="3:20" ht="39.6">
      <c r="C17" s="222" t="s">
        <v>162</v>
      </c>
      <c r="D17" s="224" t="s">
        <v>8</v>
      </c>
      <c r="E17" s="224">
        <v>5</v>
      </c>
      <c r="F17" s="224">
        <v>6</v>
      </c>
      <c r="G17" s="224">
        <v>6</v>
      </c>
      <c r="H17" s="224">
        <v>6</v>
      </c>
      <c r="I17" s="225" t="s">
        <v>153</v>
      </c>
    </row>
    <row r="18" spans="3:20" ht="39.6">
      <c r="C18" s="222" t="s">
        <v>161</v>
      </c>
      <c r="D18" s="224" t="s">
        <v>8</v>
      </c>
      <c r="E18" s="224">
        <v>3</v>
      </c>
      <c r="F18" s="224">
        <v>3</v>
      </c>
      <c r="G18" s="224">
        <v>4</v>
      </c>
      <c r="H18" s="224">
        <v>3</v>
      </c>
      <c r="I18" s="225" t="s">
        <v>153</v>
      </c>
    </row>
    <row r="19" spans="3:20" ht="26.4">
      <c r="C19" s="222" t="s">
        <v>160</v>
      </c>
      <c r="D19" s="224" t="s">
        <v>8</v>
      </c>
      <c r="E19" s="224">
        <v>3</v>
      </c>
      <c r="F19" s="224">
        <v>3</v>
      </c>
      <c r="G19" s="224">
        <v>2</v>
      </c>
      <c r="H19" s="224">
        <v>2</v>
      </c>
      <c r="I19" s="225" t="s">
        <v>153</v>
      </c>
    </row>
    <row r="20" spans="3:20" ht="26.4">
      <c r="C20" s="222" t="s">
        <v>159</v>
      </c>
      <c r="D20" s="224" t="s">
        <v>8</v>
      </c>
      <c r="E20" s="224">
        <v>6</v>
      </c>
      <c r="F20" s="224">
        <v>4</v>
      </c>
      <c r="G20" s="224">
        <v>3</v>
      </c>
      <c r="H20" s="224">
        <v>3</v>
      </c>
      <c r="I20" s="225" t="s">
        <v>153</v>
      </c>
    </row>
    <row r="21" spans="3:20" ht="39.6">
      <c r="C21" s="222" t="s">
        <v>158</v>
      </c>
      <c r="D21" s="224" t="s">
        <v>8</v>
      </c>
      <c r="E21" s="224">
        <v>5</v>
      </c>
      <c r="F21" s="224">
        <v>7</v>
      </c>
      <c r="G21" s="224">
        <v>5</v>
      </c>
      <c r="H21" s="224">
        <v>8</v>
      </c>
      <c r="I21" s="225" t="s">
        <v>153</v>
      </c>
      <c r="N21" s="131">
        <f>+E21*2</f>
        <v>10</v>
      </c>
      <c r="O21" s="131">
        <f>+G21*4</f>
        <v>20</v>
      </c>
      <c r="P21" s="131">
        <f>+F21*2</f>
        <v>14</v>
      </c>
      <c r="Q21" s="131">
        <f>+H21*4</f>
        <v>32</v>
      </c>
      <c r="R21" s="131">
        <f>+N21-P21</f>
        <v>-4</v>
      </c>
      <c r="S21" s="131">
        <f>+O21-Q21</f>
        <v>-12</v>
      </c>
      <c r="T21" s="131">
        <f>+R21+S21</f>
        <v>-16</v>
      </c>
    </row>
    <row r="22" spans="3:20" ht="26.4">
      <c r="C22" s="222" t="s">
        <v>157</v>
      </c>
      <c r="D22" s="224" t="s">
        <v>8</v>
      </c>
      <c r="E22" s="224">
        <v>13</v>
      </c>
      <c r="F22" s="224">
        <v>15</v>
      </c>
      <c r="G22" s="224">
        <v>7</v>
      </c>
      <c r="H22" s="224">
        <v>14</v>
      </c>
      <c r="I22" s="225" t="s">
        <v>153</v>
      </c>
    </row>
    <row r="23" spans="3:20" ht="26.4">
      <c r="C23" s="222" t="s">
        <v>156</v>
      </c>
      <c r="D23" s="224" t="s">
        <v>8</v>
      </c>
      <c r="E23" s="224">
        <v>4</v>
      </c>
      <c r="F23" s="224">
        <v>4</v>
      </c>
      <c r="G23" s="224">
        <v>5</v>
      </c>
      <c r="H23" s="224">
        <v>6</v>
      </c>
      <c r="I23" s="225" t="s">
        <v>153</v>
      </c>
    </row>
    <row r="24" spans="3:20" ht="26.4">
      <c r="C24" s="222" t="s">
        <v>155</v>
      </c>
      <c r="D24" s="224" t="s">
        <v>8</v>
      </c>
      <c r="E24" s="224">
        <v>1</v>
      </c>
      <c r="F24" s="224">
        <v>2</v>
      </c>
      <c r="G24" s="224">
        <v>3</v>
      </c>
      <c r="H24" s="224">
        <v>1</v>
      </c>
      <c r="I24" s="225" t="s">
        <v>153</v>
      </c>
    </row>
    <row r="25" spans="3:20" ht="26.4">
      <c r="C25" s="222" t="s">
        <v>154</v>
      </c>
      <c r="D25" s="224" t="s">
        <v>8</v>
      </c>
      <c r="E25" s="224">
        <v>2</v>
      </c>
      <c r="F25" s="224"/>
      <c r="G25" s="224">
        <v>6</v>
      </c>
      <c r="H25" s="224"/>
      <c r="I25" s="225" t="s">
        <v>153</v>
      </c>
    </row>
    <row r="26" spans="3:20" ht="39.6">
      <c r="C26" s="222" t="s">
        <v>152</v>
      </c>
      <c r="D26" s="221" t="s">
        <v>8</v>
      </c>
      <c r="E26" s="224">
        <v>6</v>
      </c>
      <c r="F26" s="224"/>
      <c r="G26" s="224">
        <v>6</v>
      </c>
      <c r="H26" s="224"/>
      <c r="I26" s="225" t="s">
        <v>150</v>
      </c>
    </row>
    <row r="27" spans="3:20" ht="26.4">
      <c r="C27" s="222" t="s">
        <v>151</v>
      </c>
      <c r="D27" s="221" t="s">
        <v>8</v>
      </c>
      <c r="E27" s="224">
        <v>19</v>
      </c>
      <c r="F27" s="224">
        <v>18</v>
      </c>
      <c r="G27" s="224">
        <v>19</v>
      </c>
      <c r="H27" s="224">
        <v>17</v>
      </c>
      <c r="I27" s="225" t="s">
        <v>150</v>
      </c>
    </row>
    <row r="28" spans="3:20">
      <c r="C28" s="237" t="s">
        <v>276</v>
      </c>
      <c r="D28" s="221"/>
      <c r="E28" s="221"/>
      <c r="F28" s="221"/>
      <c r="G28" s="221"/>
      <c r="H28" s="238">
        <v>1</v>
      </c>
      <c r="I28" s="221"/>
    </row>
    <row r="29" spans="3:20">
      <c r="C29" s="237" t="s">
        <v>277</v>
      </c>
      <c r="D29" s="221"/>
      <c r="E29" s="221"/>
      <c r="F29" s="221"/>
      <c r="G29" s="221"/>
      <c r="H29" s="238">
        <v>1</v>
      </c>
      <c r="I29" s="221"/>
    </row>
    <row r="30" spans="3:20">
      <c r="C30" s="132"/>
    </row>
    <row r="31" spans="3:20">
      <c r="C31" s="132"/>
    </row>
    <row r="32" spans="3:20">
      <c r="C32" s="132"/>
    </row>
    <row r="33" spans="3:3">
      <c r="C33" s="132"/>
    </row>
    <row r="34" spans="3:3">
      <c r="C34" s="132"/>
    </row>
    <row r="35" spans="3:3">
      <c r="C35" s="13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5B35-5E24-41E7-AD3E-6A3B58684D3E}">
  <dimension ref="A1:O23"/>
  <sheetViews>
    <sheetView topLeftCell="A3" workbookViewId="0">
      <selection activeCell="I39" sqref="I39"/>
    </sheetView>
  </sheetViews>
  <sheetFormatPr baseColWidth="10" defaultRowHeight="14.4"/>
  <cols>
    <col min="1" max="1" width="23.109375" customWidth="1"/>
    <col min="13" max="13" width="26.33203125" customWidth="1"/>
    <col min="15" max="15" width="15.88671875" customWidth="1"/>
  </cols>
  <sheetData>
    <row r="1" spans="1:15">
      <c r="A1" s="7" t="s">
        <v>110</v>
      </c>
      <c r="B1" s="7" t="s">
        <v>111</v>
      </c>
      <c r="C1" s="7" t="s">
        <v>129</v>
      </c>
      <c r="E1" s="102">
        <v>46105</v>
      </c>
      <c r="F1" s="102">
        <v>46106</v>
      </c>
      <c r="G1" s="102">
        <v>46106</v>
      </c>
      <c r="H1" s="105">
        <v>46107</v>
      </c>
      <c r="I1" s="102">
        <v>46111</v>
      </c>
      <c r="J1" s="102">
        <v>46112</v>
      </c>
      <c r="M1" s="4"/>
      <c r="N1" s="4"/>
    </row>
    <row r="2" spans="1:15">
      <c r="A2" t="s">
        <v>106</v>
      </c>
      <c r="B2" s="103">
        <v>67531</v>
      </c>
      <c r="C2" s="103">
        <f>+B2-E2-F2-G2-H2-I2-J2</f>
        <v>47531</v>
      </c>
      <c r="D2" t="s">
        <v>112</v>
      </c>
      <c r="E2" s="103">
        <v>10000</v>
      </c>
      <c r="F2" s="103">
        <v>10000</v>
      </c>
      <c r="G2" s="103"/>
      <c r="H2" s="103"/>
      <c r="M2" s="4" t="s">
        <v>106</v>
      </c>
      <c r="N2" s="104">
        <f>+C2</f>
        <v>47531</v>
      </c>
    </row>
    <row r="3" spans="1:15">
      <c r="A3" t="s">
        <v>107</v>
      </c>
      <c r="B3" s="103">
        <v>22889</v>
      </c>
      <c r="C3" s="103">
        <f t="shared" ref="C3:C5" si="0">+B3-E3-F3-G3-H3-I3-J3</f>
        <v>2000</v>
      </c>
      <c r="D3" t="s">
        <v>112</v>
      </c>
      <c r="E3" s="103"/>
      <c r="F3" s="103"/>
      <c r="G3" s="103"/>
      <c r="H3" s="103">
        <v>2889</v>
      </c>
      <c r="I3">
        <v>8000</v>
      </c>
      <c r="J3">
        <v>10000</v>
      </c>
      <c r="M3" s="4" t="s">
        <v>107</v>
      </c>
      <c r="N3" s="104">
        <v>2000</v>
      </c>
    </row>
    <row r="4" spans="1:15">
      <c r="A4" t="s">
        <v>108</v>
      </c>
      <c r="B4" s="103">
        <v>10601</v>
      </c>
      <c r="C4" s="103">
        <f t="shared" si="0"/>
        <v>0</v>
      </c>
      <c r="D4" t="s">
        <v>112</v>
      </c>
      <c r="E4" s="103"/>
      <c r="F4" s="103"/>
      <c r="G4" s="103">
        <v>10000</v>
      </c>
      <c r="H4" s="103">
        <v>601</v>
      </c>
      <c r="M4" s="4"/>
      <c r="N4" s="104"/>
    </row>
    <row r="5" spans="1:15">
      <c r="A5" t="s">
        <v>109</v>
      </c>
      <c r="B5" s="103">
        <v>5003</v>
      </c>
      <c r="C5" s="103">
        <f t="shared" si="0"/>
        <v>0</v>
      </c>
      <c r="D5" t="s">
        <v>112</v>
      </c>
      <c r="E5" s="103"/>
      <c r="F5" s="103"/>
      <c r="G5" s="103"/>
      <c r="H5" s="103">
        <v>5003</v>
      </c>
    </row>
    <row r="6" spans="1:15">
      <c r="E6" s="103"/>
      <c r="F6" s="103"/>
      <c r="G6" s="103"/>
      <c r="H6" s="103"/>
    </row>
    <row r="8" spans="1:15">
      <c r="A8" s="4" t="s">
        <v>133</v>
      </c>
      <c r="B8" s="104"/>
      <c r="C8" s="104"/>
      <c r="D8" s="4" t="s">
        <v>125</v>
      </c>
      <c r="E8" s="4" t="s">
        <v>127</v>
      </c>
      <c r="F8" s="4" t="s">
        <v>128</v>
      </c>
      <c r="G8" s="4" t="s">
        <v>126</v>
      </c>
      <c r="H8" s="4" t="s">
        <v>130</v>
      </c>
      <c r="I8" s="4" t="s">
        <v>132</v>
      </c>
      <c r="J8" s="4" t="s">
        <v>131</v>
      </c>
    </row>
    <row r="9" spans="1:15">
      <c r="A9" s="4" t="s">
        <v>113</v>
      </c>
      <c r="B9" s="104">
        <v>5421</v>
      </c>
      <c r="C9" s="104">
        <f>+B9-D9-E9-F9-G9-H9-I9-J9</f>
        <v>0</v>
      </c>
      <c r="D9" s="4"/>
      <c r="E9" s="4"/>
      <c r="F9" s="4"/>
      <c r="G9" s="4">
        <v>5421</v>
      </c>
      <c r="H9" s="4"/>
      <c r="I9" s="4"/>
      <c r="J9" s="4"/>
    </row>
    <row r="10" spans="1:15">
      <c r="A10" s="4" t="s">
        <v>114</v>
      </c>
      <c r="B10" s="104">
        <v>396</v>
      </c>
      <c r="C10" s="104">
        <f t="shared" ref="C10:C21" si="1">+B10-D10-E10-F10-G10-H10-I10-J10</f>
        <v>0</v>
      </c>
      <c r="D10" s="4"/>
      <c r="E10" s="4"/>
      <c r="F10" s="4"/>
      <c r="G10" s="4">
        <v>396</v>
      </c>
      <c r="H10" s="4"/>
      <c r="I10" s="4"/>
      <c r="J10" s="4"/>
    </row>
    <row r="11" spans="1:15">
      <c r="A11" s="4" t="s">
        <v>115</v>
      </c>
      <c r="B11" s="104">
        <v>164</v>
      </c>
      <c r="C11" s="104">
        <f t="shared" si="1"/>
        <v>0</v>
      </c>
      <c r="D11" s="4"/>
      <c r="E11" s="4"/>
      <c r="F11" s="4"/>
      <c r="G11" s="4"/>
      <c r="H11" s="4">
        <v>164</v>
      </c>
      <c r="I11" s="4"/>
      <c r="J11" s="4"/>
      <c r="N11" s="103"/>
    </row>
    <row r="12" spans="1:15">
      <c r="A12" s="4" t="s">
        <v>116</v>
      </c>
      <c r="B12" s="104">
        <v>81</v>
      </c>
      <c r="C12" s="104">
        <f t="shared" si="1"/>
        <v>0</v>
      </c>
      <c r="D12" s="4"/>
      <c r="E12" s="4"/>
      <c r="F12" s="4"/>
      <c r="G12" s="4">
        <v>81</v>
      </c>
      <c r="H12" s="4"/>
      <c r="I12" s="4"/>
      <c r="J12" s="4"/>
      <c r="N12" s="103"/>
    </row>
    <row r="13" spans="1:15">
      <c r="A13" s="4" t="s">
        <v>117</v>
      </c>
      <c r="B13" s="104">
        <v>679</v>
      </c>
      <c r="C13" s="104">
        <f t="shared" si="1"/>
        <v>200</v>
      </c>
      <c r="D13" s="4"/>
      <c r="E13" s="4"/>
      <c r="F13" s="4"/>
      <c r="G13" s="4">
        <v>300</v>
      </c>
      <c r="H13" s="4">
        <v>179</v>
      </c>
      <c r="I13" s="4"/>
      <c r="J13" s="4"/>
      <c r="M13" s="4" t="s">
        <v>113</v>
      </c>
      <c r="N13" s="104">
        <v>5421</v>
      </c>
      <c r="O13" s="4" t="s">
        <v>134</v>
      </c>
    </row>
    <row r="14" spans="1:15">
      <c r="A14" s="4" t="s">
        <v>118</v>
      </c>
      <c r="B14" s="104">
        <v>859</v>
      </c>
      <c r="C14" s="104">
        <f t="shared" si="1"/>
        <v>264</v>
      </c>
      <c r="D14" s="4">
        <v>200</v>
      </c>
      <c r="E14" s="4"/>
      <c r="F14" s="4">
        <v>297</v>
      </c>
      <c r="G14" s="4"/>
      <c r="H14" s="4">
        <v>98</v>
      </c>
      <c r="I14" s="4"/>
      <c r="J14" s="4"/>
      <c r="M14" s="4" t="s">
        <v>114</v>
      </c>
      <c r="N14" s="104">
        <v>396</v>
      </c>
      <c r="O14" s="4" t="s">
        <v>134</v>
      </c>
    </row>
    <row r="15" spans="1:15">
      <c r="A15" s="4" t="s">
        <v>119</v>
      </c>
      <c r="B15" s="104">
        <v>288</v>
      </c>
      <c r="C15" s="104">
        <f t="shared" si="1"/>
        <v>88</v>
      </c>
      <c r="D15" s="4"/>
      <c r="E15" s="4"/>
      <c r="F15" s="4"/>
      <c r="G15" s="4"/>
      <c r="H15" s="4"/>
      <c r="I15" s="4"/>
      <c r="J15" s="4">
        <v>200</v>
      </c>
      <c r="M15" s="4" t="s">
        <v>115</v>
      </c>
      <c r="N15" s="104">
        <v>164</v>
      </c>
      <c r="O15" s="4" t="s">
        <v>135</v>
      </c>
    </row>
    <row r="16" spans="1:15">
      <c r="A16" s="4" t="s">
        <v>120</v>
      </c>
      <c r="B16" s="104">
        <v>257</v>
      </c>
      <c r="C16" s="104">
        <f t="shared" si="1"/>
        <v>0</v>
      </c>
      <c r="D16" s="4"/>
      <c r="E16" s="4">
        <v>257</v>
      </c>
      <c r="F16" s="4"/>
      <c r="G16" s="4"/>
      <c r="H16" s="4"/>
      <c r="I16" s="4"/>
      <c r="J16" s="4"/>
      <c r="M16" s="4" t="s">
        <v>116</v>
      </c>
      <c r="N16" s="104">
        <v>81</v>
      </c>
      <c r="O16" s="4" t="s">
        <v>135</v>
      </c>
    </row>
    <row r="17" spans="1:15">
      <c r="A17" s="4" t="s">
        <v>121</v>
      </c>
      <c r="B17" s="104">
        <v>200</v>
      </c>
      <c r="C17" s="104">
        <f t="shared" si="1"/>
        <v>0</v>
      </c>
      <c r="D17" s="4"/>
      <c r="E17" s="4"/>
      <c r="F17" s="4"/>
      <c r="G17" s="4"/>
      <c r="H17" s="4"/>
      <c r="I17" s="4">
        <v>200</v>
      </c>
      <c r="J17" s="4"/>
      <c r="M17" s="4" t="s">
        <v>120</v>
      </c>
      <c r="N17" s="104">
        <v>257</v>
      </c>
      <c r="O17" s="4" t="s">
        <v>135</v>
      </c>
    </row>
    <row r="18" spans="1:15">
      <c r="A18" s="4" t="s">
        <v>122</v>
      </c>
      <c r="B18" s="104">
        <v>49</v>
      </c>
      <c r="C18" s="104">
        <f t="shared" si="1"/>
        <v>0</v>
      </c>
      <c r="D18" s="4">
        <v>49</v>
      </c>
      <c r="E18" s="4"/>
      <c r="F18" s="4"/>
      <c r="G18" s="4"/>
      <c r="H18" s="4"/>
      <c r="I18" s="4"/>
      <c r="J18" s="4"/>
      <c r="M18" s="4" t="s">
        <v>121</v>
      </c>
      <c r="N18" s="104">
        <v>200</v>
      </c>
      <c r="O18" s="4" t="s">
        <v>136</v>
      </c>
    </row>
    <row r="19" spans="1:15">
      <c r="A19" s="4" t="s">
        <v>123</v>
      </c>
      <c r="B19" s="104">
        <v>1544</v>
      </c>
      <c r="C19" s="104">
        <f t="shared" si="1"/>
        <v>0</v>
      </c>
      <c r="D19" s="4"/>
      <c r="E19" s="4"/>
      <c r="F19" s="4"/>
      <c r="G19" s="4"/>
      <c r="H19" s="4"/>
      <c r="I19" s="4"/>
      <c r="J19" s="4">
        <v>1544</v>
      </c>
      <c r="M19" s="4" t="s">
        <v>122</v>
      </c>
      <c r="N19" s="104">
        <v>49</v>
      </c>
      <c r="O19" s="4" t="s">
        <v>137</v>
      </c>
    </row>
    <row r="20" spans="1:15">
      <c r="A20" s="4" t="s">
        <v>124</v>
      </c>
      <c r="B20" s="104">
        <v>1311</v>
      </c>
      <c r="C20" s="104">
        <f t="shared" si="1"/>
        <v>0</v>
      </c>
      <c r="D20" s="4"/>
      <c r="E20" s="4"/>
      <c r="F20" s="4"/>
      <c r="G20" s="4"/>
      <c r="H20" s="4"/>
      <c r="I20" s="4"/>
      <c r="J20" s="4">
        <v>1311</v>
      </c>
      <c r="M20" s="4" t="s">
        <v>123</v>
      </c>
      <c r="N20" s="104">
        <v>1544</v>
      </c>
      <c r="O20" s="4" t="s">
        <v>134</v>
      </c>
    </row>
    <row r="21" spans="1:15">
      <c r="A21" s="4"/>
      <c r="B21" s="104"/>
      <c r="C21" s="104">
        <f t="shared" si="1"/>
        <v>0</v>
      </c>
      <c r="D21" s="4"/>
      <c r="E21" s="4"/>
      <c r="F21" s="4"/>
      <c r="G21" s="4"/>
      <c r="H21" s="4"/>
      <c r="I21" s="4"/>
      <c r="J21" s="4"/>
      <c r="M21" s="4" t="s">
        <v>124</v>
      </c>
      <c r="N21" s="104">
        <v>1311</v>
      </c>
      <c r="O21" s="4" t="s">
        <v>134</v>
      </c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D3EF-6FDF-4CAE-80A4-9B58FD53EB14}">
  <sheetPr>
    <tabColor rgb="FF00B050"/>
    <pageSetUpPr fitToPage="1"/>
  </sheetPr>
  <dimension ref="C1:AB25"/>
  <sheetViews>
    <sheetView topLeftCell="H1" zoomScale="85" zoomScaleNormal="85" workbookViewId="0">
      <selection activeCell="R10" sqref="R10"/>
    </sheetView>
  </sheetViews>
  <sheetFormatPr baseColWidth="10" defaultRowHeight="14.4"/>
  <cols>
    <col min="3" max="3" width="8.109375" customWidth="1"/>
    <col min="4" max="4" width="11.5546875" style="43"/>
    <col min="5" max="7" width="8.33203125" customWidth="1"/>
    <col min="8" max="8" width="62" customWidth="1"/>
    <col min="9" max="9" width="11.44140625" style="44" customWidth="1"/>
    <col min="10" max="10" width="17.6640625" style="44" customWidth="1"/>
    <col min="11" max="11" width="11.5546875" style="7"/>
    <col min="12" max="12" width="3.6640625" customWidth="1"/>
    <col min="13" max="13" width="18.44140625" bestFit="1" customWidth="1"/>
    <col min="14" max="14" width="6" bestFit="1" customWidth="1"/>
    <col min="15" max="15" width="61.6640625" bestFit="1" customWidth="1"/>
    <col min="16" max="16" width="13.6640625" hidden="1" customWidth="1"/>
    <col min="17" max="17" width="17.5546875" hidden="1" customWidth="1"/>
    <col min="18" max="18" width="13.6640625" bestFit="1" customWidth="1"/>
    <col min="19" max="19" width="14" bestFit="1" customWidth="1"/>
    <col min="20" max="20" width="13.6640625" bestFit="1" customWidth="1"/>
    <col min="21" max="26" width="13.6640625" customWidth="1"/>
    <col min="27" max="27" width="13.6640625" bestFit="1" customWidth="1"/>
  </cols>
  <sheetData>
    <row r="1" spans="3:28" ht="20.399999999999999">
      <c r="M1" s="45"/>
      <c r="O1" s="46"/>
      <c r="P1" s="47"/>
      <c r="Q1" s="47"/>
      <c r="R1" s="48"/>
      <c r="S1" s="48"/>
      <c r="T1" s="48"/>
      <c r="U1" s="48"/>
      <c r="V1" s="48"/>
      <c r="W1" s="48"/>
      <c r="X1" s="48"/>
      <c r="Y1" s="48"/>
      <c r="Z1" s="48"/>
      <c r="AA1" s="49"/>
    </row>
    <row r="2" spans="3:28" ht="20.399999999999999">
      <c r="M2" s="50"/>
      <c r="N2" s="51"/>
      <c r="O2" s="46" t="s">
        <v>84</v>
      </c>
      <c r="P2" s="46"/>
      <c r="Q2" s="52">
        <v>45359</v>
      </c>
      <c r="R2" s="53"/>
      <c r="S2" s="54"/>
      <c r="T2" s="54"/>
      <c r="U2" s="54"/>
      <c r="V2" s="54"/>
      <c r="W2" s="54"/>
      <c r="X2" s="54"/>
      <c r="Y2" s="54"/>
      <c r="Z2" s="54"/>
    </row>
    <row r="3" spans="3:28" ht="28.2" customHeight="1">
      <c r="C3" s="55"/>
      <c r="D3" s="55"/>
      <c r="E3" s="55"/>
      <c r="F3" s="56"/>
      <c r="M3" s="57"/>
      <c r="N3" s="57"/>
      <c r="O3" s="57"/>
      <c r="P3" s="58"/>
      <c r="Q3" s="59"/>
      <c r="R3" s="60"/>
      <c r="S3" s="60"/>
      <c r="T3" s="60"/>
      <c r="U3" s="60"/>
      <c r="V3" s="60"/>
      <c r="W3" s="60"/>
      <c r="X3" s="60"/>
      <c r="Y3" s="60"/>
      <c r="Z3" s="60"/>
      <c r="AB3" s="61"/>
    </row>
    <row r="4" spans="3:28" ht="17.399999999999999">
      <c r="C4" s="55"/>
      <c r="D4" s="55"/>
      <c r="E4" s="55"/>
      <c r="F4" s="56"/>
      <c r="G4" s="55"/>
      <c r="M4" s="62" t="s">
        <v>85</v>
      </c>
      <c r="N4" s="62"/>
      <c r="O4" s="63" t="s">
        <v>95</v>
      </c>
      <c r="P4" s="64"/>
      <c r="Q4" s="64"/>
      <c r="R4" s="7"/>
      <c r="S4" s="7"/>
      <c r="T4" s="7"/>
      <c r="U4" s="7"/>
      <c r="V4" s="7"/>
      <c r="W4" s="7"/>
      <c r="X4" s="7"/>
      <c r="Y4" s="7"/>
      <c r="Z4" s="7"/>
      <c r="AA4" s="61"/>
    </row>
    <row r="5" spans="3:28" s="61" customFormat="1" ht="17.399999999999999">
      <c r="C5" s="65"/>
      <c r="D5" s="65"/>
      <c r="E5" s="65"/>
      <c r="F5" s="66"/>
      <c r="G5" s="67"/>
      <c r="H5" s="68"/>
      <c r="I5" s="69"/>
      <c r="J5" s="70">
        <f>+F5*I5</f>
        <v>0</v>
      </c>
      <c r="K5" s="7"/>
      <c r="M5" s="62" t="s">
        <v>86</v>
      </c>
      <c r="N5" s="71"/>
      <c r="O5" s="63" t="s">
        <v>87</v>
      </c>
      <c r="P5" s="72"/>
      <c r="Q5" s="72"/>
      <c r="R5" s="7"/>
      <c r="S5" s="7"/>
      <c r="T5" s="7"/>
      <c r="U5" s="7"/>
      <c r="V5" s="7"/>
      <c r="W5" s="73"/>
      <c r="X5" s="73"/>
      <c r="Y5" s="73"/>
      <c r="Z5" s="73"/>
      <c r="AB5"/>
    </row>
    <row r="6" spans="3:28" s="51" customFormat="1" ht="15.6">
      <c r="C6" s="65"/>
      <c r="D6" s="65"/>
      <c r="E6" s="65"/>
      <c r="F6" s="66"/>
      <c r="G6" s="67"/>
      <c r="H6" s="68"/>
      <c r="I6" s="74"/>
      <c r="J6" s="70">
        <f>+F6*I6</f>
        <v>0</v>
      </c>
      <c r="K6" s="75"/>
      <c r="M6" s="76" t="s">
        <v>88</v>
      </c>
      <c r="N6" s="76" t="s">
        <v>89</v>
      </c>
      <c r="O6" s="77" t="s">
        <v>90</v>
      </c>
      <c r="P6" s="78" t="s">
        <v>91</v>
      </c>
      <c r="Q6" s="78" t="s">
        <v>92</v>
      </c>
      <c r="R6" s="79"/>
      <c r="S6" s="79"/>
      <c r="T6" s="79"/>
      <c r="U6" s="79"/>
      <c r="V6" s="80"/>
      <c r="W6" s="80"/>
      <c r="X6" s="81"/>
      <c r="Y6" s="81"/>
      <c r="Z6" s="82" t="s">
        <v>51</v>
      </c>
      <c r="AA6" s="83" t="s">
        <v>93</v>
      </c>
      <c r="AB6"/>
    </row>
    <row r="7" spans="3:28" s="61" customFormat="1" ht="27.6" customHeight="1">
      <c r="C7" s="7"/>
      <c r="D7" s="84"/>
      <c r="E7" s="85"/>
      <c r="F7" s="85"/>
      <c r="G7" s="75"/>
      <c r="H7" s="86"/>
      <c r="I7" s="87"/>
      <c r="J7" s="88">
        <f>SUM(J5:J6)</f>
        <v>0</v>
      </c>
      <c r="K7" s="7"/>
      <c r="M7" s="89">
        <f>628+1351+1182+1351</f>
        <v>4512</v>
      </c>
      <c r="N7" s="75" t="s">
        <v>8</v>
      </c>
      <c r="O7" s="86" t="s">
        <v>96</v>
      </c>
      <c r="P7" s="90">
        <v>38.950000000000003</v>
      </c>
      <c r="Q7" s="91">
        <f>+M7*P7</f>
        <v>175742.40000000002</v>
      </c>
      <c r="R7" s="7"/>
      <c r="S7" s="7"/>
      <c r="T7" s="7"/>
      <c r="U7" s="7"/>
      <c r="V7" s="7"/>
      <c r="W7" s="7"/>
      <c r="X7" s="7"/>
      <c r="Y7" s="7"/>
      <c r="Z7" s="92">
        <f>SUM(R7:Y7)</f>
        <v>0</v>
      </c>
      <c r="AA7" s="92">
        <f>+M7-SUM(R7:Y7)</f>
        <v>4512</v>
      </c>
      <c r="AB7"/>
    </row>
    <row r="8" spans="3:28" s="61" customFormat="1" ht="27.6" customHeight="1">
      <c r="C8" s="7"/>
      <c r="D8" s="84"/>
      <c r="E8" s="85"/>
      <c r="F8" s="85"/>
      <c r="G8" s="75"/>
      <c r="H8" s="86"/>
      <c r="I8" s="87"/>
      <c r="J8" s="93"/>
      <c r="K8" s="7"/>
      <c r="M8" s="89">
        <f>675+1368+1211+1682</f>
        <v>4936</v>
      </c>
      <c r="N8" s="75" t="s">
        <v>8</v>
      </c>
      <c r="O8" s="86" t="s">
        <v>97</v>
      </c>
      <c r="P8" s="94">
        <v>62.7</v>
      </c>
      <c r="Q8" s="91">
        <f>+M8*P8</f>
        <v>309487.2</v>
      </c>
      <c r="R8" s="7"/>
      <c r="S8" s="7"/>
      <c r="T8" s="7"/>
      <c r="U8" s="7"/>
      <c r="V8" s="7"/>
      <c r="W8" s="7"/>
      <c r="X8" s="7"/>
      <c r="Y8" s="7"/>
      <c r="Z8" s="92">
        <f t="shared" ref="Z8:Z9" si="0">SUM(R8:Y8)</f>
        <v>0</v>
      </c>
      <c r="AA8" s="92">
        <f>+M8-SUM(R8:Y8)</f>
        <v>4936</v>
      </c>
      <c r="AB8"/>
    </row>
    <row r="9" spans="3:28" s="61" customFormat="1" ht="19.8">
      <c r="C9" s="7"/>
      <c r="D9" s="84"/>
      <c r="M9" s="89"/>
      <c r="N9" s="75"/>
      <c r="O9" s="86"/>
      <c r="P9" s="95"/>
      <c r="Q9" s="95">
        <f>+M9*P9</f>
        <v>0</v>
      </c>
      <c r="R9" s="7"/>
      <c r="S9" s="7"/>
      <c r="T9" s="7"/>
      <c r="U9" s="7"/>
      <c r="V9" s="7"/>
      <c r="W9" s="7"/>
      <c r="X9" s="7"/>
      <c r="Y9" s="7"/>
      <c r="Z9" s="92">
        <f t="shared" si="0"/>
        <v>0</v>
      </c>
      <c r="AA9" s="92">
        <f>+M9-SUM(R9:Y9)</f>
        <v>0</v>
      </c>
    </row>
    <row r="10" spans="3:28">
      <c r="M10" s="76" t="s">
        <v>88</v>
      </c>
      <c r="N10" s="76" t="s">
        <v>89</v>
      </c>
      <c r="O10" s="77" t="s">
        <v>90</v>
      </c>
      <c r="P10" s="78" t="s">
        <v>91</v>
      </c>
      <c r="Q10" s="78" t="s">
        <v>92</v>
      </c>
      <c r="R10" s="79"/>
      <c r="S10" s="79"/>
      <c r="T10" s="79"/>
      <c r="U10" s="79"/>
      <c r="V10" s="80"/>
      <c r="W10" s="80"/>
      <c r="X10" s="81"/>
      <c r="Y10" s="81"/>
      <c r="Z10" s="82" t="s">
        <v>51</v>
      </c>
      <c r="AA10" s="83" t="s">
        <v>93</v>
      </c>
      <c r="AB10" s="61"/>
    </row>
    <row r="11" spans="3:28" ht="19.8">
      <c r="C11" s="7"/>
      <c r="D11" s="45"/>
      <c r="M11" s="89"/>
      <c r="N11" s="75"/>
      <c r="O11" s="86"/>
      <c r="P11" s="90"/>
      <c r="Q11" s="91"/>
      <c r="R11" s="7"/>
      <c r="S11" s="7"/>
      <c r="T11" s="7"/>
      <c r="U11" s="7"/>
      <c r="V11" s="7"/>
      <c r="W11" s="7"/>
      <c r="X11" s="7"/>
      <c r="Y11" s="7"/>
      <c r="Z11" s="92">
        <f>SUM(R11:Y11)</f>
        <v>0</v>
      </c>
      <c r="AA11" s="92">
        <f>+M11-SUM(R11:Y11)</f>
        <v>0</v>
      </c>
    </row>
    <row r="12" spans="3:28" ht="19.8">
      <c r="C12" s="7"/>
      <c r="D12" s="50"/>
      <c r="J12" s="98"/>
      <c r="M12" s="89"/>
      <c r="N12" s="75"/>
      <c r="O12" s="86"/>
      <c r="P12" s="94"/>
      <c r="Q12" s="91"/>
      <c r="R12" s="7"/>
      <c r="S12" s="7"/>
      <c r="T12" s="7"/>
      <c r="U12" s="7"/>
      <c r="V12" s="7"/>
      <c r="W12" s="7"/>
      <c r="X12" s="7"/>
      <c r="Y12" s="7"/>
      <c r="Z12" s="92">
        <f t="shared" ref="Z12" si="1">SUM(R12:Y12)</f>
        <v>0</v>
      </c>
      <c r="AA12" s="92">
        <f>+M12-SUM(R12:Y12)</f>
        <v>0</v>
      </c>
    </row>
    <row r="13" spans="3:28" ht="17.399999999999999">
      <c r="C13" s="7"/>
      <c r="D13" s="45"/>
    </row>
    <row r="14" spans="3:28" ht="17.399999999999999">
      <c r="C14" s="7"/>
      <c r="D14" s="97"/>
    </row>
    <row r="15" spans="3:28" s="61" customFormat="1">
      <c r="C15" s="7"/>
      <c r="AB15" s="7"/>
    </row>
    <row r="16" spans="3:28" s="61" customFormat="1">
      <c r="C16" s="7"/>
      <c r="AB16" s="7"/>
    </row>
    <row r="17" spans="3:28">
      <c r="AB17" s="7"/>
    </row>
    <row r="18" spans="3:28" ht="19.8">
      <c r="P18" s="96"/>
      <c r="Q18" s="95"/>
      <c r="R18" s="7"/>
      <c r="S18" s="7"/>
      <c r="T18" s="7"/>
      <c r="U18" s="7"/>
      <c r="V18" s="7"/>
      <c r="W18" s="7"/>
      <c r="X18" s="7"/>
      <c r="Y18" s="7"/>
      <c r="Z18" s="7"/>
      <c r="AB18" s="7"/>
    </row>
    <row r="21" spans="3:28" s="7" customFormat="1">
      <c r="C21"/>
      <c r="D21" s="43"/>
      <c r="H21" s="7" t="s">
        <v>94</v>
      </c>
    </row>
    <row r="22" spans="3:28" s="7" customFormat="1">
      <c r="C22"/>
      <c r="D22" s="43"/>
    </row>
    <row r="23" spans="3:28" s="7" customFormat="1">
      <c r="C23"/>
      <c r="D23" s="43"/>
    </row>
    <row r="24" spans="3:28" s="7" customFormat="1">
      <c r="C24"/>
      <c r="D24" s="43"/>
    </row>
    <row r="25" spans="3:28" s="7" customFormat="1" ht="15.6">
      <c r="C25"/>
      <c r="D25" s="43"/>
      <c r="E25"/>
      <c r="F25"/>
      <c r="G25"/>
      <c r="H25"/>
      <c r="I25" s="95"/>
      <c r="J25" s="95"/>
    </row>
  </sheetData>
  <pageMargins left="0.25" right="0.25" top="0.75" bottom="0.75" header="0.3" footer="0.3"/>
  <pageSetup scale="2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6BC4-E78B-4CEA-9A70-D814DB658BA9}">
  <sheetPr>
    <tabColor rgb="FF00B050"/>
    <pageSetUpPr fitToPage="1"/>
  </sheetPr>
  <dimension ref="C1:AB25"/>
  <sheetViews>
    <sheetView topLeftCell="K1" zoomScale="85" zoomScaleNormal="85" workbookViewId="0">
      <selection activeCell="R9" sqref="R9"/>
    </sheetView>
  </sheetViews>
  <sheetFormatPr baseColWidth="10" defaultRowHeight="14.4"/>
  <cols>
    <col min="3" max="3" width="8.109375" customWidth="1"/>
    <col min="4" max="4" width="11.5546875" style="43"/>
    <col min="5" max="7" width="8.33203125" customWidth="1"/>
    <col min="8" max="8" width="62" customWidth="1"/>
    <col min="9" max="9" width="11.44140625" style="44" customWidth="1"/>
    <col min="10" max="10" width="17.6640625" style="44" customWidth="1"/>
    <col min="11" max="11" width="11.5546875" style="7"/>
    <col min="12" max="12" width="3.6640625" customWidth="1"/>
    <col min="13" max="13" width="18.44140625" bestFit="1" customWidth="1"/>
    <col min="14" max="14" width="6" bestFit="1" customWidth="1"/>
    <col min="15" max="15" width="61.6640625" bestFit="1" customWidth="1"/>
    <col min="16" max="16" width="13.6640625" hidden="1" customWidth="1"/>
    <col min="17" max="17" width="17.5546875" hidden="1" customWidth="1"/>
    <col min="18" max="18" width="13.6640625" bestFit="1" customWidth="1"/>
    <col min="19" max="19" width="14" bestFit="1" customWidth="1"/>
    <col min="20" max="20" width="13.6640625" bestFit="1" customWidth="1"/>
    <col min="21" max="26" width="13.6640625" customWidth="1"/>
    <col min="27" max="27" width="13.6640625" bestFit="1" customWidth="1"/>
  </cols>
  <sheetData>
    <row r="1" spans="3:28" ht="20.399999999999999">
      <c r="M1" s="45"/>
      <c r="O1" s="46"/>
      <c r="P1" s="47"/>
      <c r="Q1" s="47"/>
      <c r="R1" s="48"/>
      <c r="S1" s="48"/>
      <c r="T1" s="48"/>
      <c r="U1" s="48"/>
      <c r="V1" s="48"/>
      <c r="W1" s="48"/>
      <c r="X1" s="48"/>
      <c r="Y1" s="48"/>
      <c r="Z1" s="48"/>
      <c r="AA1" s="49"/>
    </row>
    <row r="2" spans="3:28" ht="20.399999999999999">
      <c r="M2" s="50"/>
      <c r="N2" s="51"/>
      <c r="O2" s="46" t="s">
        <v>84</v>
      </c>
      <c r="P2" s="46"/>
      <c r="Q2" s="52">
        <v>45359</v>
      </c>
      <c r="R2" s="53"/>
      <c r="S2" s="54"/>
      <c r="T2" s="54"/>
      <c r="U2" s="54"/>
      <c r="V2" s="54"/>
      <c r="W2" s="54"/>
      <c r="X2" s="54"/>
      <c r="Y2" s="54"/>
      <c r="Z2" s="54"/>
    </row>
    <row r="3" spans="3:28" ht="28.2" customHeight="1">
      <c r="C3" s="55"/>
      <c r="D3" s="55"/>
      <c r="E3" s="55"/>
      <c r="F3" s="56"/>
      <c r="M3" s="57"/>
      <c r="N3" s="57"/>
      <c r="O3" s="57"/>
      <c r="P3" s="58"/>
      <c r="Q3" s="59"/>
      <c r="R3" s="60"/>
      <c r="S3" s="60"/>
      <c r="T3" s="60"/>
      <c r="U3" s="60"/>
      <c r="V3" s="60"/>
      <c r="W3" s="60"/>
      <c r="X3" s="60"/>
      <c r="Y3" s="60"/>
      <c r="Z3" s="60"/>
      <c r="AB3" s="61"/>
    </row>
    <row r="4" spans="3:28" ht="17.399999999999999">
      <c r="C4" s="55"/>
      <c r="D4" s="55"/>
      <c r="E4" s="55"/>
      <c r="F4" s="56"/>
      <c r="G4" s="55"/>
      <c r="M4" s="62" t="s">
        <v>85</v>
      </c>
      <c r="N4" s="62"/>
      <c r="O4" s="63" t="s">
        <v>95</v>
      </c>
      <c r="P4" s="64"/>
      <c r="Q4" s="64"/>
      <c r="R4" s="7"/>
      <c r="S4" s="7"/>
      <c r="T4" s="7"/>
      <c r="U4" s="7"/>
      <c r="V4" s="7"/>
      <c r="W4" s="7"/>
      <c r="X4" s="7"/>
      <c r="Y4" s="7"/>
      <c r="Z4" s="7"/>
      <c r="AA4" s="61"/>
    </row>
    <row r="5" spans="3:28" s="61" customFormat="1" ht="17.399999999999999">
      <c r="C5" s="65"/>
      <c r="D5" s="65"/>
      <c r="E5" s="65"/>
      <c r="F5" s="66"/>
      <c r="G5" s="67"/>
      <c r="H5" s="68"/>
      <c r="I5" s="69"/>
      <c r="J5" s="70">
        <f>+F5*I5</f>
        <v>0</v>
      </c>
      <c r="K5" s="7"/>
      <c r="M5" s="62" t="s">
        <v>86</v>
      </c>
      <c r="N5" s="71"/>
      <c r="O5" s="63" t="s">
        <v>87</v>
      </c>
      <c r="P5" s="72"/>
      <c r="Q5" s="72"/>
      <c r="R5" s="7">
        <v>4249</v>
      </c>
      <c r="S5" s="7">
        <v>4254</v>
      </c>
      <c r="T5" s="7">
        <v>4257</v>
      </c>
      <c r="U5" s="7"/>
      <c r="V5" s="7"/>
      <c r="W5" s="73"/>
      <c r="X5" s="73"/>
      <c r="Y5" s="73"/>
      <c r="Z5" s="73"/>
      <c r="AB5"/>
    </row>
    <row r="6" spans="3:28" s="51" customFormat="1" ht="15.6">
      <c r="C6" s="65"/>
      <c r="D6" s="65"/>
      <c r="E6" s="65"/>
      <c r="F6" s="66"/>
      <c r="G6" s="67"/>
      <c r="H6" s="68"/>
      <c r="I6" s="74"/>
      <c r="J6" s="70">
        <f>+F6*I6</f>
        <v>0</v>
      </c>
      <c r="K6" s="75"/>
      <c r="M6" s="76" t="s">
        <v>88</v>
      </c>
      <c r="N6" s="76" t="s">
        <v>89</v>
      </c>
      <c r="O6" s="77" t="s">
        <v>90</v>
      </c>
      <c r="P6" s="78" t="s">
        <v>91</v>
      </c>
      <c r="Q6" s="78" t="s">
        <v>92</v>
      </c>
      <c r="R6" s="79">
        <v>45960</v>
      </c>
      <c r="S6" s="79">
        <v>45962</v>
      </c>
      <c r="T6" s="79"/>
      <c r="U6" s="79"/>
      <c r="V6" s="80"/>
      <c r="W6" s="80"/>
      <c r="X6" s="81"/>
      <c r="Y6" s="81"/>
      <c r="Z6" s="82" t="s">
        <v>51</v>
      </c>
      <c r="AA6" s="83" t="s">
        <v>93</v>
      </c>
      <c r="AB6"/>
    </row>
    <row r="7" spans="3:28" s="61" customFormat="1" ht="27.6" customHeight="1">
      <c r="C7" s="7"/>
      <c r="D7" s="84"/>
      <c r="E7" s="85"/>
      <c r="F7" s="85"/>
      <c r="G7" s="75"/>
      <c r="H7" s="86"/>
      <c r="I7" s="87"/>
      <c r="J7" s="88">
        <f>SUM(J5:J6)</f>
        <v>0</v>
      </c>
      <c r="K7" s="7"/>
      <c r="M7" s="89">
        <f>1257+507</f>
        <v>1764</v>
      </c>
      <c r="N7" s="75" t="s">
        <v>8</v>
      </c>
      <c r="O7" s="86" t="s">
        <v>96</v>
      </c>
      <c r="P7" s="90">
        <v>38.950000000000003</v>
      </c>
      <c r="Q7" s="91">
        <f>+M7*P7</f>
        <v>68707.8</v>
      </c>
      <c r="R7" s="7">
        <v>1764</v>
      </c>
      <c r="S7" s="7"/>
      <c r="T7" s="7"/>
      <c r="U7" s="7"/>
      <c r="V7" s="7"/>
      <c r="W7" s="7"/>
      <c r="X7" s="7"/>
      <c r="Y7" s="7"/>
      <c r="Z7" s="92">
        <f>SUM(R7:Y7)</f>
        <v>1764</v>
      </c>
      <c r="AA7" s="92">
        <f>+M7-SUM(R7:Y7)</f>
        <v>0</v>
      </c>
      <c r="AB7"/>
    </row>
    <row r="8" spans="3:28" s="61" customFormat="1" ht="27.6" customHeight="1">
      <c r="C8" s="7"/>
      <c r="D8" s="84"/>
      <c r="E8" s="85"/>
      <c r="F8" s="85"/>
      <c r="G8" s="75"/>
      <c r="H8" s="86"/>
      <c r="I8" s="87"/>
      <c r="J8" s="93"/>
      <c r="K8" s="7"/>
      <c r="M8" s="89">
        <f>1349+513</f>
        <v>1862</v>
      </c>
      <c r="N8" s="75" t="s">
        <v>8</v>
      </c>
      <c r="O8" s="86" t="s">
        <v>97</v>
      </c>
      <c r="P8" s="94">
        <v>62.7</v>
      </c>
      <c r="Q8" s="91">
        <f>+M8*P8</f>
        <v>116747.40000000001</v>
      </c>
      <c r="R8" s="7"/>
      <c r="S8" s="7">
        <v>756</v>
      </c>
      <c r="T8" s="7">
        <v>840</v>
      </c>
      <c r="U8" s="7">
        <v>266</v>
      </c>
      <c r="V8" s="7"/>
      <c r="W8" s="7"/>
      <c r="X8" s="7"/>
      <c r="Y8" s="7"/>
      <c r="Z8" s="92">
        <f t="shared" ref="Z8:Z9" si="0">SUM(R8:Y8)</f>
        <v>1862</v>
      </c>
      <c r="AA8" s="92">
        <f>+M8-SUM(R8:Y8)</f>
        <v>0</v>
      </c>
      <c r="AB8"/>
    </row>
    <row r="9" spans="3:28" s="61" customFormat="1" ht="19.8">
      <c r="C9" s="7"/>
      <c r="D9" s="84"/>
      <c r="M9" s="89"/>
      <c r="N9" s="75"/>
      <c r="O9" s="86"/>
      <c r="P9" s="95"/>
      <c r="Q9" s="95">
        <f>+M9*P9</f>
        <v>0</v>
      </c>
      <c r="R9" s="7"/>
      <c r="S9" s="7"/>
      <c r="T9" s="7"/>
      <c r="U9" s="7"/>
      <c r="V9" s="7"/>
      <c r="W9" s="7"/>
      <c r="X9" s="7"/>
      <c r="Y9" s="7"/>
      <c r="Z9" s="92">
        <f t="shared" si="0"/>
        <v>0</v>
      </c>
      <c r="AA9" s="92">
        <f>+M9-SUM(R9:Y9)</f>
        <v>0</v>
      </c>
    </row>
    <row r="10" spans="3:28">
      <c r="M10" s="76" t="s">
        <v>88</v>
      </c>
      <c r="N10" s="76" t="s">
        <v>89</v>
      </c>
      <c r="O10" s="77" t="s">
        <v>90</v>
      </c>
      <c r="P10" s="78" t="s">
        <v>91</v>
      </c>
      <c r="Q10" s="78" t="s">
        <v>92</v>
      </c>
      <c r="R10" s="79">
        <v>45957</v>
      </c>
      <c r="S10" s="79"/>
      <c r="T10" s="79"/>
      <c r="U10" s="79"/>
      <c r="V10" s="80"/>
      <c r="W10" s="80"/>
      <c r="X10" s="81"/>
      <c r="Y10" s="81"/>
      <c r="Z10" s="82" t="s">
        <v>51</v>
      </c>
      <c r="AA10" s="83" t="s">
        <v>93</v>
      </c>
      <c r="AB10" s="61"/>
    </row>
    <row r="11" spans="3:28" ht="19.8">
      <c r="C11" s="7"/>
      <c r="D11" s="45"/>
      <c r="J11" s="44">
        <f>1257+507</f>
        <v>1764</v>
      </c>
      <c r="K11" s="7">
        <f>+J11/13</f>
        <v>135.69230769230768</v>
      </c>
      <c r="M11" s="89">
        <f>251+169</f>
        <v>420</v>
      </c>
      <c r="N11" s="75" t="s">
        <v>8</v>
      </c>
      <c r="O11" s="86" t="s">
        <v>96</v>
      </c>
      <c r="P11" s="90">
        <v>38.950000000000003</v>
      </c>
      <c r="Q11" s="91">
        <f>+M11*P11</f>
        <v>16359.000000000002</v>
      </c>
      <c r="R11" s="7">
        <v>420</v>
      </c>
      <c r="S11" s="7"/>
      <c r="T11" s="7"/>
      <c r="U11" s="7"/>
      <c r="V11" s="7"/>
      <c r="W11" s="7"/>
      <c r="X11" s="7"/>
      <c r="Y11" s="7"/>
      <c r="Z11" s="92">
        <f>SUM(R11:Y11)</f>
        <v>420</v>
      </c>
      <c r="AA11" s="92">
        <f>+M11-SUM(R11:Y11)</f>
        <v>0</v>
      </c>
    </row>
    <row r="12" spans="3:28" ht="19.8">
      <c r="C12" s="7"/>
      <c r="D12" s="50"/>
      <c r="J12" s="98"/>
      <c r="M12" s="89">
        <f>270+171</f>
        <v>441</v>
      </c>
      <c r="N12" s="75" t="s">
        <v>8</v>
      </c>
      <c r="O12" s="86" t="s">
        <v>97</v>
      </c>
      <c r="P12" s="94">
        <v>62.7</v>
      </c>
      <c r="Q12" s="91">
        <f>+M12*P12</f>
        <v>27650.7</v>
      </c>
      <c r="R12" s="7">
        <v>441</v>
      </c>
      <c r="S12" s="7"/>
      <c r="T12" s="7"/>
      <c r="U12" s="7"/>
      <c r="V12" s="7"/>
      <c r="W12" s="7"/>
      <c r="X12" s="7"/>
      <c r="Y12" s="7"/>
      <c r="Z12" s="92">
        <f t="shared" ref="Z12" si="1">SUM(R12:Y12)</f>
        <v>441</v>
      </c>
      <c r="AA12" s="92">
        <f>+M12-SUM(R12:Y12)</f>
        <v>0</v>
      </c>
    </row>
    <row r="13" spans="3:28" ht="17.399999999999999">
      <c r="C13" s="7"/>
      <c r="D13" s="45"/>
    </row>
    <row r="14" spans="3:28" ht="17.399999999999999">
      <c r="C14" s="7"/>
      <c r="D14" s="97"/>
      <c r="J14" s="44">
        <f>+M8+M12</f>
        <v>2303</v>
      </c>
      <c r="K14" s="7">
        <f>+J14/16</f>
        <v>143.9375</v>
      </c>
    </row>
    <row r="15" spans="3:28" s="61" customFormat="1">
      <c r="C15" s="7"/>
      <c r="AB15" s="7"/>
    </row>
    <row r="16" spans="3:28" s="61" customFormat="1">
      <c r="C16" s="7"/>
      <c r="AB16" s="7"/>
    </row>
    <row r="17" spans="3:28">
      <c r="AB17" s="7"/>
    </row>
    <row r="18" spans="3:28" ht="19.8">
      <c r="P18" s="96"/>
      <c r="Q18" s="95"/>
      <c r="R18" s="7"/>
      <c r="S18" s="7"/>
      <c r="T18" s="7"/>
      <c r="U18" s="7"/>
      <c r="V18" s="7"/>
      <c r="W18" s="7"/>
      <c r="X18" s="7"/>
      <c r="Y18" s="7"/>
      <c r="Z18" s="7"/>
      <c r="AB18" s="7"/>
    </row>
    <row r="21" spans="3:28" s="7" customFormat="1">
      <c r="C21"/>
      <c r="D21" s="43"/>
      <c r="H21" s="7" t="s">
        <v>94</v>
      </c>
    </row>
    <row r="22" spans="3:28" s="7" customFormat="1">
      <c r="C22"/>
      <c r="D22" s="43"/>
    </row>
    <row r="23" spans="3:28" s="7" customFormat="1">
      <c r="C23"/>
      <c r="D23" s="43"/>
    </row>
    <row r="24" spans="3:28" s="7" customFormat="1">
      <c r="C24"/>
      <c r="D24" s="43"/>
    </row>
    <row r="25" spans="3:28" s="7" customFormat="1" ht="15.6">
      <c r="C25"/>
      <c r="D25" s="43"/>
      <c r="E25"/>
      <c r="F25"/>
      <c r="G25"/>
      <c r="H25"/>
      <c r="I25" s="95"/>
      <c r="J25" s="95"/>
    </row>
  </sheetData>
  <pageMargins left="0.25" right="0.25" top="0.75" bottom="0.75" header="0.3" footer="0.3"/>
  <pageSetup scale="2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EF15-7F30-41E3-A6D1-ECCB0F2921F4}">
  <dimension ref="A1:R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4.4"/>
  <cols>
    <col min="1" max="1" width="46.6640625" customWidth="1"/>
    <col min="3" max="3" width="8" customWidth="1"/>
    <col min="4" max="4" width="15.21875" customWidth="1"/>
    <col min="5" max="5" width="13.21875" customWidth="1"/>
    <col min="6" max="6" width="9.21875" customWidth="1"/>
    <col min="7" max="7" width="9.5546875" customWidth="1"/>
    <col min="8" max="8" width="9.44140625" customWidth="1"/>
    <col min="9" max="9" width="9.109375" customWidth="1"/>
    <col min="10" max="10" width="8.5546875" customWidth="1"/>
    <col min="11" max="11" width="9.21875" customWidth="1"/>
    <col min="12" max="12" width="8.77734375" customWidth="1"/>
    <col min="13" max="15" width="9.21875" customWidth="1"/>
  </cols>
  <sheetData>
    <row r="1" spans="1:18">
      <c r="A1" s="1" t="s">
        <v>0</v>
      </c>
      <c r="B1" s="15" t="s">
        <v>1</v>
      </c>
      <c r="C1" s="15" t="s">
        <v>2</v>
      </c>
      <c r="D1" s="15" t="s">
        <v>31</v>
      </c>
      <c r="E1" s="13" t="s">
        <v>33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 t="s">
        <v>3</v>
      </c>
      <c r="R1" s="3" t="s">
        <v>4</v>
      </c>
    </row>
    <row r="2" spans="1:18">
      <c r="B2" s="16"/>
      <c r="C2" s="16"/>
      <c r="D2" s="16"/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8">
      <c r="A3" s="4" t="s">
        <v>5</v>
      </c>
      <c r="B3" s="5"/>
      <c r="C3" s="4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>
        <f>SUM(E3:P3)</f>
        <v>0</v>
      </c>
      <c r="R3">
        <f>B3-Q3</f>
        <v>0</v>
      </c>
    </row>
    <row r="4" spans="1:18">
      <c r="A4" s="4" t="s">
        <v>7</v>
      </c>
      <c r="B4" s="5"/>
      <c r="C4" s="4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>
        <f t="shared" ref="Q4:Q20" si="0">SUM(E4:P4)</f>
        <v>0</v>
      </c>
      <c r="R4">
        <f t="shared" ref="R4:R20" si="1">B4-Q4</f>
        <v>0</v>
      </c>
    </row>
    <row r="5" spans="1:18">
      <c r="A5" s="4" t="s">
        <v>9</v>
      </c>
      <c r="B5" s="11">
        <v>75</v>
      </c>
      <c r="C5" s="4" t="s">
        <v>8</v>
      </c>
      <c r="D5" s="11">
        <v>115</v>
      </c>
      <c r="E5" s="8">
        <f>+B5*D5</f>
        <v>8625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>
        <f t="shared" si="0"/>
        <v>8625</v>
      </c>
      <c r="R5">
        <f t="shared" si="1"/>
        <v>-8550</v>
      </c>
    </row>
    <row r="6" spans="1:18">
      <c r="A6" s="4" t="s">
        <v>22</v>
      </c>
      <c r="B6" s="11">
        <v>40</v>
      </c>
      <c r="C6" s="4" t="s">
        <v>8</v>
      </c>
      <c r="D6" s="11">
        <v>115</v>
      </c>
      <c r="E6" s="8">
        <f t="shared" ref="E6:E18" si="2">+B6*D6</f>
        <v>4600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8">
      <c r="A7" s="4" t="s">
        <v>10</v>
      </c>
      <c r="B7" s="11">
        <v>325</v>
      </c>
      <c r="C7" s="4" t="s">
        <v>8</v>
      </c>
      <c r="D7" s="11">
        <v>115</v>
      </c>
      <c r="E7" s="8">
        <f t="shared" si="2"/>
        <v>37375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>
        <f t="shared" si="0"/>
        <v>37375</v>
      </c>
      <c r="R7">
        <f t="shared" si="1"/>
        <v>-37050</v>
      </c>
    </row>
    <row r="8" spans="1:18">
      <c r="A8" s="4" t="s">
        <v>11</v>
      </c>
      <c r="B8" s="11">
        <v>288</v>
      </c>
      <c r="C8" s="4" t="s">
        <v>8</v>
      </c>
      <c r="D8" s="11">
        <v>115</v>
      </c>
      <c r="E8" s="8">
        <f t="shared" si="2"/>
        <v>33120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>
        <f t="shared" si="0"/>
        <v>33120</v>
      </c>
      <c r="R8">
        <f t="shared" si="1"/>
        <v>-32832</v>
      </c>
    </row>
    <row r="9" spans="1:18">
      <c r="A9" s="4" t="s">
        <v>12</v>
      </c>
      <c r="B9" s="11">
        <v>64</v>
      </c>
      <c r="C9" s="4" t="s">
        <v>8</v>
      </c>
      <c r="D9" s="11">
        <v>126</v>
      </c>
      <c r="E9" s="8">
        <f t="shared" si="2"/>
        <v>8064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>
        <f t="shared" si="0"/>
        <v>8064</v>
      </c>
      <c r="R9">
        <f>+B9-E9-K9-O9-P9</f>
        <v>-8000</v>
      </c>
    </row>
    <row r="10" spans="1:18">
      <c r="A10" s="4" t="s">
        <v>13</v>
      </c>
      <c r="B10" s="11">
        <v>107</v>
      </c>
      <c r="C10" s="4" t="s">
        <v>8</v>
      </c>
      <c r="D10" s="11">
        <v>126</v>
      </c>
      <c r="E10" s="8">
        <f t="shared" si="2"/>
        <v>13482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>
        <f t="shared" si="0"/>
        <v>13482</v>
      </c>
      <c r="R10">
        <f t="shared" si="1"/>
        <v>-13375</v>
      </c>
    </row>
    <row r="11" spans="1:18">
      <c r="A11" s="4" t="s">
        <v>14</v>
      </c>
      <c r="B11" s="11">
        <v>25</v>
      </c>
      <c r="C11" s="4" t="s">
        <v>15</v>
      </c>
      <c r="D11" s="11">
        <v>1450</v>
      </c>
      <c r="E11" s="8">
        <f t="shared" si="2"/>
        <v>36250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>
        <f t="shared" si="0"/>
        <v>36250</v>
      </c>
      <c r="R11">
        <f t="shared" si="1"/>
        <v>-36225</v>
      </c>
    </row>
    <row r="12" spans="1:18">
      <c r="A12" s="4" t="s">
        <v>16</v>
      </c>
      <c r="B12" s="11">
        <v>20</v>
      </c>
      <c r="C12" s="4" t="s">
        <v>8</v>
      </c>
      <c r="D12" s="11">
        <v>4140</v>
      </c>
      <c r="E12" s="8">
        <f t="shared" si="2"/>
        <v>82800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>
        <f t="shared" si="0"/>
        <v>82800</v>
      </c>
      <c r="R12">
        <f t="shared" si="1"/>
        <v>-82780</v>
      </c>
    </row>
    <row r="13" spans="1:18">
      <c r="A13" s="4" t="s">
        <v>23</v>
      </c>
      <c r="B13" s="11">
        <v>1400</v>
      </c>
      <c r="C13" s="4" t="s">
        <v>6</v>
      </c>
      <c r="D13" s="11">
        <v>17.899999999999999</v>
      </c>
      <c r="E13" s="8">
        <f t="shared" si="2"/>
        <v>25059.999999999996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>
        <f t="shared" si="0"/>
        <v>25059.999999999996</v>
      </c>
      <c r="R13">
        <f t="shared" si="1"/>
        <v>-23659.999999999996</v>
      </c>
    </row>
    <row r="14" spans="1:18">
      <c r="A14" s="4" t="s">
        <v>17</v>
      </c>
      <c r="B14" s="11">
        <v>125</v>
      </c>
      <c r="C14" s="4" t="s">
        <v>6</v>
      </c>
      <c r="D14" s="11">
        <v>17.899999999999999</v>
      </c>
      <c r="E14" s="8">
        <f t="shared" si="2"/>
        <v>2237.5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>
        <f t="shared" si="0"/>
        <v>2237.5</v>
      </c>
      <c r="R14">
        <f t="shared" si="1"/>
        <v>-2112.5</v>
      </c>
    </row>
    <row r="15" spans="1:18">
      <c r="A15" s="4" t="s">
        <v>18</v>
      </c>
      <c r="B15" s="11">
        <v>25120</v>
      </c>
      <c r="C15" s="4" t="s">
        <v>6</v>
      </c>
      <c r="D15" s="11">
        <v>14.4</v>
      </c>
      <c r="E15" s="8">
        <f t="shared" si="2"/>
        <v>361728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>
        <f t="shared" si="0"/>
        <v>361728</v>
      </c>
      <c r="R15">
        <f>B15-Q15</f>
        <v>-336608</v>
      </c>
    </row>
    <row r="16" spans="1:18">
      <c r="A16" s="4" t="s">
        <v>19</v>
      </c>
      <c r="B16" s="11">
        <v>7322</v>
      </c>
      <c r="C16" s="4" t="s">
        <v>6</v>
      </c>
      <c r="D16" s="11">
        <v>14.4</v>
      </c>
      <c r="E16" s="8">
        <f t="shared" si="2"/>
        <v>105436.8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>
        <f t="shared" si="0"/>
        <v>105436.8</v>
      </c>
      <c r="R16">
        <f t="shared" si="1"/>
        <v>-98114.8</v>
      </c>
    </row>
    <row r="17" spans="1:18">
      <c r="A17" s="4" t="s">
        <v>20</v>
      </c>
      <c r="B17" s="11">
        <v>2099</v>
      </c>
      <c r="C17" s="4" t="s">
        <v>6</v>
      </c>
      <c r="D17" s="11">
        <v>14.4</v>
      </c>
      <c r="E17" s="8">
        <f t="shared" si="2"/>
        <v>30225.600000000002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>
        <f t="shared" si="0"/>
        <v>30225.600000000002</v>
      </c>
      <c r="R17">
        <f t="shared" si="1"/>
        <v>-28126.600000000002</v>
      </c>
    </row>
    <row r="18" spans="1:18">
      <c r="A18" s="4" t="s">
        <v>21</v>
      </c>
      <c r="B18" s="11">
        <v>2128</v>
      </c>
      <c r="C18" s="4" t="s">
        <v>6</v>
      </c>
      <c r="D18" s="11">
        <v>14.4</v>
      </c>
      <c r="E18" s="8">
        <f t="shared" si="2"/>
        <v>30643.200000000001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>
        <f t="shared" si="0"/>
        <v>30643.200000000001</v>
      </c>
      <c r="R18">
        <f t="shared" si="1"/>
        <v>-28515.200000000001</v>
      </c>
    </row>
    <row r="19" spans="1:18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>
        <f t="shared" si="0"/>
        <v>0</v>
      </c>
      <c r="R19">
        <f t="shared" si="1"/>
        <v>0</v>
      </c>
    </row>
    <row r="20" spans="1:1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>
        <f t="shared" si="0"/>
        <v>0</v>
      </c>
      <c r="R20">
        <f t="shared" si="1"/>
        <v>0</v>
      </c>
    </row>
    <row r="21" spans="1:18">
      <c r="E21" s="12">
        <f>SUM(E5:E20)</f>
        <v>779647.1</v>
      </c>
    </row>
    <row r="22" spans="1:18">
      <c r="E22" s="12">
        <f>+E21*0.16</f>
        <v>124743.53599999999</v>
      </c>
    </row>
    <row r="23" spans="1:18">
      <c r="E23" s="12">
        <f>SUM(E21:E22)</f>
        <v>904390.63599999994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9868-A058-436B-8083-D49424CEF67E}">
  <dimension ref="A1:W4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3" sqref="C23"/>
    </sheetView>
  </sheetViews>
  <sheetFormatPr baseColWidth="10" defaultRowHeight="14.4"/>
  <cols>
    <col min="1" max="1" width="46.6640625" customWidth="1"/>
    <col min="2" max="2" width="12.6640625" customWidth="1"/>
    <col min="4" max="4" width="8" hidden="1" customWidth="1"/>
    <col min="5" max="5" width="11.6640625" customWidth="1"/>
    <col min="6" max="6" width="9.77734375" customWidth="1"/>
    <col min="7" max="7" width="17" customWidth="1"/>
    <col min="8" max="8" width="9.5546875" customWidth="1"/>
    <col min="9" max="9" width="9.44140625" customWidth="1"/>
    <col min="10" max="10" width="9.109375" customWidth="1"/>
    <col min="11" max="11" width="8.5546875" customWidth="1"/>
    <col min="12" max="12" width="9.21875" customWidth="1"/>
    <col min="13" max="13" width="8.77734375" customWidth="1"/>
    <col min="14" max="19" width="9.21875" customWidth="1"/>
  </cols>
  <sheetData>
    <row r="1" spans="1:22">
      <c r="A1" s="1" t="s">
        <v>0</v>
      </c>
      <c r="B1" s="1"/>
      <c r="C1" t="s">
        <v>1</v>
      </c>
      <c r="D1" t="s">
        <v>2</v>
      </c>
      <c r="E1" t="s">
        <v>49</v>
      </c>
      <c r="F1" s="2">
        <v>45908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 t="s">
        <v>51</v>
      </c>
      <c r="V1" s="3" t="s">
        <v>4</v>
      </c>
    </row>
    <row r="2" spans="1:22">
      <c r="B2" s="18" t="s">
        <v>52</v>
      </c>
      <c r="C2" t="s">
        <v>48</v>
      </c>
      <c r="E2" t="s">
        <v>50</v>
      </c>
      <c r="F2" s="3" t="s">
        <v>35</v>
      </c>
      <c r="G2" s="17" t="s">
        <v>36</v>
      </c>
      <c r="H2" s="3" t="s">
        <v>34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/>
    </row>
    <row r="3" spans="1:22">
      <c r="A3" s="4" t="s">
        <v>5</v>
      </c>
      <c r="B3" s="11">
        <f>+C3+E3</f>
        <v>2724</v>
      </c>
      <c r="C3" s="5">
        <v>223</v>
      </c>
      <c r="D3" s="4" t="s">
        <v>6</v>
      </c>
      <c r="E3" s="5">
        <v>2501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223</v>
      </c>
      <c r="Q3" s="11">
        <v>2501</v>
      </c>
      <c r="R3" s="11"/>
      <c r="S3" s="11"/>
      <c r="T3" s="4"/>
      <c r="U3">
        <f>SUM(F3:T3)</f>
        <v>2724</v>
      </c>
      <c r="V3">
        <f>C3-U3+E3</f>
        <v>0</v>
      </c>
    </row>
    <row r="4" spans="1:22">
      <c r="A4" s="4" t="s">
        <v>7</v>
      </c>
      <c r="B4" s="11">
        <f t="shared" ref="B4:B18" si="0">+C4+E4</f>
        <v>200</v>
      </c>
      <c r="C4" s="5">
        <v>33</v>
      </c>
      <c r="D4" s="4" t="s">
        <v>6</v>
      </c>
      <c r="E4" s="5">
        <v>167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33</v>
      </c>
      <c r="Q4" s="11">
        <v>167</v>
      </c>
      <c r="R4" s="11"/>
      <c r="S4" s="11"/>
      <c r="T4" s="4"/>
      <c r="U4">
        <f t="shared" ref="U4:U20" si="1">SUM(F4:T4)</f>
        <v>200</v>
      </c>
      <c r="V4">
        <f t="shared" ref="V4:V20" si="2">C4-U4+E4</f>
        <v>0</v>
      </c>
    </row>
    <row r="5" spans="1:22">
      <c r="A5" s="4" t="s">
        <v>9</v>
      </c>
      <c r="B5" s="11">
        <f t="shared" si="0"/>
        <v>92</v>
      </c>
      <c r="C5" s="5">
        <v>17</v>
      </c>
      <c r="D5" s="4" t="s">
        <v>8</v>
      </c>
      <c r="E5" s="5">
        <v>75</v>
      </c>
      <c r="F5" s="11">
        <v>17</v>
      </c>
      <c r="G5" s="11">
        <v>75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4"/>
      <c r="U5">
        <f t="shared" si="1"/>
        <v>92</v>
      </c>
      <c r="V5">
        <f t="shared" si="2"/>
        <v>0</v>
      </c>
    </row>
    <row r="6" spans="1:22">
      <c r="A6" s="4" t="s">
        <v>22</v>
      </c>
      <c r="B6" s="11">
        <f t="shared" si="0"/>
        <v>49</v>
      </c>
      <c r="C6" s="5">
        <v>9</v>
      </c>
      <c r="D6" s="4" t="s">
        <v>8</v>
      </c>
      <c r="E6" s="5">
        <v>40</v>
      </c>
      <c r="F6" s="11"/>
      <c r="G6" s="11"/>
      <c r="H6" s="11"/>
      <c r="I6" s="11"/>
      <c r="J6" s="11"/>
      <c r="K6" s="11"/>
      <c r="L6" s="11"/>
      <c r="M6" s="11"/>
      <c r="N6" s="11">
        <v>40</v>
      </c>
      <c r="O6" s="11">
        <v>9</v>
      </c>
      <c r="P6" s="11"/>
      <c r="Q6" s="11"/>
      <c r="R6" s="11"/>
      <c r="S6" s="11"/>
      <c r="T6" s="4"/>
      <c r="U6">
        <f t="shared" si="1"/>
        <v>49</v>
      </c>
      <c r="V6">
        <f t="shared" si="2"/>
        <v>0</v>
      </c>
    </row>
    <row r="7" spans="1:22">
      <c r="A7" s="4" t="s">
        <v>10</v>
      </c>
      <c r="B7" s="11">
        <f t="shared" si="0"/>
        <v>387</v>
      </c>
      <c r="C7" s="5">
        <v>72</v>
      </c>
      <c r="D7" s="4" t="s">
        <v>8</v>
      </c>
      <c r="E7" s="5">
        <v>315</v>
      </c>
      <c r="F7" s="11">
        <v>72</v>
      </c>
      <c r="G7" s="11">
        <v>315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4"/>
      <c r="U7">
        <f t="shared" si="1"/>
        <v>387</v>
      </c>
      <c r="V7">
        <f t="shared" si="2"/>
        <v>0</v>
      </c>
    </row>
    <row r="8" spans="1:22">
      <c r="A8" s="4" t="s">
        <v>11</v>
      </c>
      <c r="B8" s="11">
        <f t="shared" si="0"/>
        <v>357</v>
      </c>
      <c r="C8" s="5">
        <v>69</v>
      </c>
      <c r="D8" s="4" t="s">
        <v>8</v>
      </c>
      <c r="E8" s="5">
        <v>288</v>
      </c>
      <c r="F8" s="11"/>
      <c r="G8" s="11"/>
      <c r="H8" s="11">
        <v>12</v>
      </c>
      <c r="I8" s="11">
        <v>288</v>
      </c>
      <c r="J8" s="11"/>
      <c r="K8" s="11"/>
      <c r="L8" s="11"/>
      <c r="M8" s="11"/>
      <c r="N8" s="11"/>
      <c r="O8" s="11"/>
      <c r="P8" s="11"/>
      <c r="Q8" s="11"/>
      <c r="R8" s="11">
        <v>57</v>
      </c>
      <c r="S8" s="11"/>
      <c r="T8" s="4"/>
      <c r="U8">
        <f t="shared" si="1"/>
        <v>357</v>
      </c>
      <c r="V8">
        <f t="shared" si="2"/>
        <v>0</v>
      </c>
    </row>
    <row r="9" spans="1:22">
      <c r="A9" s="4" t="s">
        <v>12</v>
      </c>
      <c r="B9" s="11">
        <f t="shared" si="0"/>
        <v>80</v>
      </c>
      <c r="C9" s="5">
        <v>16</v>
      </c>
      <c r="D9" s="4" t="s">
        <v>8</v>
      </c>
      <c r="E9" s="5">
        <v>64</v>
      </c>
      <c r="F9" s="11"/>
      <c r="G9" s="11"/>
      <c r="H9" s="11"/>
      <c r="I9" s="11"/>
      <c r="J9" s="11"/>
      <c r="K9" s="11"/>
      <c r="L9" s="11"/>
      <c r="M9" s="11"/>
      <c r="N9" s="11">
        <v>64</v>
      </c>
      <c r="O9" s="11">
        <v>16</v>
      </c>
      <c r="P9" s="11"/>
      <c r="Q9" s="11"/>
      <c r="R9" s="11"/>
      <c r="S9" s="11"/>
      <c r="T9" s="4"/>
      <c r="U9">
        <f t="shared" si="1"/>
        <v>80</v>
      </c>
      <c r="V9">
        <f t="shared" si="2"/>
        <v>0</v>
      </c>
    </row>
    <row r="10" spans="1:22">
      <c r="A10" s="4" t="s">
        <v>13</v>
      </c>
      <c r="B10" s="11">
        <f t="shared" si="0"/>
        <v>132</v>
      </c>
      <c r="C10" s="5">
        <v>25</v>
      </c>
      <c r="D10" s="4" t="s">
        <v>8</v>
      </c>
      <c r="E10" s="5">
        <v>107</v>
      </c>
      <c r="F10" s="11"/>
      <c r="G10" s="11"/>
      <c r="H10" s="11"/>
      <c r="I10" s="11"/>
      <c r="J10" s="11"/>
      <c r="K10" s="11"/>
      <c r="L10" s="11"/>
      <c r="M10" s="11"/>
      <c r="N10" s="11">
        <v>107</v>
      </c>
      <c r="O10" s="11">
        <v>25</v>
      </c>
      <c r="P10" s="11"/>
      <c r="Q10" s="11"/>
      <c r="R10" s="11"/>
      <c r="S10" s="11"/>
      <c r="T10" s="4"/>
      <c r="U10">
        <f t="shared" si="1"/>
        <v>132</v>
      </c>
      <c r="V10">
        <f t="shared" si="2"/>
        <v>0</v>
      </c>
    </row>
    <row r="11" spans="1:22">
      <c r="A11" s="4" t="s">
        <v>14</v>
      </c>
      <c r="B11" s="11">
        <f t="shared" si="0"/>
        <v>23</v>
      </c>
      <c r="C11" s="5">
        <v>4</v>
      </c>
      <c r="D11" s="4" t="s">
        <v>15</v>
      </c>
      <c r="E11" s="5">
        <v>19</v>
      </c>
      <c r="F11" s="11">
        <v>4</v>
      </c>
      <c r="G11" s="11">
        <v>19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4"/>
      <c r="U11">
        <f t="shared" si="1"/>
        <v>23</v>
      </c>
      <c r="V11">
        <f t="shared" si="2"/>
        <v>0</v>
      </c>
    </row>
    <row r="12" spans="1:22">
      <c r="A12" s="4" t="s">
        <v>16</v>
      </c>
      <c r="B12" s="11">
        <f t="shared" si="0"/>
        <v>113</v>
      </c>
      <c r="C12" s="5">
        <v>20</v>
      </c>
      <c r="D12" s="4" t="s">
        <v>8</v>
      </c>
      <c r="E12" s="5">
        <v>93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>
        <v>20</v>
      </c>
      <c r="S12" s="11">
        <v>93</v>
      </c>
      <c r="T12" s="4"/>
      <c r="U12">
        <f t="shared" si="1"/>
        <v>113</v>
      </c>
      <c r="V12">
        <f t="shared" si="2"/>
        <v>0</v>
      </c>
    </row>
    <row r="13" spans="1:22">
      <c r="A13" s="4" t="s">
        <v>23</v>
      </c>
      <c r="B13" s="11">
        <f t="shared" si="0"/>
        <v>906</v>
      </c>
      <c r="C13" s="5">
        <v>176</v>
      </c>
      <c r="D13" s="4" t="s">
        <v>6</v>
      </c>
      <c r="E13" s="5">
        <v>730</v>
      </c>
      <c r="F13" s="11"/>
      <c r="G13" s="11"/>
      <c r="H13" s="11"/>
      <c r="I13" s="11"/>
      <c r="J13" s="11"/>
      <c r="K13" s="11"/>
      <c r="L13" s="11">
        <v>730</v>
      </c>
      <c r="M13" s="11">
        <v>176</v>
      </c>
      <c r="N13" s="11"/>
      <c r="O13" s="11"/>
      <c r="P13" s="11"/>
      <c r="Q13" s="11"/>
      <c r="R13" s="11"/>
      <c r="S13" s="11"/>
      <c r="T13" s="4"/>
      <c r="U13">
        <f t="shared" si="1"/>
        <v>906</v>
      </c>
      <c r="V13">
        <f t="shared" si="2"/>
        <v>0</v>
      </c>
    </row>
    <row r="14" spans="1:22">
      <c r="A14" s="4" t="s">
        <v>17</v>
      </c>
      <c r="B14" s="11">
        <f t="shared" si="0"/>
        <v>150</v>
      </c>
      <c r="C14" s="5">
        <v>28</v>
      </c>
      <c r="D14" s="4" t="s">
        <v>6</v>
      </c>
      <c r="E14" s="5">
        <v>122</v>
      </c>
      <c r="F14" s="11"/>
      <c r="G14" s="11"/>
      <c r="H14" s="11"/>
      <c r="I14" s="11"/>
      <c r="J14" s="11"/>
      <c r="K14" s="11"/>
      <c r="L14" s="11">
        <v>122</v>
      </c>
      <c r="M14" s="11">
        <v>28</v>
      </c>
      <c r="N14" s="11"/>
      <c r="O14" s="11"/>
      <c r="P14" s="11"/>
      <c r="Q14" s="11"/>
      <c r="R14" s="11"/>
      <c r="S14" s="11"/>
      <c r="T14" s="4"/>
      <c r="U14">
        <f t="shared" si="1"/>
        <v>150</v>
      </c>
      <c r="V14">
        <f t="shared" si="2"/>
        <v>0</v>
      </c>
    </row>
    <row r="15" spans="1:22">
      <c r="A15" s="4" t="s">
        <v>18</v>
      </c>
      <c r="B15" s="11">
        <f t="shared" si="0"/>
        <v>31013</v>
      </c>
      <c r="C15" s="5">
        <v>5894</v>
      </c>
      <c r="D15" s="4" t="s">
        <v>6</v>
      </c>
      <c r="E15" s="5">
        <v>25119</v>
      </c>
      <c r="F15" s="11"/>
      <c r="G15" s="11"/>
      <c r="H15" s="11"/>
      <c r="I15" s="11"/>
      <c r="J15" s="11">
        <v>10119</v>
      </c>
      <c r="K15" s="11">
        <v>5894</v>
      </c>
      <c r="L15" s="11"/>
      <c r="M15" s="11"/>
      <c r="N15" s="11"/>
      <c r="O15" s="11"/>
      <c r="P15" s="11"/>
      <c r="Q15" s="11">
        <v>15000</v>
      </c>
      <c r="R15" s="11"/>
      <c r="S15" s="11"/>
      <c r="T15" s="4"/>
      <c r="U15">
        <f t="shared" si="1"/>
        <v>31013</v>
      </c>
      <c r="V15">
        <f t="shared" si="2"/>
        <v>0</v>
      </c>
    </row>
    <row r="16" spans="1:22">
      <c r="A16" s="4" t="s">
        <v>19</v>
      </c>
      <c r="B16" s="11">
        <f t="shared" si="0"/>
        <v>9116</v>
      </c>
      <c r="C16" s="5">
        <v>1795</v>
      </c>
      <c r="D16" s="4" t="s">
        <v>6</v>
      </c>
      <c r="E16" s="5">
        <v>7321</v>
      </c>
      <c r="F16" s="11"/>
      <c r="G16" s="11"/>
      <c r="H16" s="11"/>
      <c r="I16" s="11"/>
      <c r="J16" s="11"/>
      <c r="K16" s="11"/>
      <c r="L16" s="11">
        <v>7321</v>
      </c>
      <c r="M16" s="11">
        <v>1795</v>
      </c>
      <c r="N16" s="11"/>
      <c r="O16" s="11"/>
      <c r="P16" s="11"/>
      <c r="Q16" s="11"/>
      <c r="R16" s="11"/>
      <c r="S16" s="11"/>
      <c r="T16" s="4"/>
      <c r="U16">
        <f t="shared" si="1"/>
        <v>9116</v>
      </c>
      <c r="V16">
        <f t="shared" si="2"/>
        <v>0</v>
      </c>
    </row>
    <row r="17" spans="1:23">
      <c r="A17" s="4" t="s">
        <v>20</v>
      </c>
      <c r="B17" s="11">
        <f t="shared" si="0"/>
        <v>2610</v>
      </c>
      <c r="C17" s="5">
        <v>514</v>
      </c>
      <c r="D17" s="4" t="s">
        <v>6</v>
      </c>
      <c r="E17" s="5">
        <v>2096</v>
      </c>
      <c r="F17" s="11"/>
      <c r="G17" s="11"/>
      <c r="H17" s="11"/>
      <c r="I17" s="11"/>
      <c r="J17" s="11"/>
      <c r="K17" s="11"/>
      <c r="L17" s="11">
        <v>2096</v>
      </c>
      <c r="M17" s="11">
        <v>514</v>
      </c>
      <c r="N17" s="11"/>
      <c r="O17" s="11"/>
      <c r="P17" s="11"/>
      <c r="Q17" s="11"/>
      <c r="R17" s="11"/>
      <c r="S17" s="11"/>
      <c r="T17" s="4"/>
      <c r="U17">
        <f t="shared" si="1"/>
        <v>2610</v>
      </c>
      <c r="V17">
        <f t="shared" si="2"/>
        <v>0</v>
      </c>
    </row>
    <row r="18" spans="1:23">
      <c r="A18" s="4" t="s">
        <v>21</v>
      </c>
      <c r="B18" s="11">
        <f t="shared" si="0"/>
        <v>2606</v>
      </c>
      <c r="C18" s="5">
        <v>479</v>
      </c>
      <c r="D18" s="4" t="s">
        <v>6</v>
      </c>
      <c r="E18" s="5">
        <v>2127</v>
      </c>
      <c r="F18" s="11"/>
      <c r="G18" s="11"/>
      <c r="H18" s="11"/>
      <c r="I18" s="11"/>
      <c r="J18" s="11"/>
      <c r="K18" s="11"/>
      <c r="L18" s="11">
        <v>2127</v>
      </c>
      <c r="M18" s="11">
        <v>479</v>
      </c>
      <c r="N18" s="11"/>
      <c r="O18" s="11"/>
      <c r="P18" s="11"/>
      <c r="Q18" s="11"/>
      <c r="R18" s="11"/>
      <c r="S18" s="11"/>
      <c r="T18" s="4"/>
      <c r="U18">
        <f t="shared" si="1"/>
        <v>2606</v>
      </c>
      <c r="V18">
        <f t="shared" si="2"/>
        <v>0</v>
      </c>
    </row>
    <row r="19" spans="1:23">
      <c r="A19" s="4"/>
      <c r="B19" s="4"/>
      <c r="C19" s="5"/>
      <c r="D19" s="4"/>
      <c r="E19" s="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4"/>
      <c r="U19">
        <f t="shared" si="1"/>
        <v>0</v>
      </c>
      <c r="V19">
        <f t="shared" si="2"/>
        <v>0</v>
      </c>
    </row>
    <row r="20" spans="1:23">
      <c r="A20" s="4"/>
      <c r="B20" s="4"/>
      <c r="C20" s="4"/>
      <c r="D20" s="4"/>
      <c r="E20" s="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4"/>
      <c r="U20">
        <f t="shared" si="1"/>
        <v>0</v>
      </c>
      <c r="V20">
        <f t="shared" si="2"/>
        <v>0</v>
      </c>
    </row>
    <row r="26" spans="1:23">
      <c r="C26" s="16"/>
      <c r="D26" s="16"/>
      <c r="E26" s="16"/>
      <c r="F26" s="16"/>
      <c r="G26" s="1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3">
      <c r="A27" s="4" t="s">
        <v>5</v>
      </c>
      <c r="B27" s="4"/>
      <c r="C27" s="5"/>
      <c r="D27" s="4" t="s">
        <v>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>
        <f>SUM(G27:U27)</f>
        <v>0</v>
      </c>
      <c r="W27">
        <f>C27-V27</f>
        <v>0</v>
      </c>
    </row>
    <row r="28" spans="1:23">
      <c r="A28" s="4" t="s">
        <v>7</v>
      </c>
      <c r="B28" s="4"/>
      <c r="C28" s="5"/>
      <c r="D28" s="4" t="s">
        <v>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>
        <f t="shared" ref="V28:V44" si="3">SUM(G28:U28)</f>
        <v>0</v>
      </c>
      <c r="W28">
        <f t="shared" ref="W28:W44" si="4">C28-V28</f>
        <v>0</v>
      </c>
    </row>
    <row r="29" spans="1:23">
      <c r="A29" s="4" t="s">
        <v>9</v>
      </c>
      <c r="B29" s="4"/>
      <c r="C29" s="11">
        <v>75</v>
      </c>
      <c r="D29" s="4" t="s">
        <v>8</v>
      </c>
      <c r="E29" s="4"/>
      <c r="F29" s="11">
        <v>115</v>
      </c>
      <c r="G29" s="8">
        <f>+C29*F29</f>
        <v>8625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>
        <f t="shared" si="3"/>
        <v>8625</v>
      </c>
      <c r="W29">
        <f t="shared" si="4"/>
        <v>-8550</v>
      </c>
    </row>
    <row r="30" spans="1:23">
      <c r="A30" s="4" t="s">
        <v>22</v>
      </c>
      <c r="B30" s="4"/>
      <c r="C30" s="11">
        <v>40</v>
      </c>
      <c r="D30" s="4" t="s">
        <v>8</v>
      </c>
      <c r="E30" s="4"/>
      <c r="F30" s="11">
        <v>115</v>
      </c>
      <c r="G30" s="8">
        <f t="shared" ref="G30:G42" si="5">+C30*F30</f>
        <v>4600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3">
      <c r="A31" s="4" t="s">
        <v>10</v>
      </c>
      <c r="B31" s="4"/>
      <c r="C31" s="11">
        <v>325</v>
      </c>
      <c r="D31" s="4" t="s">
        <v>8</v>
      </c>
      <c r="E31" s="4"/>
      <c r="F31" s="11">
        <v>115</v>
      </c>
      <c r="G31" s="8">
        <f t="shared" si="5"/>
        <v>37375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>
        <f t="shared" si="3"/>
        <v>37375</v>
      </c>
      <c r="W31">
        <f t="shared" si="4"/>
        <v>-37050</v>
      </c>
    </row>
    <row r="32" spans="1:23">
      <c r="A32" s="4" t="s">
        <v>11</v>
      </c>
      <c r="B32" s="4"/>
      <c r="C32" s="11">
        <v>288</v>
      </c>
      <c r="D32" s="4" t="s">
        <v>8</v>
      </c>
      <c r="E32" s="4"/>
      <c r="F32" s="11">
        <v>115</v>
      </c>
      <c r="G32" s="8">
        <f t="shared" si="5"/>
        <v>33120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>
        <f t="shared" si="3"/>
        <v>33120</v>
      </c>
      <c r="W32">
        <f t="shared" si="4"/>
        <v>-32832</v>
      </c>
    </row>
    <row r="33" spans="1:23">
      <c r="A33" s="4" t="s">
        <v>12</v>
      </c>
      <c r="B33" s="4"/>
      <c r="C33" s="11">
        <v>64</v>
      </c>
      <c r="D33" s="4" t="s">
        <v>8</v>
      </c>
      <c r="E33" s="4"/>
      <c r="F33" s="11">
        <v>126</v>
      </c>
      <c r="G33" s="8">
        <f t="shared" si="5"/>
        <v>8064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>
        <f t="shared" si="3"/>
        <v>8064</v>
      </c>
      <c r="W33">
        <f>+C33-G33-M33-T33-U33</f>
        <v>-8000</v>
      </c>
    </row>
    <row r="34" spans="1:23">
      <c r="A34" s="4" t="s">
        <v>13</v>
      </c>
      <c r="B34" s="4"/>
      <c r="C34" s="11">
        <v>107</v>
      </c>
      <c r="D34" s="4" t="s">
        <v>8</v>
      </c>
      <c r="E34" s="4"/>
      <c r="F34" s="11">
        <v>126</v>
      </c>
      <c r="G34" s="8">
        <f t="shared" si="5"/>
        <v>13482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>
        <f t="shared" si="3"/>
        <v>13482</v>
      </c>
      <c r="W34">
        <f t="shared" si="4"/>
        <v>-13375</v>
      </c>
    </row>
    <row r="35" spans="1:23">
      <c r="A35" s="4" t="s">
        <v>14</v>
      </c>
      <c r="B35" s="4"/>
      <c r="C35" s="11">
        <v>25</v>
      </c>
      <c r="D35" s="4" t="s">
        <v>15</v>
      </c>
      <c r="E35" s="4"/>
      <c r="F35" s="11">
        <v>1450</v>
      </c>
      <c r="G35" s="8">
        <f t="shared" si="5"/>
        <v>36250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>
        <f t="shared" si="3"/>
        <v>36250</v>
      </c>
      <c r="W35">
        <f t="shared" si="4"/>
        <v>-36225</v>
      </c>
    </row>
    <row r="36" spans="1:23">
      <c r="A36" s="4" t="s">
        <v>16</v>
      </c>
      <c r="B36" s="4"/>
      <c r="C36" s="11">
        <v>20</v>
      </c>
      <c r="D36" s="4" t="s">
        <v>8</v>
      </c>
      <c r="E36" s="4"/>
      <c r="F36" s="11">
        <v>4140</v>
      </c>
      <c r="G36" s="8">
        <f t="shared" si="5"/>
        <v>82800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>
        <f t="shared" si="3"/>
        <v>82800</v>
      </c>
      <c r="W36">
        <f t="shared" si="4"/>
        <v>-82780</v>
      </c>
    </row>
    <row r="37" spans="1:23">
      <c r="A37" s="4" t="s">
        <v>23</v>
      </c>
      <c r="B37" s="4"/>
      <c r="C37" s="11">
        <v>1400</v>
      </c>
      <c r="D37" s="4" t="s">
        <v>6</v>
      </c>
      <c r="E37" s="4"/>
      <c r="F37" s="11">
        <v>17.899999999999999</v>
      </c>
      <c r="G37" s="8">
        <f t="shared" si="5"/>
        <v>25059.999999999996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>
        <f t="shared" si="3"/>
        <v>25059.999999999996</v>
      </c>
      <c r="W37">
        <f t="shared" si="4"/>
        <v>-23659.999999999996</v>
      </c>
    </row>
    <row r="38" spans="1:23">
      <c r="A38" s="4" t="s">
        <v>17</v>
      </c>
      <c r="B38" s="4"/>
      <c r="C38" s="11">
        <v>125</v>
      </c>
      <c r="D38" s="4" t="s">
        <v>6</v>
      </c>
      <c r="E38" s="4"/>
      <c r="F38" s="11">
        <v>17.899999999999999</v>
      </c>
      <c r="G38" s="8">
        <f t="shared" si="5"/>
        <v>2237.5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>
        <f t="shared" si="3"/>
        <v>2237.5</v>
      </c>
      <c r="W38">
        <f t="shared" si="4"/>
        <v>-2112.5</v>
      </c>
    </row>
    <row r="39" spans="1:23">
      <c r="A39" s="4" t="s">
        <v>18</v>
      </c>
      <c r="B39" s="4"/>
      <c r="C39" s="11">
        <v>25120</v>
      </c>
      <c r="D39" s="4" t="s">
        <v>6</v>
      </c>
      <c r="E39" s="4"/>
      <c r="F39" s="11">
        <v>14.4</v>
      </c>
      <c r="G39" s="8">
        <f t="shared" si="5"/>
        <v>361728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>
        <f t="shared" si="3"/>
        <v>361728</v>
      </c>
      <c r="W39">
        <f>C39-V39</f>
        <v>-336608</v>
      </c>
    </row>
    <row r="40" spans="1:23">
      <c r="A40" s="4" t="s">
        <v>19</v>
      </c>
      <c r="B40" s="4"/>
      <c r="C40" s="11">
        <v>7322</v>
      </c>
      <c r="D40" s="4" t="s">
        <v>6</v>
      </c>
      <c r="E40" s="4"/>
      <c r="F40" s="11">
        <v>14.4</v>
      </c>
      <c r="G40" s="8">
        <f t="shared" si="5"/>
        <v>105436.8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>
        <f t="shared" si="3"/>
        <v>105436.8</v>
      </c>
      <c r="W40">
        <f t="shared" si="4"/>
        <v>-98114.8</v>
      </c>
    </row>
    <row r="41" spans="1:23">
      <c r="A41" s="4" t="s">
        <v>20</v>
      </c>
      <c r="B41" s="4"/>
      <c r="C41" s="11">
        <v>2099</v>
      </c>
      <c r="D41" s="4" t="s">
        <v>6</v>
      </c>
      <c r="E41" s="4"/>
      <c r="F41" s="11">
        <v>14.4</v>
      </c>
      <c r="G41" s="8">
        <f t="shared" si="5"/>
        <v>30225.600000000002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>
        <f t="shared" si="3"/>
        <v>30225.600000000002</v>
      </c>
      <c r="W41">
        <f t="shared" si="4"/>
        <v>-28126.600000000002</v>
      </c>
    </row>
    <row r="42" spans="1:23">
      <c r="A42" s="4" t="s">
        <v>21</v>
      </c>
      <c r="B42" s="4"/>
      <c r="C42" s="11">
        <v>2128</v>
      </c>
      <c r="D42" s="4" t="s">
        <v>6</v>
      </c>
      <c r="E42" s="4"/>
      <c r="F42" s="11">
        <v>14.4</v>
      </c>
      <c r="G42" s="8">
        <f t="shared" si="5"/>
        <v>30643.200000000001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>
        <f t="shared" si="3"/>
        <v>30643.200000000001</v>
      </c>
      <c r="W42">
        <f t="shared" si="4"/>
        <v>-28515.200000000001</v>
      </c>
    </row>
    <row r="43" spans="1:23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>
        <f t="shared" si="3"/>
        <v>0</v>
      </c>
      <c r="W43">
        <f t="shared" si="4"/>
        <v>0</v>
      </c>
    </row>
    <row r="44" spans="1:2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>
        <f t="shared" si="3"/>
        <v>0</v>
      </c>
      <c r="W44">
        <f t="shared" si="4"/>
        <v>0</v>
      </c>
    </row>
    <row r="45" spans="1:23">
      <c r="G45" s="12">
        <f>SUM(G29:G44)</f>
        <v>779647.1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A917-1843-4C91-ADA6-6818CAB6C3BC}">
  <dimension ref="A1"/>
  <sheetViews>
    <sheetView workbookViewId="0">
      <selection activeCell="A45" sqref="A45"/>
    </sheetView>
  </sheetViews>
  <sheetFormatPr baseColWidth="10" defaultRowHeight="14.4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5F7A-2F33-4EC1-BF10-87C053DA4570}">
  <dimension ref="A1:G52"/>
  <sheetViews>
    <sheetView workbookViewId="0">
      <selection activeCell="B32" sqref="B32:B47"/>
    </sheetView>
  </sheetViews>
  <sheetFormatPr baseColWidth="10" defaultRowHeight="14.4"/>
  <cols>
    <col min="1" max="1" width="49.33203125" customWidth="1"/>
  </cols>
  <sheetData>
    <row r="1" spans="1:7">
      <c r="A1" s="1" t="s">
        <v>24</v>
      </c>
    </row>
    <row r="2" spans="1:7" ht="28.8">
      <c r="A2" s="6" t="s">
        <v>0</v>
      </c>
      <c r="B2" s="7" t="s">
        <v>1</v>
      </c>
      <c r="C2" s="7" t="s">
        <v>2</v>
      </c>
      <c r="D2" s="10" t="s">
        <v>31</v>
      </c>
      <c r="E2" s="7" t="s">
        <v>25</v>
      </c>
      <c r="F2" s="7" t="s">
        <v>29</v>
      </c>
      <c r="G2" s="7" t="s">
        <v>30</v>
      </c>
    </row>
    <row r="4" spans="1:7">
      <c r="A4" s="4" t="s">
        <v>5</v>
      </c>
      <c r="B4" s="5">
        <v>223</v>
      </c>
      <c r="C4" s="4" t="s">
        <v>6</v>
      </c>
      <c r="D4" s="8">
        <v>17.7</v>
      </c>
      <c r="E4" s="8">
        <f>+B4*D4</f>
        <v>3947.1</v>
      </c>
      <c r="F4" s="5">
        <v>0</v>
      </c>
      <c r="G4" s="8">
        <f>+F4*D4</f>
        <v>0</v>
      </c>
    </row>
    <row r="5" spans="1:7">
      <c r="A5" s="4" t="s">
        <v>7</v>
      </c>
      <c r="B5" s="5">
        <v>33</v>
      </c>
      <c r="C5" s="4" t="s">
        <v>6</v>
      </c>
      <c r="D5" s="8">
        <v>15.3</v>
      </c>
      <c r="E5" s="8">
        <f t="shared" ref="E5:E19" si="0">+B5*D5</f>
        <v>504.90000000000003</v>
      </c>
      <c r="F5" s="5">
        <v>0</v>
      </c>
      <c r="G5" s="8">
        <f t="shared" ref="G5:G19" si="1">+F5*D5</f>
        <v>0</v>
      </c>
    </row>
    <row r="6" spans="1:7">
      <c r="A6" s="4" t="s">
        <v>9</v>
      </c>
      <c r="B6" s="5">
        <v>17</v>
      </c>
      <c r="C6" s="4" t="s">
        <v>8</v>
      </c>
      <c r="D6" s="8">
        <v>115</v>
      </c>
      <c r="E6" s="8">
        <f t="shared" si="0"/>
        <v>1955</v>
      </c>
      <c r="F6" s="5">
        <v>17</v>
      </c>
      <c r="G6" s="8">
        <f t="shared" si="1"/>
        <v>1955</v>
      </c>
    </row>
    <row r="7" spans="1:7">
      <c r="A7" s="4" t="s">
        <v>22</v>
      </c>
      <c r="B7" s="5">
        <v>9</v>
      </c>
      <c r="C7" s="4"/>
      <c r="D7" s="8">
        <v>115</v>
      </c>
      <c r="E7" s="8">
        <f t="shared" si="0"/>
        <v>1035</v>
      </c>
      <c r="F7" s="5">
        <v>9</v>
      </c>
      <c r="G7" s="8">
        <f t="shared" si="1"/>
        <v>1035</v>
      </c>
    </row>
    <row r="8" spans="1:7">
      <c r="A8" s="4" t="s">
        <v>10</v>
      </c>
      <c r="B8" s="5">
        <v>72</v>
      </c>
      <c r="C8" s="4" t="s">
        <v>8</v>
      </c>
      <c r="D8" s="8">
        <v>115</v>
      </c>
      <c r="E8" s="8">
        <f t="shared" si="0"/>
        <v>8280</v>
      </c>
      <c r="F8" s="5">
        <v>73</v>
      </c>
      <c r="G8" s="8">
        <f t="shared" si="1"/>
        <v>8395</v>
      </c>
    </row>
    <row r="9" spans="1:7">
      <c r="A9" s="4" t="s">
        <v>11</v>
      </c>
      <c r="B9" s="5">
        <v>69</v>
      </c>
      <c r="C9" s="4" t="s">
        <v>8</v>
      </c>
      <c r="D9" s="8">
        <v>115</v>
      </c>
      <c r="E9" s="8">
        <f t="shared" si="0"/>
        <v>7935</v>
      </c>
      <c r="F9" s="5">
        <v>69</v>
      </c>
      <c r="G9" s="8">
        <f t="shared" si="1"/>
        <v>7935</v>
      </c>
    </row>
    <row r="10" spans="1:7">
      <c r="A10" s="4" t="s">
        <v>12</v>
      </c>
      <c r="B10" s="5">
        <v>16</v>
      </c>
      <c r="C10" s="4" t="s">
        <v>8</v>
      </c>
      <c r="D10" s="8">
        <v>126</v>
      </c>
      <c r="E10" s="8">
        <f t="shared" si="0"/>
        <v>2016</v>
      </c>
      <c r="F10" s="5">
        <v>16</v>
      </c>
      <c r="G10" s="8">
        <f t="shared" si="1"/>
        <v>2016</v>
      </c>
    </row>
    <row r="11" spans="1:7">
      <c r="A11" s="4" t="s">
        <v>13</v>
      </c>
      <c r="B11" s="5">
        <v>25</v>
      </c>
      <c r="C11" s="4" t="s">
        <v>8</v>
      </c>
      <c r="D11" s="8">
        <v>126</v>
      </c>
      <c r="E11" s="8">
        <f t="shared" si="0"/>
        <v>3150</v>
      </c>
      <c r="F11" s="5">
        <v>25</v>
      </c>
      <c r="G11" s="8">
        <f t="shared" si="1"/>
        <v>3150</v>
      </c>
    </row>
    <row r="12" spans="1:7">
      <c r="A12" s="4" t="s">
        <v>14</v>
      </c>
      <c r="B12" s="5">
        <v>4</v>
      </c>
      <c r="C12" s="4" t="s">
        <v>15</v>
      </c>
      <c r="D12" s="8">
        <v>1450</v>
      </c>
      <c r="E12" s="8">
        <f t="shared" si="0"/>
        <v>5800</v>
      </c>
      <c r="F12" s="5">
        <v>5</v>
      </c>
      <c r="G12" s="8">
        <f t="shared" si="1"/>
        <v>7250</v>
      </c>
    </row>
    <row r="13" spans="1:7">
      <c r="A13" s="4" t="s">
        <v>16</v>
      </c>
      <c r="B13" s="5">
        <v>3</v>
      </c>
      <c r="C13" s="4" t="s">
        <v>8</v>
      </c>
      <c r="D13" s="8">
        <v>4140</v>
      </c>
      <c r="E13" s="8">
        <f t="shared" si="0"/>
        <v>12420</v>
      </c>
      <c r="F13" s="5">
        <v>3</v>
      </c>
      <c r="G13" s="8">
        <f t="shared" si="1"/>
        <v>12420</v>
      </c>
    </row>
    <row r="14" spans="1:7">
      <c r="A14" s="4" t="s">
        <v>23</v>
      </c>
      <c r="B14" s="5">
        <v>176</v>
      </c>
      <c r="C14" s="4" t="s">
        <v>6</v>
      </c>
      <c r="D14" s="8">
        <v>17.899999999999999</v>
      </c>
      <c r="E14" s="8">
        <f t="shared" si="0"/>
        <v>3150.3999999999996</v>
      </c>
      <c r="F14" s="5">
        <v>250</v>
      </c>
      <c r="G14" s="8">
        <f t="shared" si="1"/>
        <v>4475</v>
      </c>
    </row>
    <row r="15" spans="1:7">
      <c r="A15" s="4" t="s">
        <v>17</v>
      </c>
      <c r="B15" s="5">
        <v>28</v>
      </c>
      <c r="C15" s="4" t="s">
        <v>6</v>
      </c>
      <c r="D15" s="8">
        <v>17.899999999999999</v>
      </c>
      <c r="E15" s="8">
        <f t="shared" si="0"/>
        <v>501.19999999999993</v>
      </c>
      <c r="F15" s="5">
        <v>115</v>
      </c>
      <c r="G15" s="8">
        <f t="shared" si="1"/>
        <v>2058.5</v>
      </c>
    </row>
    <row r="16" spans="1:7">
      <c r="A16" s="4" t="s">
        <v>18</v>
      </c>
      <c r="B16" s="5">
        <v>5894</v>
      </c>
      <c r="C16" s="4" t="s">
        <v>6</v>
      </c>
      <c r="D16" s="8">
        <v>14.4</v>
      </c>
      <c r="E16" s="8">
        <f t="shared" si="0"/>
        <v>84873.600000000006</v>
      </c>
      <c r="F16" s="5">
        <v>5894</v>
      </c>
      <c r="G16" s="8">
        <f t="shared" si="1"/>
        <v>84873.600000000006</v>
      </c>
    </row>
    <row r="17" spans="1:7">
      <c r="A17" s="4" t="s">
        <v>19</v>
      </c>
      <c r="B17" s="5">
        <v>1795</v>
      </c>
      <c r="C17" s="4" t="s">
        <v>6</v>
      </c>
      <c r="D17" s="8">
        <v>14.4</v>
      </c>
      <c r="E17" s="8">
        <f t="shared" si="0"/>
        <v>25848</v>
      </c>
      <c r="F17" s="5">
        <v>1795</v>
      </c>
      <c r="G17" s="8">
        <f t="shared" si="1"/>
        <v>25848</v>
      </c>
    </row>
    <row r="18" spans="1:7">
      <c r="A18" s="4" t="s">
        <v>20</v>
      </c>
      <c r="B18" s="5">
        <v>514</v>
      </c>
      <c r="C18" s="4" t="s">
        <v>6</v>
      </c>
      <c r="D18" s="8">
        <v>14.4</v>
      </c>
      <c r="E18" s="8">
        <f t="shared" si="0"/>
        <v>7401.6</v>
      </c>
      <c r="F18" s="5">
        <v>514</v>
      </c>
      <c r="G18" s="8">
        <f t="shared" si="1"/>
        <v>7401.6</v>
      </c>
    </row>
    <row r="19" spans="1:7">
      <c r="A19" s="4" t="s">
        <v>21</v>
      </c>
      <c r="B19" s="5">
        <v>479</v>
      </c>
      <c r="C19" s="4" t="s">
        <v>6</v>
      </c>
      <c r="D19" s="8">
        <v>14.4</v>
      </c>
      <c r="E19" s="8">
        <f t="shared" si="0"/>
        <v>6897.6</v>
      </c>
      <c r="F19" s="5">
        <v>479</v>
      </c>
      <c r="G19" s="8">
        <f t="shared" si="1"/>
        <v>6897.6</v>
      </c>
    </row>
    <row r="20" spans="1:7">
      <c r="A20" s="4"/>
      <c r="B20" s="5"/>
      <c r="C20" s="4"/>
      <c r="D20" s="8"/>
      <c r="E20" s="8"/>
      <c r="F20" s="5"/>
      <c r="G20" s="4"/>
    </row>
    <row r="21" spans="1:7">
      <c r="A21" s="4"/>
      <c r="B21" s="4"/>
      <c r="C21" s="4"/>
      <c r="D21" s="8"/>
      <c r="E21" s="8"/>
      <c r="F21" s="4"/>
      <c r="G21" s="4"/>
    </row>
    <row r="22" spans="1:7">
      <c r="A22" s="318" t="s">
        <v>26</v>
      </c>
      <c r="B22" s="318"/>
      <c r="C22" s="318"/>
      <c r="D22" s="9"/>
      <c r="E22" s="9">
        <f>SUM(E4:E21)</f>
        <v>175715.40000000002</v>
      </c>
      <c r="F22" s="4"/>
      <c r="G22" s="9">
        <f>SUM(G4:G21)</f>
        <v>175710.30000000002</v>
      </c>
    </row>
    <row r="23" spans="1:7">
      <c r="A23" s="318" t="s">
        <v>27</v>
      </c>
      <c r="B23" s="318"/>
      <c r="C23" s="318"/>
      <c r="D23" s="4"/>
      <c r="E23" s="9">
        <f>+E22*0.16</f>
        <v>28114.464000000004</v>
      </c>
      <c r="F23" s="4"/>
      <c r="G23" s="9">
        <f>+G22*0.16</f>
        <v>28113.648000000005</v>
      </c>
    </row>
    <row r="24" spans="1:7">
      <c r="A24" s="318" t="s">
        <v>28</v>
      </c>
      <c r="B24" s="318"/>
      <c r="C24" s="318"/>
      <c r="D24" s="4"/>
      <c r="E24" s="9">
        <f>+E22+E23</f>
        <v>203829.86400000003</v>
      </c>
      <c r="F24" s="4"/>
      <c r="G24" s="9">
        <f>+G22+G23</f>
        <v>203823.94800000003</v>
      </c>
    </row>
    <row r="29" spans="1:7">
      <c r="A29" s="1" t="s">
        <v>32</v>
      </c>
    </row>
    <row r="30" spans="1:7" ht="28.8">
      <c r="A30" s="6" t="s">
        <v>0</v>
      </c>
      <c r="B30" s="7" t="s">
        <v>1</v>
      </c>
      <c r="C30" s="7" t="s">
        <v>2</v>
      </c>
      <c r="D30" s="10" t="s">
        <v>31</v>
      </c>
      <c r="E30" s="7" t="s">
        <v>25</v>
      </c>
      <c r="F30" s="7" t="s">
        <v>29</v>
      </c>
      <c r="G30" s="7" t="s">
        <v>30</v>
      </c>
    </row>
    <row r="32" spans="1:7">
      <c r="A32" s="4" t="s">
        <v>5</v>
      </c>
      <c r="B32" s="5">
        <v>2501</v>
      </c>
      <c r="C32" s="4" t="s">
        <v>6</v>
      </c>
      <c r="D32" s="8">
        <v>17.7</v>
      </c>
      <c r="E32" s="8">
        <f>+B32*D32</f>
        <v>44267.7</v>
      </c>
      <c r="F32" s="4">
        <v>0</v>
      </c>
      <c r="G32" s="8">
        <f>+F32*D32</f>
        <v>0</v>
      </c>
    </row>
    <row r="33" spans="1:7">
      <c r="A33" s="4" t="s">
        <v>7</v>
      </c>
      <c r="B33" s="5">
        <v>167</v>
      </c>
      <c r="C33" s="4" t="s">
        <v>6</v>
      </c>
      <c r="D33" s="8">
        <v>15.3</v>
      </c>
      <c r="E33" s="8">
        <f t="shared" ref="E33:E47" si="2">+B33*D33</f>
        <v>2555.1</v>
      </c>
      <c r="F33" s="4">
        <v>0</v>
      </c>
      <c r="G33" s="8">
        <f t="shared" ref="G33:G47" si="3">+F33*D33</f>
        <v>0</v>
      </c>
    </row>
    <row r="34" spans="1:7">
      <c r="A34" s="4" t="s">
        <v>9</v>
      </c>
      <c r="B34" s="5">
        <v>75</v>
      </c>
      <c r="C34" s="4" t="s">
        <v>8</v>
      </c>
      <c r="D34" s="8">
        <v>115</v>
      </c>
      <c r="E34" s="8">
        <f t="shared" si="2"/>
        <v>8625</v>
      </c>
      <c r="F34" s="4">
        <v>75</v>
      </c>
      <c r="G34" s="8">
        <f t="shared" si="3"/>
        <v>8625</v>
      </c>
    </row>
    <row r="35" spans="1:7">
      <c r="A35" s="4" t="s">
        <v>22</v>
      </c>
      <c r="B35" s="5">
        <v>40</v>
      </c>
      <c r="C35" s="4"/>
      <c r="D35" s="8">
        <v>115</v>
      </c>
      <c r="E35" s="8">
        <f t="shared" si="2"/>
        <v>4600</v>
      </c>
      <c r="F35" s="4">
        <v>40</v>
      </c>
      <c r="G35" s="8">
        <f t="shared" si="3"/>
        <v>4600</v>
      </c>
    </row>
    <row r="36" spans="1:7">
      <c r="A36" s="4" t="s">
        <v>10</v>
      </c>
      <c r="B36" s="5">
        <v>315</v>
      </c>
      <c r="C36" s="4" t="s">
        <v>8</v>
      </c>
      <c r="D36" s="8">
        <v>115</v>
      </c>
      <c r="E36" s="8">
        <f t="shared" si="2"/>
        <v>36225</v>
      </c>
      <c r="F36" s="4">
        <v>325</v>
      </c>
      <c r="G36" s="8">
        <f t="shared" si="3"/>
        <v>37375</v>
      </c>
    </row>
    <row r="37" spans="1:7">
      <c r="A37" s="4" t="s">
        <v>11</v>
      </c>
      <c r="B37" s="5">
        <v>288</v>
      </c>
      <c r="C37" s="4" t="s">
        <v>8</v>
      </c>
      <c r="D37" s="8">
        <v>115</v>
      </c>
      <c r="E37" s="8">
        <f t="shared" si="2"/>
        <v>33120</v>
      </c>
      <c r="F37" s="4">
        <v>288</v>
      </c>
      <c r="G37" s="8">
        <f t="shared" si="3"/>
        <v>33120</v>
      </c>
    </row>
    <row r="38" spans="1:7">
      <c r="A38" s="4" t="s">
        <v>12</v>
      </c>
      <c r="B38" s="5">
        <v>64</v>
      </c>
      <c r="C38" s="4" t="s">
        <v>8</v>
      </c>
      <c r="D38" s="8">
        <v>126</v>
      </c>
      <c r="E38" s="8">
        <f t="shared" si="2"/>
        <v>8064</v>
      </c>
      <c r="F38" s="4">
        <v>64</v>
      </c>
      <c r="G38" s="8">
        <f t="shared" si="3"/>
        <v>8064</v>
      </c>
    </row>
    <row r="39" spans="1:7">
      <c r="A39" s="4" t="s">
        <v>13</v>
      </c>
      <c r="B39" s="5">
        <v>107</v>
      </c>
      <c r="C39" s="4" t="s">
        <v>8</v>
      </c>
      <c r="D39" s="8">
        <v>126</v>
      </c>
      <c r="E39" s="8">
        <f t="shared" si="2"/>
        <v>13482</v>
      </c>
      <c r="F39" s="4">
        <v>107</v>
      </c>
      <c r="G39" s="8">
        <f t="shared" si="3"/>
        <v>13482</v>
      </c>
    </row>
    <row r="40" spans="1:7">
      <c r="A40" s="4" t="s">
        <v>14</v>
      </c>
      <c r="B40" s="5">
        <v>19</v>
      </c>
      <c r="C40" s="4" t="s">
        <v>15</v>
      </c>
      <c r="D40" s="8">
        <v>1450</v>
      </c>
      <c r="E40" s="8">
        <f t="shared" si="2"/>
        <v>27550</v>
      </c>
      <c r="F40" s="4">
        <v>25</v>
      </c>
      <c r="G40" s="8">
        <f t="shared" si="3"/>
        <v>36250</v>
      </c>
    </row>
    <row r="41" spans="1:7">
      <c r="A41" s="4" t="s">
        <v>16</v>
      </c>
      <c r="B41" s="5">
        <v>14</v>
      </c>
      <c r="C41" s="4" t="s">
        <v>8</v>
      </c>
      <c r="D41" s="8">
        <v>4140</v>
      </c>
      <c r="E41" s="8">
        <f t="shared" si="2"/>
        <v>57960</v>
      </c>
      <c r="F41" s="4">
        <v>20</v>
      </c>
      <c r="G41" s="8">
        <f t="shared" si="3"/>
        <v>82800</v>
      </c>
    </row>
    <row r="42" spans="1:7">
      <c r="A42" s="4" t="s">
        <v>23</v>
      </c>
      <c r="B42" s="5">
        <v>730</v>
      </c>
      <c r="C42" s="4" t="s">
        <v>6</v>
      </c>
      <c r="D42" s="8">
        <v>17.899999999999999</v>
      </c>
      <c r="E42" s="8">
        <f t="shared" si="2"/>
        <v>13066.999999999998</v>
      </c>
      <c r="F42" s="4">
        <v>1400</v>
      </c>
      <c r="G42" s="8">
        <f t="shared" si="3"/>
        <v>25059.999999999996</v>
      </c>
    </row>
    <row r="43" spans="1:7">
      <c r="A43" s="4" t="s">
        <v>17</v>
      </c>
      <c r="B43" s="5">
        <v>122</v>
      </c>
      <c r="C43" s="4" t="s">
        <v>6</v>
      </c>
      <c r="D43" s="8">
        <v>17.899999999999999</v>
      </c>
      <c r="E43" s="8">
        <f t="shared" si="2"/>
        <v>2183.7999999999997</v>
      </c>
      <c r="F43" s="4">
        <v>125</v>
      </c>
      <c r="G43" s="8">
        <f t="shared" si="3"/>
        <v>2237.5</v>
      </c>
    </row>
    <row r="44" spans="1:7">
      <c r="A44" s="4" t="s">
        <v>18</v>
      </c>
      <c r="B44" s="5">
        <v>25119</v>
      </c>
      <c r="C44" s="4" t="s">
        <v>6</v>
      </c>
      <c r="D44" s="8">
        <v>14.4</v>
      </c>
      <c r="E44" s="8">
        <f t="shared" si="2"/>
        <v>361713.60000000003</v>
      </c>
      <c r="F44" s="4">
        <v>25120</v>
      </c>
      <c r="G44" s="8">
        <f t="shared" si="3"/>
        <v>361728</v>
      </c>
    </row>
    <row r="45" spans="1:7">
      <c r="A45" s="4" t="s">
        <v>19</v>
      </c>
      <c r="B45" s="5">
        <v>7321</v>
      </c>
      <c r="C45" s="4" t="s">
        <v>6</v>
      </c>
      <c r="D45" s="8">
        <v>14.4</v>
      </c>
      <c r="E45" s="8">
        <f t="shared" si="2"/>
        <v>105422.40000000001</v>
      </c>
      <c r="F45" s="4">
        <v>7322</v>
      </c>
      <c r="G45" s="8">
        <f t="shared" si="3"/>
        <v>105436.8</v>
      </c>
    </row>
    <row r="46" spans="1:7">
      <c r="A46" s="4" t="s">
        <v>20</v>
      </c>
      <c r="B46" s="5">
        <v>2096</v>
      </c>
      <c r="C46" s="4" t="s">
        <v>6</v>
      </c>
      <c r="D46" s="8">
        <v>14.4</v>
      </c>
      <c r="E46" s="8">
        <f t="shared" si="2"/>
        <v>30182.400000000001</v>
      </c>
      <c r="F46" s="4">
        <v>2099</v>
      </c>
      <c r="G46" s="8">
        <f t="shared" si="3"/>
        <v>30225.600000000002</v>
      </c>
    </row>
    <row r="47" spans="1:7">
      <c r="A47" s="4" t="s">
        <v>21</v>
      </c>
      <c r="B47" s="5">
        <v>2127</v>
      </c>
      <c r="C47" s="4" t="s">
        <v>6</v>
      </c>
      <c r="D47" s="8">
        <v>14.4</v>
      </c>
      <c r="E47" s="8">
        <f t="shared" si="2"/>
        <v>30628.799999999999</v>
      </c>
      <c r="F47" s="4">
        <v>2128</v>
      </c>
      <c r="G47" s="8">
        <f t="shared" si="3"/>
        <v>30643.200000000001</v>
      </c>
    </row>
    <row r="48" spans="1:7">
      <c r="A48" s="4"/>
      <c r="B48" s="5"/>
      <c r="C48" s="4"/>
      <c r="D48" s="8"/>
      <c r="E48" s="8"/>
      <c r="F48" s="4"/>
      <c r="G48" s="4"/>
    </row>
    <row r="49" spans="1:7">
      <c r="A49" s="4"/>
      <c r="B49" s="4"/>
      <c r="C49" s="4"/>
      <c r="D49" s="8"/>
      <c r="E49" s="8"/>
      <c r="F49" s="4"/>
      <c r="G49" s="4"/>
    </row>
    <row r="50" spans="1:7">
      <c r="A50" s="318" t="s">
        <v>26</v>
      </c>
      <c r="B50" s="318"/>
      <c r="C50" s="318"/>
      <c r="D50" s="9"/>
      <c r="E50" s="9">
        <f>SUM(E32:E49)</f>
        <v>779646.8</v>
      </c>
      <c r="F50" s="4"/>
      <c r="G50" s="9">
        <f>SUM(G32:G49)</f>
        <v>779647.1</v>
      </c>
    </row>
    <row r="51" spans="1:7">
      <c r="A51" s="318" t="s">
        <v>27</v>
      </c>
      <c r="B51" s="318"/>
      <c r="C51" s="318"/>
      <c r="D51" s="4"/>
      <c r="E51" s="9">
        <f>+E50*0.16</f>
        <v>124743.48800000001</v>
      </c>
      <c r="F51" s="4"/>
      <c r="G51" s="9">
        <f>+G50*0.16</f>
        <v>124743.53599999999</v>
      </c>
    </row>
    <row r="52" spans="1:7">
      <c r="A52" s="318" t="s">
        <v>28</v>
      </c>
      <c r="B52" s="318"/>
      <c r="C52" s="318"/>
      <c r="D52" s="4"/>
      <c r="E52" s="9">
        <f>+E50+E51</f>
        <v>904390.28800000006</v>
      </c>
      <c r="F52" s="4"/>
      <c r="G52" s="9">
        <f>+G50+G51</f>
        <v>904390.63599999994</v>
      </c>
    </row>
  </sheetData>
  <mergeCells count="6">
    <mergeCell ref="A52:C52"/>
    <mergeCell ref="A22:C22"/>
    <mergeCell ref="A23:C23"/>
    <mergeCell ref="A24:C24"/>
    <mergeCell ref="A50:C50"/>
    <mergeCell ref="A51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9</vt:i4>
      </vt:variant>
    </vt:vector>
  </HeadingPairs>
  <TitlesOfParts>
    <vt:vector size="25" baseType="lpstr">
      <vt:lpstr>28 viviendas piso</vt:lpstr>
      <vt:lpstr>CASAS MUESTRA piso</vt:lpstr>
      <vt:lpstr>TERRA 13 VIV piso.</vt:lpstr>
      <vt:lpstr>WC-OVALINES</vt:lpstr>
      <vt:lpstr>TANQUE ESTACIONARIO</vt:lpstr>
      <vt:lpstr>BOILER</vt:lpstr>
      <vt:lpstr>CED. GRIFERIA cont 18- 22 VIV. </vt:lpstr>
      <vt:lpstr>CEDULA ACCESORIOS ELECTRICOS</vt:lpstr>
      <vt:lpstr>ACCESORIO ELECTRICO CABLE</vt:lpstr>
      <vt:lpstr>ACERO 28 viviendas</vt:lpstr>
      <vt:lpstr>CASETON (2)</vt:lpstr>
      <vt:lpstr>CASETON</vt:lpstr>
      <vt:lpstr>ACERO 13 viviendas</vt:lpstr>
      <vt:lpstr>ACERO casas muestras</vt:lpstr>
      <vt:lpstr>OC</vt:lpstr>
      <vt:lpstr>AJUSTE PARA OC</vt:lpstr>
      <vt:lpstr>BOILER!Área_de_impresión</vt:lpstr>
      <vt:lpstr>'CEDULA ACCESORIOS ELECTRICOS'!Área_de_impresión</vt:lpstr>
      <vt:lpstr>'TANQUE ESTACIONARIO'!Área_de_impresión</vt:lpstr>
      <vt:lpstr>BOILER!data10</vt:lpstr>
      <vt:lpstr>'CEDULA ACCESORIOS ELECTRICOS'!data10</vt:lpstr>
      <vt:lpstr>'TANQUE ESTACIONARIO'!data10</vt:lpstr>
      <vt:lpstr>BOILER!data4</vt:lpstr>
      <vt:lpstr>'CEDULA ACCESORIOS ELECTRICOS'!data4</vt:lpstr>
      <vt:lpstr>'TANQUE ESTACIONARIO'!data4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Arza</dc:creator>
  <cp:lastModifiedBy>Rosy Lares</cp:lastModifiedBy>
  <cp:lastPrinted>2026-04-24T17:15:05Z</cp:lastPrinted>
  <dcterms:created xsi:type="dcterms:W3CDTF">2025-08-28T18:26:44Z</dcterms:created>
  <dcterms:modified xsi:type="dcterms:W3CDTF">2026-06-10T19:41:29Z</dcterms:modified>
</cp:coreProperties>
</file>