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EDFC470-EDD9-47EF-A35C-194D6E4AE967}" xr6:coauthVersionLast="47" xr6:coauthVersionMax="47" xr10:uidLastSave="{00000000-0000-0000-0000-000000000000}"/>
  <bookViews>
    <workbookView xWindow="28680" yWindow="-120" windowWidth="29040" windowHeight="15720" firstSheet="8" activeTab="12" xr2:uid="{00000000-000D-0000-FFFF-FFFF00000000}"/>
  </bookViews>
  <sheets>
    <sheet name="CHECK LIST VIVIENDAS" sheetId="22" r:id="rId1"/>
    <sheet name="47" sheetId="16" r:id="rId2"/>
    <sheet name="WC-OVALINES" sheetId="29" r:id="rId3"/>
    <sheet name="PUERTAS " sheetId="27" r:id="rId4"/>
    <sheet name="TINACOS" sheetId="25" r:id="rId5"/>
    <sheet name="CUADRO MEDICION" sheetId="23" r:id="rId6"/>
    <sheet name="MATERIAL ENTREPISO" sheetId="15" r:id="rId7"/>
    <sheet name="CED. GRIFERIA cont 18- 22 VIV. " sheetId="13" r:id="rId8"/>
    <sheet name="costos" sheetId="28" r:id="rId9"/>
    <sheet name="CEDULA PISO 18  VIVIENDAS" sheetId="19" r:id="rId10"/>
    <sheet name="AZULEJO Y ANTIDERRAPANTE" sheetId="11" r:id="rId11"/>
    <sheet name="LUMINARIAS" sheetId="24" r:id="rId12"/>
    <sheet name="ACCESORIO ELECTRICO " sheetId="10" r:id="rId13"/>
    <sheet name="CABLE " sheetId="12" r:id="rId14"/>
    <sheet name="PUNTAS " sheetId="21" r:id="rId15"/>
    <sheet name="AZOTEA" sheetId="20" r:id="rId16"/>
    <sheet name="ENTREPISO GALVANIZADO ELECTRICO" sheetId="18" r:id="rId17"/>
    <sheet name="ENTREPISO TUBO PLUS" sheetId="17" r:id="rId18"/>
    <sheet name="ENTREPISO PVC" sheetId="14" r:id="rId19"/>
    <sheet name="CIMENTACION ELECTRICA" sheetId="9" r:id="rId20"/>
    <sheet name="CIMENTACION GALVANIZADO" sheetId="8" r:id="rId21"/>
    <sheet name="CIMENTACION SANITARIO nvo contr" sheetId="5" r:id="rId22"/>
    <sheet name="CIMENTACION HIDRAULICA " sheetId="7" r:id="rId23"/>
    <sheet name="ARMASEL" sheetId="1" r:id="rId24"/>
    <sheet name="Hoja1" sheetId="4" r:id="rId25"/>
    <sheet name="ACEROS" sheetId="2" r:id="rId26"/>
    <sheet name="CASETON" sheetId="3" r:id="rId27"/>
    <sheet name="Hoja3" sheetId="6" r:id="rId28"/>
  </sheets>
  <externalReferences>
    <externalReference r:id="rId29"/>
  </externalReferences>
  <definedNames>
    <definedName name="_xlnm._FilterDatabase" localSheetId="1" hidden="1">'47'!$A$7:$M$83</definedName>
    <definedName name="_xlnm._FilterDatabase" localSheetId="10" hidden="1">'AZULEJO Y ANTIDERRAPANTE'!$A$10:$I$49</definedName>
    <definedName name="_xlnm._FilterDatabase" localSheetId="7" hidden="1">'CED. GRIFERIA cont 18- 22 VIV. '!$A$1:$N$43</definedName>
    <definedName name="_xlnm._FilterDatabase" localSheetId="9" hidden="1">'CEDULA PISO 18  VIVIENDAS'!$A$10:$J$29</definedName>
    <definedName name="_xlnm._FilterDatabase" localSheetId="6" hidden="1">'MATERIAL ENTREPISO'!$A$7:$G$78</definedName>
    <definedName name="_xlnm._FilterDatabase" localSheetId="3" hidden="1">'PUERTAS '!$A$10:$L$29</definedName>
    <definedName name="_xlnm._FilterDatabase" localSheetId="2" hidden="1">'WC-OVALINES'!$A$89:$L$115</definedName>
    <definedName name="_xlnm.Print_Area" localSheetId="1">#REF!</definedName>
    <definedName name="_xlnm.Print_Area" localSheetId="12">'ACCESORIO ELECTRICO '!$C$2:$Q$64</definedName>
    <definedName name="_xlnm.Print_Area" localSheetId="15">AZOTEA!$C$2:$Q$63</definedName>
    <definedName name="_xlnm.Print_Area" localSheetId="13">'CABLE '!$C$2:$Q$55</definedName>
    <definedName name="_xlnm.Print_Area" localSheetId="19">'CIMENTACION ELECTRICA'!$C$2:$Q$63</definedName>
    <definedName name="_xlnm.Print_Area" localSheetId="20">'CIMENTACION GALVANIZADO'!$C$2:$Q$63</definedName>
    <definedName name="_xlnm.Print_Area" localSheetId="22">'CIMENTACION HIDRAULICA '!$C$2:$Q$63</definedName>
    <definedName name="_xlnm.Print_Area" localSheetId="21">'CIMENTACION SANITARIO nvo contr'!$C$2:$Q$62</definedName>
    <definedName name="_xlnm.Print_Area" localSheetId="5">'CUADRO MEDICION'!$C$2:$Q$63</definedName>
    <definedName name="_xlnm.Print_Area" localSheetId="16">'ENTREPISO GALVANIZADO ELECTRICO'!$C$2:$Q$63</definedName>
    <definedName name="_xlnm.Print_Area" localSheetId="18">'ENTREPISO PVC'!$C$2:$Q$62</definedName>
    <definedName name="_xlnm.Print_Area" localSheetId="17">'ENTREPISO TUBO PLUS'!$C$2:$Q$62</definedName>
    <definedName name="_xlnm.Print_Area" localSheetId="11">LUMINARIAS!$C$2:$Q$55</definedName>
    <definedName name="_xlnm.Print_Area" localSheetId="6">#REF!</definedName>
    <definedName name="_xlnm.Print_Area" localSheetId="14">'PUNTAS '!$C$2:$Q$56</definedName>
    <definedName name="_xlnm.Print_Area" localSheetId="4">TINACOS!$C$2:$Q$55</definedName>
    <definedName name="_xlnm.Print_Area">#REF!</definedName>
    <definedName name="data10" localSheetId="12">'ACCESORIO ELECTRICO '!$O$17</definedName>
    <definedName name="data10" localSheetId="15">AZOTEA!$O$17</definedName>
    <definedName name="data10" localSheetId="13">'CABLE '!$O$17</definedName>
    <definedName name="data10" localSheetId="19">'CIMENTACION ELECTRICA'!$O$17</definedName>
    <definedName name="data10" localSheetId="20">'CIMENTACION GALVANIZADO'!$O$17</definedName>
    <definedName name="data10" localSheetId="22">'CIMENTACION HIDRAULICA '!$O$17</definedName>
    <definedName name="data10" localSheetId="21">'CIMENTACION SANITARIO nvo contr'!$O$17</definedName>
    <definedName name="data10" localSheetId="5">'CUADRO MEDICION'!$O$17</definedName>
    <definedName name="data10" localSheetId="16">'ENTREPISO GALVANIZADO ELECTRICO'!$O$17</definedName>
    <definedName name="data10" localSheetId="18">'ENTREPISO PVC'!$O$17</definedName>
    <definedName name="data10" localSheetId="17">'ENTREPISO TUBO PLUS'!$O$17</definedName>
    <definedName name="data10" localSheetId="11">LUMINARIAS!$O$17</definedName>
    <definedName name="data10" localSheetId="14">'PUNTAS '!$O$17</definedName>
    <definedName name="data10" localSheetId="4">TINACOS!$O$17</definedName>
    <definedName name="data4" localSheetId="12">'ACCESORIO ELECTRICO '!$H$17</definedName>
    <definedName name="data4" localSheetId="15">AZOTEA!$H$17</definedName>
    <definedName name="data4" localSheetId="13">'CABLE '!$H$17</definedName>
    <definedName name="data4" localSheetId="19">'CIMENTACION ELECTRICA'!$H$17</definedName>
    <definedName name="data4" localSheetId="20">'CIMENTACION GALVANIZADO'!$H$17</definedName>
    <definedName name="data4" localSheetId="22">'CIMENTACION HIDRAULICA '!$H$17</definedName>
    <definedName name="data4" localSheetId="21">'CIMENTACION SANITARIO nvo contr'!$H$17</definedName>
    <definedName name="data4" localSheetId="5">'CUADRO MEDICION'!$H$17</definedName>
    <definedName name="data4" localSheetId="16">'ENTREPISO GALVANIZADO ELECTRICO'!$H$17</definedName>
    <definedName name="data4" localSheetId="18">'ENTREPISO PVC'!$H$17</definedName>
    <definedName name="data4" localSheetId="17">'ENTREPISO TUBO PLUS'!$H$17</definedName>
    <definedName name="data4" localSheetId="11">LUMINARIAS!$H$17</definedName>
    <definedName name="data4" localSheetId="14">'PUNTAS '!$H$17</definedName>
    <definedName name="data4" localSheetId="4">TINACOS!$H$17</definedName>
    <definedName name="dflt6">[1]Personalizar!$F$28</definedName>
    <definedName name="dflt7">[1]Personalizar!$E$29</definedName>
    <definedName name="IGNIS" localSheetId="12">#REF!</definedName>
    <definedName name="IGNIS" localSheetId="10">#REF!</definedName>
    <definedName name="IGNIS" localSheetId="13">#REF!</definedName>
    <definedName name="IGNIS" localSheetId="7">#REF!</definedName>
    <definedName name="IGNIS" localSheetId="9">#REF!</definedName>
    <definedName name="IGNIS" localSheetId="0">#REF!</definedName>
    <definedName name="IGNIS" localSheetId="5">#REF!</definedName>
    <definedName name="IGNIS" localSheetId="11">#REF!</definedName>
    <definedName name="IGNIS" localSheetId="3">#REF!</definedName>
    <definedName name="IGNIS" localSheetId="14">#REF!</definedName>
    <definedName name="IGNIS" localSheetId="4">#REF!</definedName>
    <definedName name="IGNIS" localSheetId="2">#REF!</definedName>
    <definedName name="IGNIS">#REF!</definedName>
    <definedName name="Prot." comment="IGNIS" localSheetId="12">#REF!</definedName>
    <definedName name="Prot." comment="IGNIS" localSheetId="10">#REF!</definedName>
    <definedName name="Prot." comment="IGNIS" localSheetId="13">#REF!</definedName>
    <definedName name="Prot." comment="IGNIS" localSheetId="7">#REF!</definedName>
    <definedName name="Prot." comment="IGNIS" localSheetId="9">#REF!</definedName>
    <definedName name="Prot." comment="IGNIS" localSheetId="0">#REF!</definedName>
    <definedName name="Prot." comment="IGNIS" localSheetId="5">#REF!</definedName>
    <definedName name="Prot." comment="IGNIS" localSheetId="11">#REF!</definedName>
    <definedName name="Prot." comment="IGNIS" localSheetId="3">#REF!</definedName>
    <definedName name="Prot." comment="IGNIS" localSheetId="14">#REF!</definedName>
    <definedName name="Prot." comment="IGNIS" localSheetId="4">#REF!</definedName>
    <definedName name="Prot." comment="IGNIS" localSheetId="2">#REF!</definedName>
    <definedName name="Prot." comment="IGNIS">#REF!</definedName>
    <definedName name="_xlnm.Print_Titles" localSheetId="1">#N/A</definedName>
    <definedName name="_xlnm.Print_Titles" localSheetId="12">#REF!</definedName>
    <definedName name="_xlnm.Print_Titles" localSheetId="10">#REF!</definedName>
    <definedName name="_xlnm.Print_Titles" localSheetId="13">#REF!</definedName>
    <definedName name="_xlnm.Print_Titles" localSheetId="7">#REF!</definedName>
    <definedName name="_xlnm.Print_Titles" localSheetId="9">#REF!</definedName>
    <definedName name="_xlnm.Print_Titles" localSheetId="0">#REF!</definedName>
    <definedName name="_xlnm.Print_Titles" localSheetId="5">#REF!</definedName>
    <definedName name="_xlnm.Print_Titles" localSheetId="11">#REF!</definedName>
    <definedName name="_xlnm.Print_Titles" localSheetId="6">#N/A</definedName>
    <definedName name="_xlnm.Print_Titles" localSheetId="3">#REF!</definedName>
    <definedName name="_xlnm.Print_Titles" localSheetId="14">#REF!</definedName>
    <definedName name="_xlnm.Print_Titles" localSheetId="4">#REF!</definedName>
    <definedName name="_xlnm.Print_Titles" localSheetId="2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0" i="27" l="1"/>
  <c r="F95" i="27"/>
  <c r="F98" i="27" s="1"/>
  <c r="O18" i="29"/>
  <c r="H36" i="29"/>
  <c r="F36" i="29"/>
  <c r="N11" i="29"/>
  <c r="K32" i="27"/>
  <c r="J32" i="27"/>
  <c r="I32" i="27"/>
  <c r="H32" i="27"/>
  <c r="G32" i="27"/>
  <c r="F32" i="27"/>
  <c r="U26" i="12"/>
  <c r="Q23" i="13"/>
  <c r="R23" i="13"/>
  <c r="K163" i="27" l="1"/>
  <c r="J163" i="27"/>
  <c r="F165" i="27" s="1"/>
  <c r="I163" i="27"/>
  <c r="H163" i="27"/>
  <c r="G163" i="27"/>
  <c r="F163" i="27"/>
  <c r="M153" i="27"/>
  <c r="K153" i="27"/>
  <c r="J153" i="27"/>
  <c r="I153" i="27"/>
  <c r="H153" i="27"/>
  <c r="G153" i="27"/>
  <c r="F153" i="27"/>
  <c r="L147" i="27"/>
  <c r="L146" i="27"/>
  <c r="L145" i="27"/>
  <c r="L144" i="27"/>
  <c r="L143" i="27"/>
  <c r="L142" i="27"/>
  <c r="L141" i="27"/>
  <c r="L140" i="27"/>
  <c r="L139" i="27"/>
  <c r="L138" i="27"/>
  <c r="L137" i="27"/>
  <c r="L136" i="27"/>
  <c r="L135" i="27"/>
  <c r="L134" i="27"/>
  <c r="L133" i="27"/>
  <c r="L132" i="27"/>
  <c r="L131" i="27"/>
  <c r="L130" i="27"/>
  <c r="H126" i="27"/>
  <c r="G126" i="27"/>
  <c r="F126" i="27"/>
  <c r="H116" i="27"/>
  <c r="G116" i="27"/>
  <c r="F116" i="27"/>
  <c r="H108" i="27"/>
  <c r="G108" i="27"/>
  <c r="F108" i="27"/>
  <c r="K95" i="27"/>
  <c r="K97" i="27" s="1"/>
  <c r="J95" i="27"/>
  <c r="J97" i="27" s="1"/>
  <c r="I95" i="27"/>
  <c r="I97" i="27" s="1"/>
  <c r="H95" i="27"/>
  <c r="G95" i="27"/>
  <c r="G97" i="27" s="1"/>
  <c r="F97" i="27"/>
  <c r="K87" i="27"/>
  <c r="J87" i="27"/>
  <c r="I87" i="27"/>
  <c r="H87" i="27"/>
  <c r="G87" i="27"/>
  <c r="F87" i="27"/>
  <c r="F62" i="27"/>
  <c r="S43" i="27"/>
  <c r="S42" i="27"/>
  <c r="S41" i="27"/>
  <c r="Y34" i="25"/>
  <c r="D34" i="25" s="1"/>
  <c r="F34" i="25"/>
  <c r="Y33" i="25"/>
  <c r="D33" i="25" s="1"/>
  <c r="F33" i="25"/>
  <c r="Y32" i="25"/>
  <c r="F32" i="25"/>
  <c r="Y31" i="25"/>
  <c r="Z31" i="25" s="1"/>
  <c r="D31" i="25" s="1"/>
  <c r="F31" i="25"/>
  <c r="Y30" i="25"/>
  <c r="Z30" i="25" s="1"/>
  <c r="D30" i="25" s="1"/>
  <c r="F30" i="25"/>
  <c r="Y29" i="25"/>
  <c r="D29" i="25" s="1"/>
  <c r="F29" i="25"/>
  <c r="Y28" i="25"/>
  <c r="D28" i="25" s="1"/>
  <c r="F28" i="25"/>
  <c r="Y27" i="25"/>
  <c r="D27" i="25" s="1"/>
  <c r="F27" i="25"/>
  <c r="Y26" i="25"/>
  <c r="D26" i="25" s="1"/>
  <c r="F26" i="25"/>
  <c r="Y25" i="25"/>
  <c r="D25" i="25" s="1"/>
  <c r="F25" i="25"/>
  <c r="Y24" i="25"/>
  <c r="D24" i="25" s="1"/>
  <c r="F24" i="25"/>
  <c r="Y23" i="25"/>
  <c r="F23" i="25"/>
  <c r="D23" i="25"/>
  <c r="Y22" i="25"/>
  <c r="D22" i="25" s="1"/>
  <c r="F22" i="25"/>
  <c r="Y21" i="25"/>
  <c r="D21" i="25" s="1"/>
  <c r="F21" i="25"/>
  <c r="H97" i="27" l="1"/>
  <c r="H98" i="27"/>
  <c r="F164" i="27"/>
  <c r="S44" i="27"/>
  <c r="L153" i="27"/>
  <c r="Y34" i="24"/>
  <c r="D34" i="24" s="1"/>
  <c r="F34" i="24"/>
  <c r="Y33" i="24"/>
  <c r="D33" i="24" s="1"/>
  <c r="F33" i="24"/>
  <c r="Y32" i="24"/>
  <c r="D32" i="24" s="1"/>
  <c r="F32" i="24"/>
  <c r="Y31" i="24"/>
  <c r="D31" i="24" s="1"/>
  <c r="F31" i="24"/>
  <c r="Y30" i="24"/>
  <c r="D30" i="24" s="1"/>
  <c r="F30" i="24"/>
  <c r="Y29" i="24"/>
  <c r="D29" i="24" s="1"/>
  <c r="F29" i="24"/>
  <c r="Y28" i="24"/>
  <c r="D28" i="24" s="1"/>
  <c r="F28" i="24"/>
  <c r="Y27" i="24"/>
  <c r="D27" i="24" s="1"/>
  <c r="F27" i="24"/>
  <c r="Y26" i="24"/>
  <c r="D26" i="24" s="1"/>
  <c r="F26" i="24"/>
  <c r="Y25" i="24"/>
  <c r="D25" i="24" s="1"/>
  <c r="F25" i="24"/>
  <c r="Y24" i="24"/>
  <c r="D24" i="24" s="1"/>
  <c r="F24" i="24"/>
  <c r="Y23" i="24"/>
  <c r="D23" i="24" s="1"/>
  <c r="F23" i="24"/>
  <c r="Y22" i="24"/>
  <c r="D22" i="24" s="1"/>
  <c r="F22" i="24"/>
  <c r="Y21" i="24"/>
  <c r="D21" i="24" s="1"/>
  <c r="F21" i="24"/>
  <c r="AB40" i="23" l="1"/>
  <c r="AB39" i="23"/>
  <c r="D39" i="23" s="1"/>
  <c r="F39" i="23"/>
  <c r="AB38" i="23"/>
  <c r="D38" i="23" s="1"/>
  <c r="F38" i="23"/>
  <c r="AB37" i="23"/>
  <c r="D37" i="23" s="1"/>
  <c r="F37" i="23"/>
  <c r="AB36" i="23"/>
  <c r="D36" i="23" s="1"/>
  <c r="F36" i="23"/>
  <c r="AB35" i="23"/>
  <c r="D35" i="23" s="1"/>
  <c r="F35" i="23"/>
  <c r="AB34" i="23"/>
  <c r="D34" i="23" s="1"/>
  <c r="F34" i="23"/>
  <c r="AB33" i="23"/>
  <c r="D33" i="23" s="1"/>
  <c r="F33" i="23"/>
  <c r="AB32" i="23"/>
  <c r="D32" i="23" s="1"/>
  <c r="F32" i="23"/>
  <c r="AB31" i="23"/>
  <c r="D31" i="23" s="1"/>
  <c r="F31" i="23"/>
  <c r="AB30" i="23"/>
  <c r="D30" i="23" s="1"/>
  <c r="F30" i="23"/>
  <c r="AB29" i="23"/>
  <c r="D29" i="23" s="1"/>
  <c r="F29" i="23"/>
  <c r="AB28" i="23"/>
  <c r="D28" i="23" s="1"/>
  <c r="F28" i="23"/>
  <c r="AB27" i="23"/>
  <c r="D27" i="23" s="1"/>
  <c r="F27" i="23"/>
  <c r="AB26" i="23"/>
  <c r="D26" i="23" s="1"/>
  <c r="F26" i="23"/>
  <c r="AB25" i="23"/>
  <c r="D25" i="23" s="1"/>
  <c r="F25" i="23"/>
  <c r="AB24" i="23"/>
  <c r="D24" i="23" s="1"/>
  <c r="F24" i="23"/>
  <c r="AB23" i="23"/>
  <c r="D23" i="23" s="1"/>
  <c r="F23" i="23"/>
  <c r="AB22" i="23"/>
  <c r="D22" i="23" s="1"/>
  <c r="F22" i="23"/>
  <c r="AB21" i="23"/>
  <c r="D21" i="23" s="1"/>
  <c r="F21" i="23"/>
  <c r="T41" i="22"/>
  <c r="T24" i="22"/>
  <c r="T25" i="22"/>
  <c r="T75" i="22"/>
  <c r="T74" i="22"/>
  <c r="T73" i="22"/>
  <c r="T72" i="22"/>
  <c r="T71" i="22"/>
  <c r="T70" i="22"/>
  <c r="T69" i="22"/>
  <c r="T68" i="22"/>
  <c r="T67" i="22"/>
  <c r="T66" i="22"/>
  <c r="T65" i="22"/>
  <c r="T64" i="22"/>
  <c r="T63" i="22"/>
  <c r="T62" i="22"/>
  <c r="T61" i="22"/>
  <c r="T60" i="22"/>
  <c r="T59" i="22"/>
  <c r="T58" i="22"/>
  <c r="T57" i="22"/>
  <c r="T56" i="22"/>
  <c r="T55" i="22"/>
  <c r="T54" i="22"/>
  <c r="T53" i="22"/>
  <c r="T52" i="22"/>
  <c r="T51" i="22"/>
  <c r="T50" i="22"/>
  <c r="T49" i="22"/>
  <c r="T48" i="22"/>
  <c r="T47" i="22"/>
  <c r="T46" i="22"/>
  <c r="T45" i="22"/>
  <c r="T44" i="22"/>
  <c r="T43" i="22"/>
  <c r="T42" i="22"/>
  <c r="T40" i="22"/>
  <c r="T39" i="22"/>
  <c r="T38" i="22"/>
  <c r="T37" i="22"/>
  <c r="T36" i="22"/>
  <c r="T35" i="22"/>
  <c r="T34" i="22"/>
  <c r="T33" i="22"/>
  <c r="T32" i="22"/>
  <c r="T31" i="22"/>
  <c r="T30" i="22"/>
  <c r="T29" i="22"/>
  <c r="T28" i="22"/>
  <c r="T27" i="22"/>
  <c r="T26" i="22"/>
  <c r="T23" i="22"/>
  <c r="T22" i="22"/>
  <c r="T21" i="22"/>
  <c r="T20" i="22"/>
  <c r="T19" i="22"/>
  <c r="T18" i="22"/>
  <c r="T17" i="22"/>
  <c r="T16" i="22"/>
  <c r="T15" i="22"/>
  <c r="T14" i="22"/>
  <c r="T13" i="22"/>
  <c r="T12" i="22"/>
  <c r="T11" i="22"/>
  <c r="T10" i="22"/>
  <c r="T9" i="22"/>
  <c r="T8" i="22"/>
  <c r="T7" i="22"/>
  <c r="T6" i="22"/>
  <c r="T5" i="22"/>
  <c r="T4" i="22"/>
  <c r="T3" i="22"/>
  <c r="T37" i="21"/>
  <c r="Y35" i="21"/>
  <c r="D35" i="21" s="1"/>
  <c r="F35" i="21"/>
  <c r="Y34" i="21"/>
  <c r="D34" i="21" s="1"/>
  <c r="F34" i="21"/>
  <c r="Y33" i="21"/>
  <c r="F33" i="21"/>
  <c r="Y32" i="21"/>
  <c r="F32" i="21"/>
  <c r="D32" i="21"/>
  <c r="Y31" i="21"/>
  <c r="D31" i="21" s="1"/>
  <c r="F31" i="21"/>
  <c r="Y30" i="21"/>
  <c r="D30" i="21" s="1"/>
  <c r="F30" i="21"/>
  <c r="Y29" i="21"/>
  <c r="D29" i="21" s="1"/>
  <c r="F29" i="21"/>
  <c r="Y28" i="21"/>
  <c r="D28" i="21" s="1"/>
  <c r="F28" i="21"/>
  <c r="Y27" i="21"/>
  <c r="D27" i="21" s="1"/>
  <c r="F27" i="21"/>
  <c r="Y26" i="21"/>
  <c r="D26" i="21" s="1"/>
  <c r="F26" i="21"/>
  <c r="Y25" i="21"/>
  <c r="D25" i="21" s="1"/>
  <c r="F25" i="21"/>
  <c r="Y24" i="21"/>
  <c r="D24" i="21" s="1"/>
  <c r="F24" i="21"/>
  <c r="Y23" i="21"/>
  <c r="D23" i="21" s="1"/>
  <c r="F23" i="21"/>
  <c r="Y22" i="21"/>
  <c r="D22" i="21" s="1"/>
  <c r="F22" i="21"/>
  <c r="Y21" i="21"/>
  <c r="D21" i="21" s="1"/>
  <c r="F21" i="21"/>
  <c r="P23" i="13"/>
  <c r="O23" i="13"/>
  <c r="Y41" i="20"/>
  <c r="D41" i="20" s="1"/>
  <c r="F41" i="20"/>
  <c r="Y40" i="20"/>
  <c r="D40" i="20" s="1"/>
  <c r="F40" i="20"/>
  <c r="Y39" i="20"/>
  <c r="D39" i="20" s="1"/>
  <c r="F39" i="20"/>
  <c r="Y38" i="20"/>
  <c r="D38" i="20" s="1"/>
  <c r="F38" i="20"/>
  <c r="Y37" i="20"/>
  <c r="D37" i="20" s="1"/>
  <c r="F37" i="20"/>
  <c r="Y36" i="20"/>
  <c r="D36" i="20" s="1"/>
  <c r="F36" i="20"/>
  <c r="Y35" i="20"/>
  <c r="D35" i="20" s="1"/>
  <c r="F35" i="20"/>
  <c r="Y34" i="20"/>
  <c r="D34" i="20" s="1"/>
  <c r="F34" i="20"/>
  <c r="Y33" i="20"/>
  <c r="D33" i="20" s="1"/>
  <c r="F33" i="20"/>
  <c r="Y32" i="20"/>
  <c r="D32" i="20" s="1"/>
  <c r="F32" i="20"/>
  <c r="Y31" i="20"/>
  <c r="D31" i="20" s="1"/>
  <c r="F31" i="20"/>
  <c r="Y30" i="20"/>
  <c r="D30" i="20" s="1"/>
  <c r="F30" i="20"/>
  <c r="Y29" i="20"/>
  <c r="D29" i="20" s="1"/>
  <c r="F29" i="20"/>
  <c r="AB28" i="20"/>
  <c r="AC28" i="20" s="1"/>
  <c r="Y28" i="20"/>
  <c r="F28" i="20"/>
  <c r="Y27" i="20"/>
  <c r="D27" i="20" s="1"/>
  <c r="F27" i="20"/>
  <c r="Y26" i="20"/>
  <c r="D26" i="20" s="1"/>
  <c r="F26" i="20"/>
  <c r="Y25" i="20"/>
  <c r="D25" i="20" s="1"/>
  <c r="F25" i="20"/>
  <c r="Y24" i="20"/>
  <c r="D24" i="20" s="1"/>
  <c r="F24" i="20"/>
  <c r="Y23" i="20"/>
  <c r="D23" i="20" s="1"/>
  <c r="F23" i="20"/>
  <c r="Y22" i="20"/>
  <c r="D22" i="20" s="1"/>
  <c r="F22" i="20"/>
  <c r="Y21" i="20"/>
  <c r="Z21" i="20" s="1"/>
  <c r="F21" i="20"/>
  <c r="Y19" i="20"/>
  <c r="M8" i="3"/>
  <c r="M7" i="3"/>
  <c r="Z28" i="20" l="1"/>
  <c r="D28" i="20"/>
  <c r="D21" i="20"/>
  <c r="N27" i="1"/>
  <c r="N28" i="1" s="1"/>
  <c r="N29" i="1" s="1"/>
  <c r="F62" i="19"/>
  <c r="N19" i="19"/>
  <c r="N21" i="19" s="1"/>
  <c r="N23" i="19" s="1"/>
  <c r="F26" i="18"/>
  <c r="Y26" i="18"/>
  <c r="Y27" i="18"/>
  <c r="D27" i="18" s="1"/>
  <c r="Y28" i="18"/>
  <c r="Z28" i="18" s="1"/>
  <c r="Y41" i="18"/>
  <c r="D41" i="18" s="1"/>
  <c r="F41" i="18"/>
  <c r="Y40" i="18"/>
  <c r="D40" i="18" s="1"/>
  <c r="F40" i="18"/>
  <c r="Y39" i="18"/>
  <c r="D39" i="18" s="1"/>
  <c r="F39" i="18"/>
  <c r="Y38" i="18"/>
  <c r="D38" i="18" s="1"/>
  <c r="F38" i="18"/>
  <c r="Y37" i="18"/>
  <c r="D37" i="18" s="1"/>
  <c r="F37" i="18"/>
  <c r="Y36" i="18"/>
  <c r="D36" i="18" s="1"/>
  <c r="F36" i="18"/>
  <c r="Y35" i="18"/>
  <c r="D35" i="18" s="1"/>
  <c r="F35" i="18"/>
  <c r="Y34" i="18"/>
  <c r="D34" i="18" s="1"/>
  <c r="F34" i="18"/>
  <c r="Y33" i="18"/>
  <c r="D33" i="18" s="1"/>
  <c r="F33" i="18"/>
  <c r="Y32" i="18"/>
  <c r="D32" i="18" s="1"/>
  <c r="F32" i="18"/>
  <c r="Y31" i="18"/>
  <c r="D31" i="18" s="1"/>
  <c r="F31" i="18"/>
  <c r="Y30" i="18"/>
  <c r="D30" i="18" s="1"/>
  <c r="F30" i="18"/>
  <c r="Y29" i="18"/>
  <c r="D29" i="18" s="1"/>
  <c r="F29" i="18"/>
  <c r="AB28" i="18"/>
  <c r="AC28" i="18" s="1"/>
  <c r="F28" i="18"/>
  <c r="F27" i="18"/>
  <c r="Y25" i="18"/>
  <c r="D25" i="18" s="1"/>
  <c r="F25" i="18"/>
  <c r="Y24" i="18"/>
  <c r="D24" i="18" s="1"/>
  <c r="F24" i="18"/>
  <c r="Y23" i="18"/>
  <c r="D23" i="18" s="1"/>
  <c r="F23" i="18"/>
  <c r="Y22" i="18"/>
  <c r="D22" i="18" s="1"/>
  <c r="F22" i="18"/>
  <c r="Y21" i="18"/>
  <c r="Z21" i="18" s="1"/>
  <c r="F21" i="18"/>
  <c r="Y19" i="18"/>
  <c r="D21" i="18" l="1"/>
  <c r="D28" i="18"/>
  <c r="Y40" i="17" l="1"/>
  <c r="D40" i="17" s="1"/>
  <c r="F40" i="17"/>
  <c r="Y39" i="17"/>
  <c r="D39" i="17" s="1"/>
  <c r="F39" i="17"/>
  <c r="Y38" i="17"/>
  <c r="D38" i="17" s="1"/>
  <c r="F38" i="17"/>
  <c r="Y37" i="17"/>
  <c r="D37" i="17" s="1"/>
  <c r="F37" i="17"/>
  <c r="Y36" i="17"/>
  <c r="D36" i="17" s="1"/>
  <c r="F36" i="17"/>
  <c r="Y35" i="17"/>
  <c r="D35" i="17" s="1"/>
  <c r="F35" i="17"/>
  <c r="Y34" i="17"/>
  <c r="D34" i="17" s="1"/>
  <c r="F34" i="17"/>
  <c r="Y33" i="17"/>
  <c r="D33" i="17" s="1"/>
  <c r="F33" i="17"/>
  <c r="Y32" i="17"/>
  <c r="D32" i="17" s="1"/>
  <c r="F32" i="17"/>
  <c r="Y31" i="17"/>
  <c r="D31" i="17" s="1"/>
  <c r="F31" i="17"/>
  <c r="Y30" i="17"/>
  <c r="D30" i="17" s="1"/>
  <c r="F30" i="17"/>
  <c r="Y29" i="17"/>
  <c r="D29" i="17" s="1"/>
  <c r="F29" i="17"/>
  <c r="Y28" i="17"/>
  <c r="D28" i="17" s="1"/>
  <c r="F28" i="17"/>
  <c r="AB27" i="17"/>
  <c r="AC27" i="17" s="1"/>
  <c r="Y27" i="17"/>
  <c r="Z27" i="17" s="1"/>
  <c r="F27" i="17"/>
  <c r="Y26" i="17"/>
  <c r="D26" i="17" s="1"/>
  <c r="F26" i="17"/>
  <c r="Y25" i="17"/>
  <c r="D25" i="17" s="1"/>
  <c r="F25" i="17"/>
  <c r="Y24" i="17"/>
  <c r="D24" i="17" s="1"/>
  <c r="F24" i="17"/>
  <c r="Y23" i="17"/>
  <c r="D23" i="17" s="1"/>
  <c r="F23" i="17"/>
  <c r="Y22" i="17"/>
  <c r="D22" i="17" s="1"/>
  <c r="F22" i="17"/>
  <c r="Y21" i="17"/>
  <c r="Z21" i="17" s="1"/>
  <c r="F21" i="17"/>
  <c r="Y19" i="17"/>
  <c r="H93" i="16"/>
  <c r="C83" i="16"/>
  <c r="H83" i="16" s="1"/>
  <c r="C82" i="16"/>
  <c r="H82" i="16" s="1"/>
  <c r="H81" i="16"/>
  <c r="C81" i="16"/>
  <c r="H80" i="16"/>
  <c r="C80" i="16"/>
  <c r="H79" i="16"/>
  <c r="C79" i="16"/>
  <c r="H78" i="16"/>
  <c r="C78" i="16"/>
  <c r="H77" i="16"/>
  <c r="C77" i="16"/>
  <c r="H76" i="16"/>
  <c r="C76" i="16"/>
  <c r="H75" i="16"/>
  <c r="C75" i="16"/>
  <c r="H74" i="16"/>
  <c r="C74" i="16"/>
  <c r="H73" i="16"/>
  <c r="H72" i="16"/>
  <c r="C72" i="16"/>
  <c r="C71" i="16"/>
  <c r="H71" i="16" s="1"/>
  <c r="C70" i="16"/>
  <c r="H70" i="16" s="1"/>
  <c r="C69" i="16"/>
  <c r="H69" i="16" s="1"/>
  <c r="C68" i="16"/>
  <c r="H68" i="16" s="1"/>
  <c r="C67" i="16"/>
  <c r="H67" i="16" s="1"/>
  <c r="C66" i="16"/>
  <c r="H66" i="16" s="1"/>
  <c r="H65" i="16"/>
  <c r="C65" i="16"/>
  <c r="H64" i="16"/>
  <c r="C64" i="16"/>
  <c r="H63" i="16"/>
  <c r="C63" i="16"/>
  <c r="C62" i="16"/>
  <c r="H62" i="16" s="1"/>
  <c r="H61" i="16"/>
  <c r="C61" i="16"/>
  <c r="H60" i="16"/>
  <c r="C60" i="16"/>
  <c r="H59" i="16"/>
  <c r="C59" i="16"/>
  <c r="H58" i="16"/>
  <c r="C58" i="16"/>
  <c r="H57" i="16"/>
  <c r="C57" i="16"/>
  <c r="C56" i="16"/>
  <c r="H56" i="16" s="1"/>
  <c r="H55" i="16"/>
  <c r="C55" i="16"/>
  <c r="H54" i="16"/>
  <c r="C54" i="16"/>
  <c r="C53" i="16"/>
  <c r="H53" i="16" s="1"/>
  <c r="H52" i="16"/>
  <c r="C52" i="16"/>
  <c r="H51" i="16"/>
  <c r="C50" i="16"/>
  <c r="H50" i="16" s="1"/>
  <c r="C49" i="16"/>
  <c r="H49" i="16" s="1"/>
  <c r="C48" i="16"/>
  <c r="H48" i="16" s="1"/>
  <c r="C47" i="16"/>
  <c r="H47" i="16" s="1"/>
  <c r="C46" i="16"/>
  <c r="H46" i="16" s="1"/>
  <c r="C45" i="16"/>
  <c r="H45" i="16" s="1"/>
  <c r="H44" i="16"/>
  <c r="C44" i="16"/>
  <c r="C43" i="16"/>
  <c r="H43" i="16" s="1"/>
  <c r="H42" i="16"/>
  <c r="C42" i="16"/>
  <c r="H41" i="16"/>
  <c r="C41" i="16"/>
  <c r="H40" i="16"/>
  <c r="C40" i="16"/>
  <c r="H39" i="16"/>
  <c r="H38" i="16"/>
  <c r="C38" i="16"/>
  <c r="H37" i="16"/>
  <c r="C37" i="16"/>
  <c r="C36" i="16"/>
  <c r="H36" i="16" s="1"/>
  <c r="H35" i="16"/>
  <c r="H34" i="16"/>
  <c r="H33" i="16"/>
  <c r="C33" i="16"/>
  <c r="H32" i="16"/>
  <c r="C32" i="16"/>
  <c r="C31" i="16"/>
  <c r="H31" i="16" s="1"/>
  <c r="C30" i="16"/>
  <c r="H30" i="16" s="1"/>
  <c r="H29" i="16"/>
  <c r="C29" i="16"/>
  <c r="H28" i="16"/>
  <c r="C28" i="16"/>
  <c r="C27" i="16"/>
  <c r="H27" i="16" s="1"/>
  <c r="H26" i="16"/>
  <c r="H25" i="16"/>
  <c r="H24" i="16"/>
  <c r="H23" i="16"/>
  <c r="C23" i="16"/>
  <c r="C22" i="16"/>
  <c r="H22" i="16" s="1"/>
  <c r="C21" i="16"/>
  <c r="H21" i="16" s="1"/>
  <c r="C20" i="16"/>
  <c r="H20" i="16" s="1"/>
  <c r="C19" i="16"/>
  <c r="H19" i="16" s="1"/>
  <c r="H18" i="16"/>
  <c r="C18" i="16"/>
  <c r="H17" i="16"/>
  <c r="C17" i="16"/>
  <c r="H16" i="16"/>
  <c r="C16" i="16"/>
  <c r="H15" i="16"/>
  <c r="C15" i="16"/>
  <c r="H14" i="16"/>
  <c r="C14" i="16"/>
  <c r="H13" i="16"/>
  <c r="C13" i="16"/>
  <c r="H12" i="16"/>
  <c r="C12" i="16"/>
  <c r="C11" i="16"/>
  <c r="H11" i="16" s="1"/>
  <c r="C10" i="16"/>
  <c r="H10" i="16" s="1"/>
  <c r="C9" i="16"/>
  <c r="H9" i="16" s="1"/>
  <c r="C8" i="16"/>
  <c r="H8" i="16" s="1"/>
  <c r="H85" i="16" l="1"/>
  <c r="H86" i="16" s="1"/>
  <c r="H87" i="16" s="1"/>
  <c r="D21" i="17"/>
  <c r="D27" i="17"/>
  <c r="I78" i="15" l="1"/>
  <c r="I77" i="15"/>
  <c r="I76" i="15"/>
  <c r="I75" i="15"/>
  <c r="I74" i="15"/>
  <c r="I73" i="15"/>
  <c r="I72" i="15"/>
  <c r="I71" i="15"/>
  <c r="I69" i="15"/>
  <c r="I68" i="15"/>
  <c r="I67" i="15"/>
  <c r="I66" i="15"/>
  <c r="I65" i="15"/>
  <c r="I64" i="15"/>
  <c r="I63" i="15"/>
  <c r="I61" i="15"/>
  <c r="I60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3" i="15"/>
  <c r="I42" i="15"/>
  <c r="D40" i="15"/>
  <c r="I40" i="15" s="1"/>
  <c r="D39" i="15"/>
  <c r="I39" i="15" s="1"/>
  <c r="D38" i="15"/>
  <c r="I38" i="15" s="1"/>
  <c r="I37" i="15"/>
  <c r="I36" i="15"/>
  <c r="I35" i="15"/>
  <c r="I34" i="15"/>
  <c r="I33" i="15"/>
  <c r="I32" i="15"/>
  <c r="I31" i="15"/>
  <c r="B31" i="15"/>
  <c r="I30" i="15"/>
  <c r="I29" i="15"/>
  <c r="I28" i="15"/>
  <c r="I27" i="15"/>
  <c r="D26" i="15"/>
  <c r="I26" i="15" s="1"/>
  <c r="I25" i="15"/>
  <c r="I24" i="15"/>
  <c r="I23" i="15"/>
  <c r="I22" i="15"/>
  <c r="I21" i="15"/>
  <c r="D20" i="15"/>
  <c r="I20" i="15" s="1"/>
  <c r="D19" i="15"/>
  <c r="I19" i="15" s="1"/>
  <c r="I18" i="15"/>
  <c r="I17" i="15"/>
  <c r="I16" i="15"/>
  <c r="I15" i="15"/>
  <c r="I13" i="15"/>
  <c r="I12" i="15"/>
  <c r="I11" i="15"/>
  <c r="I10" i="15"/>
  <c r="I9" i="15"/>
  <c r="I8" i="15"/>
  <c r="I79" i="15" l="1"/>
  <c r="I80" i="15" s="1"/>
  <c r="I81" i="15" s="1"/>
  <c r="Y40" i="14" l="1"/>
  <c r="D40" i="14" s="1"/>
  <c r="F40" i="14"/>
  <c r="Y39" i="14"/>
  <c r="D39" i="14" s="1"/>
  <c r="F39" i="14"/>
  <c r="Y38" i="14"/>
  <c r="D38" i="14" s="1"/>
  <c r="F38" i="14"/>
  <c r="Y37" i="14"/>
  <c r="D37" i="14" s="1"/>
  <c r="F37" i="14"/>
  <c r="Y36" i="14"/>
  <c r="D36" i="14" s="1"/>
  <c r="F36" i="14"/>
  <c r="Y35" i="14"/>
  <c r="D35" i="14" s="1"/>
  <c r="F35" i="14"/>
  <c r="Y34" i="14"/>
  <c r="D34" i="14" s="1"/>
  <c r="F34" i="14"/>
  <c r="Y33" i="14"/>
  <c r="D33" i="14" s="1"/>
  <c r="F33" i="14"/>
  <c r="Y32" i="14"/>
  <c r="D32" i="14" s="1"/>
  <c r="F32" i="14"/>
  <c r="Y31" i="14"/>
  <c r="D31" i="14" s="1"/>
  <c r="F31" i="14"/>
  <c r="Y30" i="14"/>
  <c r="D30" i="14" s="1"/>
  <c r="F30" i="14"/>
  <c r="Y29" i="14"/>
  <c r="D29" i="14" s="1"/>
  <c r="F29" i="14"/>
  <c r="Y28" i="14"/>
  <c r="D28" i="14" s="1"/>
  <c r="F28" i="14"/>
  <c r="AB27" i="14"/>
  <c r="AC27" i="14" s="1"/>
  <c r="Y27" i="14"/>
  <c r="D27" i="14" s="1"/>
  <c r="F27" i="14"/>
  <c r="Y26" i="14"/>
  <c r="D26" i="14" s="1"/>
  <c r="F26" i="14"/>
  <c r="Y25" i="14"/>
  <c r="D25" i="14" s="1"/>
  <c r="F25" i="14"/>
  <c r="Y24" i="14"/>
  <c r="F24" i="14"/>
  <c r="Y23" i="14"/>
  <c r="D23" i="14" s="1"/>
  <c r="F23" i="14"/>
  <c r="Y22" i="14"/>
  <c r="D22" i="14" s="1"/>
  <c r="F22" i="14"/>
  <c r="Y21" i="14"/>
  <c r="Z21" i="14" s="1"/>
  <c r="F21" i="14"/>
  <c r="Y19" i="14"/>
  <c r="D21" i="14" l="1"/>
  <c r="Z27" i="14"/>
  <c r="D60" i="1" l="1"/>
  <c r="E60" i="1" s="1"/>
  <c r="E59" i="1"/>
  <c r="E61" i="1"/>
  <c r="E62" i="1"/>
  <c r="E63" i="1"/>
  <c r="E64" i="1"/>
  <c r="E65" i="1"/>
  <c r="E66" i="1"/>
  <c r="E58" i="1"/>
  <c r="K29" i="1"/>
  <c r="K28" i="1"/>
  <c r="K27" i="1"/>
  <c r="K26" i="1"/>
  <c r="K25" i="1"/>
  <c r="K24" i="1"/>
  <c r="K23" i="1"/>
  <c r="K22" i="1"/>
  <c r="K21" i="1"/>
  <c r="K20" i="1"/>
  <c r="K19" i="1"/>
  <c r="K30" i="1" l="1"/>
  <c r="K31" i="1" s="1"/>
  <c r="K32" i="1" s="1"/>
  <c r="F23" i="13" l="1"/>
  <c r="G23" i="13"/>
  <c r="H23" i="13"/>
  <c r="I23" i="13"/>
  <c r="J23" i="13"/>
  <c r="K23" i="13"/>
  <c r="L23" i="13"/>
  <c r="M23" i="13"/>
  <c r="N23" i="13"/>
  <c r="E23" i="13"/>
  <c r="Y34" i="12" l="1"/>
  <c r="D34" i="12" s="1"/>
  <c r="F34" i="12"/>
  <c r="Y33" i="12"/>
  <c r="D33" i="12" s="1"/>
  <c r="F33" i="12"/>
  <c r="Y32" i="12"/>
  <c r="D32" i="12" s="1"/>
  <c r="F32" i="12"/>
  <c r="Y31" i="12"/>
  <c r="D31" i="12" s="1"/>
  <c r="F31" i="12"/>
  <c r="Y30" i="12"/>
  <c r="D30" i="12" s="1"/>
  <c r="F30" i="12"/>
  <c r="Y29" i="12"/>
  <c r="D29" i="12" s="1"/>
  <c r="F29" i="12"/>
  <c r="Y28" i="12"/>
  <c r="D28" i="12" s="1"/>
  <c r="F28" i="12"/>
  <c r="Y27" i="12"/>
  <c r="D27" i="12" s="1"/>
  <c r="F27" i="12"/>
  <c r="Y26" i="12"/>
  <c r="D26" i="12" s="1"/>
  <c r="F26" i="12"/>
  <c r="Y25" i="12"/>
  <c r="D25" i="12" s="1"/>
  <c r="F25" i="12"/>
  <c r="Y24" i="12"/>
  <c r="D24" i="12" s="1"/>
  <c r="F24" i="12"/>
  <c r="Y23" i="12"/>
  <c r="D23" i="12" s="1"/>
  <c r="F23" i="12"/>
  <c r="Y22" i="12"/>
  <c r="D22" i="12" s="1"/>
  <c r="F22" i="12"/>
  <c r="Y21" i="12"/>
  <c r="D21" i="12" s="1"/>
  <c r="F21" i="12"/>
  <c r="G45" i="11"/>
  <c r="F45" i="11"/>
  <c r="G44" i="11"/>
  <c r="F44" i="11"/>
  <c r="G43" i="11"/>
  <c r="F43" i="11"/>
  <c r="G42" i="11"/>
  <c r="F42" i="11"/>
  <c r="J35" i="11"/>
  <c r="J15" i="11"/>
  <c r="J14" i="11"/>
  <c r="G13" i="11"/>
  <c r="F13" i="11"/>
  <c r="G12" i="11"/>
  <c r="F12" i="11"/>
  <c r="Q7" i="11"/>
  <c r="O7" i="11"/>
  <c r="N7" i="11"/>
  <c r="P5" i="11"/>
  <c r="P4" i="11"/>
  <c r="L4" i="11"/>
  <c r="P3" i="11"/>
  <c r="L3" i="11"/>
  <c r="F54" i="11" l="1"/>
  <c r="N10" i="11" s="1"/>
  <c r="O10" i="11" s="1"/>
  <c r="G54" i="11"/>
  <c r="G55" i="11" s="1"/>
  <c r="G56" i="11" s="1"/>
  <c r="P7" i="11"/>
  <c r="F22" i="8" l="1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Y45" i="10"/>
  <c r="D45" i="10" s="1"/>
  <c r="F45" i="10"/>
  <c r="Y44" i="10"/>
  <c r="D44" i="10" s="1"/>
  <c r="F44" i="10"/>
  <c r="Y43" i="10"/>
  <c r="D43" i="10" s="1"/>
  <c r="F43" i="10"/>
  <c r="Y42" i="10"/>
  <c r="D42" i="10" s="1"/>
  <c r="F42" i="10"/>
  <c r="Y41" i="10"/>
  <c r="D41" i="10" s="1"/>
  <c r="F41" i="10"/>
  <c r="Y40" i="10"/>
  <c r="D40" i="10" s="1"/>
  <c r="F40" i="10"/>
  <c r="Y39" i="10"/>
  <c r="D39" i="10" s="1"/>
  <c r="F39" i="10"/>
  <c r="Y38" i="10"/>
  <c r="D38" i="10" s="1"/>
  <c r="F38" i="10"/>
  <c r="Y37" i="10"/>
  <c r="D37" i="10" s="1"/>
  <c r="F37" i="10"/>
  <c r="Y36" i="10"/>
  <c r="D36" i="10" s="1"/>
  <c r="F36" i="10"/>
  <c r="Y35" i="10"/>
  <c r="D35" i="10" s="1"/>
  <c r="F35" i="10"/>
  <c r="Y34" i="10"/>
  <c r="D34" i="10" s="1"/>
  <c r="F34" i="10"/>
  <c r="Y33" i="10"/>
  <c r="D33" i="10" s="1"/>
  <c r="F33" i="10"/>
  <c r="Y32" i="10"/>
  <c r="D32" i="10" s="1"/>
  <c r="F32" i="10"/>
  <c r="Y31" i="10"/>
  <c r="D31" i="10" s="1"/>
  <c r="F31" i="10"/>
  <c r="Y30" i="10"/>
  <c r="D30" i="10" s="1"/>
  <c r="F30" i="10"/>
  <c r="Y29" i="10"/>
  <c r="D29" i="10" s="1"/>
  <c r="F29" i="10"/>
  <c r="Y28" i="10"/>
  <c r="D28" i="10" s="1"/>
  <c r="F28" i="10"/>
  <c r="Y27" i="10"/>
  <c r="D27" i="10" s="1"/>
  <c r="F27" i="10"/>
  <c r="Y26" i="10"/>
  <c r="D26" i="10" s="1"/>
  <c r="F26" i="10"/>
  <c r="Y25" i="10"/>
  <c r="D25" i="10" s="1"/>
  <c r="F25" i="10"/>
  <c r="Y24" i="10"/>
  <c r="D24" i="10" s="1"/>
  <c r="F24" i="10"/>
  <c r="Y23" i="10"/>
  <c r="D23" i="10" s="1"/>
  <c r="F23" i="10"/>
  <c r="Y22" i="10"/>
  <c r="D22" i="10" s="1"/>
  <c r="F22" i="10"/>
  <c r="Y21" i="10"/>
  <c r="D21" i="10" s="1"/>
  <c r="F21" i="10"/>
  <c r="Y41" i="9" l="1"/>
  <c r="D41" i="9" s="1"/>
  <c r="F41" i="9"/>
  <c r="Y40" i="9"/>
  <c r="D40" i="9" s="1"/>
  <c r="F40" i="9"/>
  <c r="Y39" i="9"/>
  <c r="D39" i="9" s="1"/>
  <c r="F39" i="9"/>
  <c r="Y38" i="9"/>
  <c r="D38" i="9" s="1"/>
  <c r="F38" i="9"/>
  <c r="Y37" i="9"/>
  <c r="D37" i="9" s="1"/>
  <c r="F37" i="9"/>
  <c r="Y36" i="9"/>
  <c r="D36" i="9" s="1"/>
  <c r="F36" i="9"/>
  <c r="Y35" i="9"/>
  <c r="D35" i="9" s="1"/>
  <c r="F35" i="9"/>
  <c r="Y34" i="9"/>
  <c r="D34" i="9" s="1"/>
  <c r="F34" i="9"/>
  <c r="Y33" i="9"/>
  <c r="D33" i="9" s="1"/>
  <c r="F33" i="9"/>
  <c r="Y32" i="9"/>
  <c r="D32" i="9" s="1"/>
  <c r="F32" i="9"/>
  <c r="Y31" i="9"/>
  <c r="D31" i="9" s="1"/>
  <c r="F31" i="9"/>
  <c r="Y30" i="9"/>
  <c r="D30" i="9" s="1"/>
  <c r="F30" i="9"/>
  <c r="Y29" i="9"/>
  <c r="D29" i="9" s="1"/>
  <c r="F29" i="9"/>
  <c r="Y28" i="9"/>
  <c r="D28" i="9" s="1"/>
  <c r="F28" i="9"/>
  <c r="Y27" i="9"/>
  <c r="F27" i="9"/>
  <c r="Y26" i="9"/>
  <c r="D26" i="9" s="1"/>
  <c r="F26" i="9"/>
  <c r="Y25" i="9"/>
  <c r="D25" i="9" s="1"/>
  <c r="F25" i="9"/>
  <c r="Y24" i="9"/>
  <c r="D24" i="9" s="1"/>
  <c r="F24" i="9"/>
  <c r="Y23" i="9"/>
  <c r="D23" i="9" s="1"/>
  <c r="F23" i="9"/>
  <c r="Y22" i="9"/>
  <c r="D22" i="9" s="1"/>
  <c r="F22" i="9"/>
  <c r="Y21" i="9"/>
  <c r="F21" i="9"/>
  <c r="D27" i="9" l="1"/>
  <c r="D21" i="9"/>
  <c r="Y41" i="8" l="1"/>
  <c r="D41" i="8" s="1"/>
  <c r="F41" i="8"/>
  <c r="Y40" i="8"/>
  <c r="D40" i="8" s="1"/>
  <c r="F40" i="8"/>
  <c r="Y39" i="8"/>
  <c r="D39" i="8" s="1"/>
  <c r="F39" i="8"/>
  <c r="Y38" i="8"/>
  <c r="D38" i="8" s="1"/>
  <c r="F38" i="8"/>
  <c r="Y37" i="8"/>
  <c r="D37" i="8" s="1"/>
  <c r="F37" i="8"/>
  <c r="Y36" i="8"/>
  <c r="D36" i="8" s="1"/>
  <c r="F36" i="8"/>
  <c r="Y35" i="8"/>
  <c r="D35" i="8" s="1"/>
  <c r="Y34" i="8"/>
  <c r="D34" i="8" s="1"/>
  <c r="Y33" i="8"/>
  <c r="D33" i="8" s="1"/>
  <c r="Y32" i="8"/>
  <c r="D32" i="8" s="1"/>
  <c r="Y31" i="8"/>
  <c r="D31" i="8" s="1"/>
  <c r="Y30" i="8"/>
  <c r="D30" i="8" s="1"/>
  <c r="Y29" i="8"/>
  <c r="D29" i="8" s="1"/>
  <c r="Y28" i="8"/>
  <c r="D28" i="8" s="1"/>
  <c r="AB27" i="8"/>
  <c r="AC27" i="8" s="1"/>
  <c r="Y27" i="8"/>
  <c r="Y26" i="8"/>
  <c r="D26" i="8" s="1"/>
  <c r="Y25" i="8"/>
  <c r="D25" i="8" s="1"/>
  <c r="Y24" i="8"/>
  <c r="D24" i="8" s="1"/>
  <c r="Y23" i="8"/>
  <c r="D23" i="8" s="1"/>
  <c r="Y22" i="8"/>
  <c r="D22" i="8" s="1"/>
  <c r="Y21" i="8"/>
  <c r="Z21" i="8" s="1"/>
  <c r="F21" i="8"/>
  <c r="Y19" i="8"/>
  <c r="F33" i="7"/>
  <c r="Y33" i="7"/>
  <c r="D33" i="7" s="1"/>
  <c r="Y41" i="7"/>
  <c r="D41" i="7" s="1"/>
  <c r="F41" i="7"/>
  <c r="Y40" i="7"/>
  <c r="D40" i="7" s="1"/>
  <c r="F40" i="7"/>
  <c r="Y39" i="7"/>
  <c r="D39" i="7" s="1"/>
  <c r="F39" i="7"/>
  <c r="Y38" i="7"/>
  <c r="D38" i="7" s="1"/>
  <c r="F38" i="7"/>
  <c r="Y37" i="7"/>
  <c r="D37" i="7" s="1"/>
  <c r="F37" i="7"/>
  <c r="Y36" i="7"/>
  <c r="D36" i="7" s="1"/>
  <c r="F36" i="7"/>
  <c r="Y35" i="7"/>
  <c r="D35" i="7" s="1"/>
  <c r="F35" i="7"/>
  <c r="Y34" i="7"/>
  <c r="D34" i="7" s="1"/>
  <c r="F34" i="7"/>
  <c r="Y32" i="7"/>
  <c r="D32" i="7" s="1"/>
  <c r="F32" i="7"/>
  <c r="Y31" i="7"/>
  <c r="D31" i="7" s="1"/>
  <c r="F31" i="7"/>
  <c r="Y30" i="7"/>
  <c r="D30" i="7" s="1"/>
  <c r="F30" i="7"/>
  <c r="Y29" i="7"/>
  <c r="D29" i="7" s="1"/>
  <c r="F29" i="7"/>
  <c r="Y28" i="7"/>
  <c r="D28" i="7" s="1"/>
  <c r="F28" i="7"/>
  <c r="AB27" i="7"/>
  <c r="AC27" i="7" s="1"/>
  <c r="Y27" i="7"/>
  <c r="Z27" i="7" s="1"/>
  <c r="F27" i="7"/>
  <c r="Y26" i="7"/>
  <c r="D26" i="7" s="1"/>
  <c r="F26" i="7"/>
  <c r="Y25" i="7"/>
  <c r="D25" i="7" s="1"/>
  <c r="F25" i="7"/>
  <c r="Y24" i="7"/>
  <c r="D24" i="7" s="1"/>
  <c r="F24" i="7"/>
  <c r="Y23" i="7"/>
  <c r="D23" i="7" s="1"/>
  <c r="F23" i="7"/>
  <c r="Y22" i="7"/>
  <c r="D22" i="7" s="1"/>
  <c r="F22" i="7"/>
  <c r="Y21" i="7"/>
  <c r="Z21" i="7" s="1"/>
  <c r="F21" i="7"/>
  <c r="Y19" i="7"/>
  <c r="Z27" i="8" l="1"/>
  <c r="D27" i="8"/>
  <c r="D21" i="8"/>
  <c r="D21" i="7"/>
  <c r="D27" i="7"/>
  <c r="O24" i="1" l="1"/>
  <c r="O21" i="1"/>
  <c r="N21" i="1"/>
  <c r="O20" i="1"/>
  <c r="N20" i="1"/>
  <c r="O19" i="1"/>
  <c r="N19" i="1"/>
  <c r="O18" i="1"/>
  <c r="N18" i="1"/>
  <c r="O22" i="1" l="1"/>
  <c r="Y35" i="5" l="1"/>
  <c r="D35" i="5" s="1"/>
  <c r="Y34" i="5"/>
  <c r="D34" i="5" s="1"/>
  <c r="Y33" i="5"/>
  <c r="D33" i="5" s="1"/>
  <c r="Y32" i="5"/>
  <c r="D32" i="5" s="1"/>
  <c r="F32" i="5"/>
  <c r="F33" i="5"/>
  <c r="F34" i="5"/>
  <c r="F35" i="5"/>
  <c r="F36" i="5"/>
  <c r="F22" i="5" l="1"/>
  <c r="F23" i="5"/>
  <c r="F24" i="5"/>
  <c r="F25" i="5"/>
  <c r="F26" i="5"/>
  <c r="F27" i="5"/>
  <c r="F28" i="5"/>
  <c r="F29" i="5"/>
  <c r="F30" i="5"/>
  <c r="F31" i="5"/>
  <c r="F37" i="5"/>
  <c r="F38" i="5"/>
  <c r="F39" i="5"/>
  <c r="F40" i="5"/>
  <c r="F21" i="5"/>
  <c r="Y22" i="5"/>
  <c r="D22" i="5" s="1"/>
  <c r="Y23" i="5"/>
  <c r="D23" i="5" s="1"/>
  <c r="Y24" i="5"/>
  <c r="D24" i="5" s="1"/>
  <c r="Y25" i="5"/>
  <c r="D25" i="5" s="1"/>
  <c r="Y26" i="5"/>
  <c r="D26" i="5" s="1"/>
  <c r="Y27" i="5"/>
  <c r="D27" i="5" s="1"/>
  <c r="Y28" i="5"/>
  <c r="D28" i="5" s="1"/>
  <c r="Y29" i="5"/>
  <c r="D29" i="5" s="1"/>
  <c r="Y30" i="5"/>
  <c r="D30" i="5" s="1"/>
  <c r="Y31" i="5"/>
  <c r="D31" i="5" s="1"/>
  <c r="Y36" i="5"/>
  <c r="D36" i="5" s="1"/>
  <c r="Y37" i="5"/>
  <c r="D37" i="5" s="1"/>
  <c r="Y38" i="5"/>
  <c r="D38" i="5" s="1"/>
  <c r="Y39" i="5"/>
  <c r="D39" i="5" s="1"/>
  <c r="Y40" i="5"/>
  <c r="D40" i="5" s="1"/>
  <c r="Y21" i="5"/>
  <c r="D21" i="5" s="1"/>
  <c r="AB27" i="5"/>
  <c r="AC27" i="5" s="1"/>
  <c r="Y19" i="5"/>
  <c r="E44" i="1"/>
  <c r="M48" i="1"/>
  <c r="M49" i="1" s="1"/>
  <c r="L48" i="1"/>
  <c r="L49" i="1" s="1"/>
  <c r="K48" i="1"/>
  <c r="K49" i="1" s="1"/>
  <c r="J48" i="1"/>
  <c r="J49" i="1" s="1"/>
  <c r="I48" i="1"/>
  <c r="I49" i="1" s="1"/>
  <c r="H48" i="1"/>
  <c r="H49" i="1" s="1"/>
  <c r="G48" i="1"/>
  <c r="G49" i="1" s="1"/>
  <c r="F48" i="1"/>
  <c r="F49" i="1" s="1"/>
  <c r="O46" i="1"/>
  <c r="N46" i="1"/>
  <c r="E46" i="1"/>
  <c r="O45" i="1"/>
  <c r="N45" i="1"/>
  <c r="E45" i="1"/>
  <c r="O44" i="1"/>
  <c r="N44" i="1"/>
  <c r="O43" i="1"/>
  <c r="N43" i="1"/>
  <c r="E43" i="1"/>
  <c r="O42" i="1"/>
  <c r="N42" i="1"/>
  <c r="E42" i="1"/>
  <c r="O41" i="1"/>
  <c r="N41" i="1"/>
  <c r="E41" i="1"/>
  <c r="O40" i="1"/>
  <c r="N40" i="1"/>
  <c r="E40" i="1"/>
  <c r="O39" i="1"/>
  <c r="N39" i="1"/>
  <c r="E39" i="1"/>
  <c r="O38" i="1"/>
  <c r="N38" i="1"/>
  <c r="E38" i="1"/>
  <c r="O37" i="1"/>
  <c r="N37" i="1"/>
  <c r="E37" i="1"/>
  <c r="O36" i="1"/>
  <c r="N36" i="1"/>
  <c r="E36" i="1"/>
  <c r="E28" i="1"/>
  <c r="E18" i="1"/>
  <c r="E19" i="1"/>
  <c r="E20" i="1"/>
  <c r="E27" i="1"/>
  <c r="E26" i="1"/>
  <c r="E25" i="1"/>
  <c r="E24" i="1"/>
  <c r="E23" i="1"/>
  <c r="E22" i="1"/>
  <c r="E21" i="1"/>
  <c r="Z21" i="5" l="1"/>
  <c r="Z27" i="5"/>
  <c r="O47" i="1"/>
  <c r="E29" i="1"/>
  <c r="O49" i="1"/>
  <c r="E47" i="1"/>
  <c r="E48" i="1" s="1"/>
  <c r="E49" i="1" s="1"/>
  <c r="E51" i="1" s="1"/>
  <c r="E30" i="1"/>
  <c r="E31" i="1" l="1"/>
  <c r="Z8" i="3" l="1"/>
  <c r="Z9" i="3"/>
  <c r="Z7" i="3"/>
  <c r="AA9" i="3"/>
  <c r="AA8" i="3"/>
  <c r="AA7" i="3"/>
  <c r="M11" i="1" l="1"/>
  <c r="M12" i="1" s="1"/>
  <c r="N7" i="1" l="1"/>
  <c r="N8" i="1"/>
  <c r="N9" i="1"/>
  <c r="N6" i="1"/>
  <c r="O7" i="1"/>
  <c r="O8" i="1"/>
  <c r="O9" i="1"/>
  <c r="O6" i="1"/>
  <c r="O10" i="1" l="1"/>
  <c r="Q8" i="3"/>
  <c r="Q7" i="3"/>
  <c r="F6" i="3"/>
  <c r="J6" i="3" s="1"/>
  <c r="F5" i="3"/>
  <c r="J5" i="3" s="1"/>
  <c r="F4" i="3"/>
  <c r="Q9" i="3"/>
  <c r="Q10" i="3" l="1"/>
  <c r="Q11" i="3" s="1"/>
  <c r="Q12" i="3" s="1"/>
  <c r="J7" i="3"/>
  <c r="L11" i="1"/>
  <c r="L12" i="1" s="1"/>
  <c r="G11" i="1" l="1"/>
  <c r="G12" i="1" s="1"/>
  <c r="H11" i="1"/>
  <c r="H12" i="1" s="1"/>
  <c r="I11" i="1"/>
  <c r="I12" i="1" s="1"/>
  <c r="J11" i="1"/>
  <c r="J12" i="1" s="1"/>
  <c r="K11" i="1"/>
  <c r="K12" i="1" s="1"/>
  <c r="F11" i="1"/>
  <c r="F12" i="1" s="1"/>
  <c r="O12" i="1" l="1"/>
  <c r="E4" i="2"/>
  <c r="E5" i="2"/>
  <c r="E6" i="2"/>
  <c r="E3" i="2"/>
  <c r="E7" i="1"/>
  <c r="E8" i="1"/>
  <c r="E9" i="1"/>
  <c r="E6" i="1"/>
  <c r="E7" i="2" l="1"/>
  <c r="E8" i="2" s="1"/>
  <c r="E9" i="2" s="1"/>
  <c r="E10" i="1"/>
  <c r="E11" i="1" s="1"/>
  <c r="E12" i="1" s="1"/>
</calcChain>
</file>

<file path=xl/sharedStrings.xml><?xml version="1.0" encoding="utf-8"?>
<sst xmlns="http://schemas.openxmlformats.org/spreadsheetml/2006/main" count="2498" uniqueCount="657">
  <si>
    <t>KG</t>
  </si>
  <si>
    <t>PZA</t>
  </si>
  <si>
    <t>ROLLO</t>
  </si>
  <si>
    <t>CASTILLO 12 X 12-4</t>
  </si>
  <si>
    <t>CASTILLO 12 X 20-4</t>
  </si>
  <si>
    <t>CASTILLO 15 X 15-4</t>
  </si>
  <si>
    <t>CASTILLO 15 X 25-4</t>
  </si>
  <si>
    <t>CASTILLO 15 X 20-4</t>
  </si>
  <si>
    <t>CASTILLO 15 X 30-4</t>
  </si>
  <si>
    <t>MALLA 6X6 4/4</t>
  </si>
  <si>
    <t>MALLA 6X6 10/10</t>
  </si>
  <si>
    <t>SOLICITADO</t>
  </si>
  <si>
    <t>UNI</t>
  </si>
  <si>
    <t>DESCRIPCION</t>
  </si>
  <si>
    <t>UNITARIO</t>
  </si>
  <si>
    <t>IMPORTE</t>
  </si>
  <si>
    <t>FALTANTE</t>
  </si>
  <si>
    <t>VARILLA CORRUGADA 1/4 FY=6,000 TRAMO 6M</t>
  </si>
  <si>
    <t>VARILLA CORRUGADA NO 3 (3/8)</t>
  </si>
  <si>
    <t>VARILLA CORRUGADA NO4 (1/2)</t>
  </si>
  <si>
    <t>VARILLA CORRUGADA NO 5 (5/8)</t>
  </si>
  <si>
    <t>CANT</t>
  </si>
  <si>
    <t>P.U.</t>
  </si>
  <si>
    <t>MONTO</t>
  </si>
  <si>
    <t>CASETON 50X60X15 CM POLIESTIRENO EXPANDIDO</t>
  </si>
  <si>
    <t>SUBTOTAL</t>
  </si>
  <si>
    <t xml:space="preserve">IVA </t>
  </si>
  <si>
    <t>TOTAL</t>
  </si>
  <si>
    <t>Fecha de solicitud:</t>
  </si>
  <si>
    <t xml:space="preserve">MATERIAL </t>
  </si>
  <si>
    <t>PROVEEDOR</t>
  </si>
  <si>
    <t>ESTRUTEC</t>
  </si>
  <si>
    <t>T-89</t>
  </si>
  <si>
    <t>T-108</t>
  </si>
  <si>
    <t>T-120</t>
  </si>
  <si>
    <t>CASETON 60x70x10 CM POLIESTIRENO EXPANDIDO</t>
  </si>
  <si>
    <t>|</t>
  </si>
  <si>
    <t>ENTREGADO</t>
  </si>
  <si>
    <t>FECHA</t>
  </si>
  <si>
    <t>CONCEPTO</t>
  </si>
  <si>
    <t>MATERIAL</t>
  </si>
  <si>
    <t>SALIO DE:</t>
  </si>
  <si>
    <t>ENTREGO A:</t>
  </si>
  <si>
    <t>VITAD OBRA QUE INICIA  EN SEPTIEMBRE DEL 2023</t>
  </si>
  <si>
    <t>escalera de acero</t>
  </si>
  <si>
    <t>CANTIDAD</t>
  </si>
  <si>
    <t>BOBINA ALAMBRE</t>
  </si>
  <si>
    <t xml:space="preserve">SOLUM </t>
  </si>
  <si>
    <t>VITAD</t>
  </si>
  <si>
    <t>ARTEZA</t>
  </si>
  <si>
    <t>TOSSA</t>
  </si>
  <si>
    <t>VARILLA 3/8"</t>
  </si>
  <si>
    <t>TRAMOS</t>
  </si>
  <si>
    <t>MILLENIUM</t>
  </si>
  <si>
    <t>escalera de tijera</t>
  </si>
  <si>
    <t>CASETON 19  VIVIENDAS</t>
  </si>
  <si>
    <t>HOME DEPOT</t>
  </si>
  <si>
    <t>NUMERO OC</t>
  </si>
  <si>
    <t>L011</t>
  </si>
  <si>
    <t>VARILLA CORRUGADA N°4 (1/2")</t>
  </si>
  <si>
    <t>VARILLA CORRUGADA N°3 (3/8")</t>
  </si>
  <si>
    <t>VARILLA CORRUGADA N°5 (5/8")</t>
  </si>
  <si>
    <t>SE REALIZA LIBERACIÓN COMO VIENE ESTIPULADA</t>
  </si>
  <si>
    <t>ALAMBRE RECOCIDO</t>
  </si>
  <si>
    <t xml:space="preserve">ALAMBRON </t>
  </si>
  <si>
    <t>PZAS</t>
  </si>
  <si>
    <t>VARILLA CORRUGADA 1/4"</t>
  </si>
  <si>
    <t>No. requisicion:</t>
  </si>
  <si>
    <t>ISPC -01</t>
  </si>
  <si>
    <t>Nombre Obra:</t>
  </si>
  <si>
    <t>Encargado:</t>
  </si>
  <si>
    <t>PROTOTIPO</t>
  </si>
  <si>
    <t>Ciudad:</t>
  </si>
  <si>
    <t xml:space="preserve">  </t>
  </si>
  <si>
    <t>LOTES</t>
  </si>
  <si>
    <t>Teléfono:</t>
  </si>
  <si>
    <t>CIMENTACIÓN SANITARIO</t>
  </si>
  <si>
    <t>Cantidad</t>
  </si>
  <si>
    <t>UNIDAD</t>
  </si>
  <si>
    <t>Descripción</t>
  </si>
  <si>
    <t xml:space="preserve">OBSERVACIONES </t>
  </si>
  <si>
    <t>SANITARIO</t>
  </si>
  <si>
    <t>TRAMO</t>
  </si>
  <si>
    <t>YEE 2"</t>
  </si>
  <si>
    <t>YEE 4" A 2"</t>
  </si>
  <si>
    <t>YEE 4"</t>
  </si>
  <si>
    <t>COPLE 4"</t>
  </si>
  <si>
    <t>PEGAMENTO PARA PVC</t>
  </si>
  <si>
    <t xml:space="preserve"> </t>
  </si>
  <si>
    <t>elaboro</t>
  </si>
  <si>
    <t>Fecha:</t>
  </si>
  <si>
    <t>Fecha de Entrega</t>
  </si>
  <si>
    <t>MATERIAL PARA 10 VIVIENDAS CIMENTACION CONTRATISTA (MIGUEL ZARAGOZA BARRIOS)</t>
  </si>
  <si>
    <r>
      <t xml:space="preserve">SILLETA PIRAMIDAL SP 300 </t>
    </r>
    <r>
      <rPr>
        <b/>
        <sz val="8"/>
        <rFont val="Tahoma"/>
        <family val="2"/>
      </rPr>
      <t xml:space="preserve"> BOLSA 350 PZA</t>
    </r>
  </si>
  <si>
    <t>APOLO</t>
  </si>
  <si>
    <t>ARES</t>
  </si>
  <si>
    <t>ATENAS</t>
  </si>
  <si>
    <t>T-86/89</t>
  </si>
  <si>
    <t>T-95/109</t>
  </si>
  <si>
    <t>T-102/120</t>
  </si>
  <si>
    <t>VITAD -19 VIVIENDAS</t>
  </si>
  <si>
    <t>ING. FRANCISCO RAMOS.</t>
  </si>
  <si>
    <t>TLAJOMULCO DE ZUÑIGA</t>
  </si>
  <si>
    <t>TUBO 2" PVC</t>
  </si>
  <si>
    <t>TUBO 1 1/2" PVC</t>
  </si>
  <si>
    <t>TUBO 3" PVC</t>
  </si>
  <si>
    <t>TUBO 4" PVC</t>
  </si>
  <si>
    <t>CODO 1 1/2" X 45</t>
  </si>
  <si>
    <t xml:space="preserve">CODO 2" X 45 </t>
  </si>
  <si>
    <t>CODO 2" X 90</t>
  </si>
  <si>
    <t>CODO 4" X 45</t>
  </si>
  <si>
    <t>CODO 4 X 90</t>
  </si>
  <si>
    <t xml:space="preserve">REDUCCIÓN 2 A 1 1/2" </t>
  </si>
  <si>
    <t>REDUCCIÓN 3" A 2"</t>
  </si>
  <si>
    <t>YEE 3"</t>
  </si>
  <si>
    <t>TAPON 4"</t>
  </si>
  <si>
    <t>MATERIAL A ENTREGAR A PLOMERO PARA CIMENTACION  PVC</t>
  </si>
  <si>
    <t>AZUL</t>
  </si>
  <si>
    <t>AMARILLO</t>
  </si>
  <si>
    <t>VERDE</t>
  </si>
  <si>
    <t>ARMACEL</t>
  </si>
  <si>
    <t>SUR-2418</t>
  </si>
  <si>
    <t>SUR-2420</t>
  </si>
  <si>
    <t>SUR -2416</t>
  </si>
  <si>
    <t>SUR - 2436</t>
  </si>
  <si>
    <t>TUBO 1"</t>
  </si>
  <si>
    <t>TUBO 1/2"</t>
  </si>
  <si>
    <t>TUBO 3/4"</t>
  </si>
  <si>
    <t>CODO 3/4" X 90</t>
  </si>
  <si>
    <t>CODO 1/2" X 90</t>
  </si>
  <si>
    <t>CODO 1" X 90</t>
  </si>
  <si>
    <t>COPLE 1/2"</t>
  </si>
  <si>
    <t>COPLE 3/4"</t>
  </si>
  <si>
    <t>CONECTOR MACHO 1/2"</t>
  </si>
  <si>
    <t>REDUCCIÓN DE 1" A 3/4"</t>
  </si>
  <si>
    <t>REDUCCIÓN DE 3/4" A 1/2"</t>
  </si>
  <si>
    <t>REDUCCIÓN DE 1" A 1/2"</t>
  </si>
  <si>
    <t>TAPON GORRO 1/2"</t>
  </si>
  <si>
    <t>TAPON GORRO 3/4"</t>
  </si>
  <si>
    <t>TEE 1"</t>
  </si>
  <si>
    <t xml:space="preserve">TEE 1/2" </t>
  </si>
  <si>
    <t>TEE 3/4"</t>
  </si>
  <si>
    <t>TAPON GORRO 1"</t>
  </si>
  <si>
    <t>MATERIAL A ENTREGAR A PLOMERO PARA CIMENTACION  TUBO PLUS</t>
  </si>
  <si>
    <t>TEE 1/2"</t>
  </si>
  <si>
    <t>TAPON 1/2"</t>
  </si>
  <si>
    <t>SHELACK</t>
  </si>
  <si>
    <t>CINTA TEFLON</t>
  </si>
  <si>
    <t>POLIDUCTO 3/4"</t>
  </si>
  <si>
    <t>POLIDUCTO 1/2"</t>
  </si>
  <si>
    <t>POLIDUCTO" 1 1/4</t>
  </si>
  <si>
    <t>POLIDUCTO 1"</t>
  </si>
  <si>
    <t>CURVA CONDUIT PVC PESADO 1 1/4"</t>
  </si>
  <si>
    <t>TUBO CONDUIT PESADO 1 1/4"</t>
  </si>
  <si>
    <t>SUR 2542</t>
  </si>
  <si>
    <t>SUR 2543</t>
  </si>
  <si>
    <t>CODO  1 1/2" X 90</t>
  </si>
  <si>
    <t>CANTIDAD A SOLICITAR</t>
  </si>
  <si>
    <t>pza</t>
  </si>
  <si>
    <t>INTERRUPTOR TERMOMAGNETICO 2X50 Amp, 120/240v-10 KA</t>
  </si>
  <si>
    <t>INTERRUPTOR TERMOMAGNETICO 1X20 Amp, 120/240v-10 KA</t>
  </si>
  <si>
    <t>INTERRUPTOR TERMOMAGNETICO 2X20 Amp, 120/240v-10 KA</t>
  </si>
  <si>
    <t>INTERRUPTOR TERMOMAGNETICO 1X15 Amp, 120/240v-10 KA</t>
  </si>
  <si>
    <t>INTERRUPTOR TERMOMAGNETICO 2X15 Amp, 120/240v-10 KA</t>
  </si>
  <si>
    <t>INTERRUPTOR TERMOMAGNETICO 2X60 Amp, 120/240v-10 KA</t>
  </si>
  <si>
    <t>CENTRO DE CARGA DE 20 CIRCUITOS</t>
  </si>
  <si>
    <t>INTERRUPTOR SENCILLO 10A 127 V</t>
  </si>
  <si>
    <t>INTERRUPTOR DOBLE 10A 127 V</t>
  </si>
  <si>
    <t>INTERRUPTOR TRIPLIE 10A 127 V</t>
  </si>
  <si>
    <t>INTERRUPTOR 3 VIAS 10 A 127 V</t>
  </si>
  <si>
    <t>BOTON PARA TIMBRE  10A 250V</t>
  </si>
  <si>
    <t>ZUMBADOR PARA TIMBRE 6W 120V</t>
  </si>
  <si>
    <t>ML</t>
  </si>
  <si>
    <t xml:space="preserve">TAPA 1 MODULO CON CHASIS COLOR BLANCO </t>
  </si>
  <si>
    <t>TAPA 2 MODULO CON CHASIS COLOR BLANCO</t>
  </si>
  <si>
    <t xml:space="preserve">TAPA  3  MODULO CON CHASIS COLOR BLANCO </t>
  </si>
  <si>
    <t xml:space="preserve">TAPA CIEGA CON CHASIS COLOR BLANCO </t>
  </si>
  <si>
    <t xml:space="preserve">PORTA LAMPARAS DE PLASTICO 4" CON CASQUILLODE LATON </t>
  </si>
  <si>
    <t>TOMA CORRIENTE DUPLEX POLARIZADO 2P+T CON PLACA Y CHASIS 10/16A 127/200</t>
  </si>
  <si>
    <t>TOMA CORRIENTE DUPLEX POLARIZADO 2P+T CON PLACA Y CHASIS 10/16A 127/200 CON FALLA TIERRA</t>
  </si>
  <si>
    <t>TOMA CORRIENTE DUPLEX POLARIZADO 2P+T CON PLACA Y CHASIS 10/16A 127/200 PARA EXTERIOR</t>
  </si>
  <si>
    <t xml:space="preserve">TOMA DE TELEVISION </t>
  </si>
  <si>
    <t xml:space="preserve">TOMA DE TELEFONO </t>
  </si>
  <si>
    <t xml:space="preserve">SPOT DE ACENTO EMPOTRADO EN TECHO INTERIOR DECORATIVO LED 7W 107MMX38MMX90MM EN COLOR BLANCO </t>
  </si>
  <si>
    <t>CARLOS ROSALES</t>
  </si>
  <si>
    <t>INMEDIATO</t>
  </si>
  <si>
    <t>REDUCCION BUSHING 3/4" A  1/2"</t>
  </si>
  <si>
    <t>TAPON 3/4"</t>
  </si>
  <si>
    <t xml:space="preserve">CINTA CANELA </t>
  </si>
  <si>
    <t>AZULEJO Y ANTIDERRAPANTE</t>
  </si>
  <si>
    <t>PIEZAS</t>
  </si>
  <si>
    <t xml:space="preserve">AZULEJO PARA BAÑO </t>
  </si>
  <si>
    <t xml:space="preserve">piezas por caja </t>
  </si>
  <si>
    <t>M2</t>
  </si>
  <si>
    <t>N° DE CASAS</t>
  </si>
  <si>
    <t>TOTAL M2</t>
  </si>
  <si>
    <t>TOTAL CAJAS</t>
  </si>
  <si>
    <t>Prot.</t>
  </si>
  <si>
    <t>Modelo</t>
  </si>
  <si>
    <t xml:space="preserve">Cajas </t>
  </si>
  <si>
    <t>Ignis baño compartido</t>
  </si>
  <si>
    <t xml:space="preserve">AZUL </t>
  </si>
  <si>
    <t xml:space="preserve">AMARILLO </t>
  </si>
  <si>
    <t>108</t>
  </si>
  <si>
    <t>Ignis baño recamara</t>
  </si>
  <si>
    <t>89</t>
  </si>
  <si>
    <t>120</t>
  </si>
  <si>
    <t>CONTENIDO DE M2 DE LA CAJA 1.44</t>
  </si>
  <si>
    <t>Frac.</t>
  </si>
  <si>
    <t>MANZANA</t>
  </si>
  <si>
    <t>Lote</t>
  </si>
  <si>
    <t>COLOR</t>
  </si>
  <si>
    <t>AZULEJO M2</t>
  </si>
  <si>
    <t>ANTIDERRAPANTE M2</t>
  </si>
  <si>
    <t>Fecha de entrega</t>
  </si>
  <si>
    <t>02</t>
  </si>
  <si>
    <t>14</t>
  </si>
  <si>
    <t>INSTALADO</t>
  </si>
  <si>
    <t>15</t>
  </si>
  <si>
    <t>03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</si>
  <si>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</si>
  <si>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</si>
  <si>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</si>
  <si>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</si>
  <si>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</si>
  <si>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</si>
  <si>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</si>
  <si>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</si>
  <si>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</si>
  <si>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16</t>
  </si>
  <si>
    <t>17</t>
  </si>
  <si>
    <t>18</t>
  </si>
  <si>
    <t>casa muestra</t>
  </si>
  <si>
    <t>19</t>
  </si>
  <si>
    <t>20</t>
  </si>
  <si>
    <t>LINEA MODUS BLANCO BTICINO</t>
  </si>
  <si>
    <t>ING. FRANCISCO RAMOS</t>
  </si>
  <si>
    <t>LUMINARIA TIPO PORTASPOT 12W 160 MMX125MMX35MM EN COLOR BLANCO AD-013-65K</t>
  </si>
  <si>
    <t>SOLUM - ET:01- 4 VIV</t>
  </si>
  <si>
    <t>TLAQUEPAQUE</t>
  </si>
  <si>
    <t xml:space="preserve">CABLE A SOLICITAR LOTES </t>
  </si>
  <si>
    <t>Cable Thw cal. 12</t>
  </si>
  <si>
    <t>Cable Thw cal. 14</t>
  </si>
  <si>
    <t>MTS</t>
  </si>
  <si>
    <t>Cable de cobre desnudo 14 AWG</t>
  </si>
  <si>
    <t>Cable de cobre desnudo 12 AWG</t>
  </si>
  <si>
    <t>N° LOTE</t>
  </si>
  <si>
    <t>JUEGO DE ACCESORIOS</t>
  </si>
  <si>
    <t>MEDIO CESPOL P/ LAVABO S/CONTRA 219 URREA</t>
  </si>
  <si>
    <t>MONOMANDO P/LAVABO 4459 CROMO DICA</t>
  </si>
  <si>
    <t xml:space="preserve">MONOMANDO P/REGADERA 4470 E CROMO DICA </t>
  </si>
  <si>
    <t>BRAZO P/ REG RED C/CHAP 4550 BRR 40 CMS CROMO DICA</t>
  </si>
  <si>
    <t>REGADERA RED 4538 R CROMO DICA</t>
  </si>
  <si>
    <t>CONTRA P/LAVABO C/ REB 4206 CROMO DICA</t>
  </si>
  <si>
    <t>PORTAROLLO</t>
  </si>
  <si>
    <t>GANCHO</t>
  </si>
  <si>
    <t>TOALLERO GRANDE</t>
  </si>
  <si>
    <t>NIPLE 3" X 1/2"</t>
  </si>
  <si>
    <t>CANTIDAD ORDEN DE COMPRA</t>
  </si>
  <si>
    <t>CANTIDAD ENTREGADA</t>
  </si>
  <si>
    <t>CANTIDAD PENDIENTE</t>
  </si>
  <si>
    <t>OBRA VITAD</t>
  </si>
  <si>
    <t>PROVEEDOR:</t>
  </si>
  <si>
    <t xml:space="preserve"> P.U. </t>
  </si>
  <si>
    <t xml:space="preserve"> MONTO </t>
  </si>
  <si>
    <t>OBSERVACIONES</t>
  </si>
  <si>
    <t>TRAMO 1/2"</t>
  </si>
  <si>
    <t>GALVANIZADO</t>
  </si>
  <si>
    <t>CODO 1/2 X 90</t>
  </si>
  <si>
    <t>NIPLE 1/2 x 4</t>
  </si>
  <si>
    <t>NIPLE 1/2 X 60 cm</t>
  </si>
  <si>
    <t>NIPLE 1/2 X 8</t>
  </si>
  <si>
    <t>NIPLE CUERDA CORRIDA 1/2</t>
  </si>
  <si>
    <t>NUDO 1/2</t>
  </si>
  <si>
    <t>TAPONES 1/2</t>
  </si>
  <si>
    <t>TEE 1/2</t>
  </si>
  <si>
    <t>DURMAN</t>
  </si>
  <si>
    <t>PVC</t>
  </si>
  <si>
    <t>TRAMO 3</t>
  </si>
  <si>
    <t>TRAMO 2</t>
  </si>
  <si>
    <t>TRAMO 1 1/2</t>
  </si>
  <si>
    <t>COPLE 3</t>
  </si>
  <si>
    <t>COPLE 2</t>
  </si>
  <si>
    <t>CODO 4 X 45</t>
  </si>
  <si>
    <t>CODO 3 X 90</t>
  </si>
  <si>
    <t>CODO 3 X 45</t>
  </si>
  <si>
    <t>CODO 2 X 45</t>
  </si>
  <si>
    <t>CODO 2 X 90</t>
  </si>
  <si>
    <t>CODO 1 1/2 X 45</t>
  </si>
  <si>
    <t>CODO VENTILA 4, SALIDA 2</t>
  </si>
  <si>
    <t>COPLE 4</t>
  </si>
  <si>
    <t>TAPON 4</t>
  </si>
  <si>
    <t>YEE 4</t>
  </si>
  <si>
    <t>YEE 2</t>
  </si>
  <si>
    <t>TRAMO 4MT</t>
  </si>
  <si>
    <t>TRAMO 1"</t>
  </si>
  <si>
    <t>Tubo Plus</t>
  </si>
  <si>
    <t>TRAMO 3/4"</t>
  </si>
  <si>
    <t>CODO 1/2" X 90°</t>
  </si>
  <si>
    <t xml:space="preserve">CODO 3/4" X 90° </t>
  </si>
  <si>
    <t>REDUCCION 1" A  1/2 "</t>
  </si>
  <si>
    <t>TAPÓN GORRO 3/4</t>
  </si>
  <si>
    <t>INSERTOR 1/2</t>
  </si>
  <si>
    <t>BRONCE</t>
  </si>
  <si>
    <t>CINTA TEFLON 1/2 GARLOCK</t>
  </si>
  <si>
    <t>TAPON MACHO 1/2</t>
  </si>
  <si>
    <t>POLIMEX</t>
  </si>
  <si>
    <t>VALVULA ESFERA 1/2 ROSCA</t>
  </si>
  <si>
    <t>RUGO
100I-13</t>
  </si>
  <si>
    <t>ADAPTADOR HEMBRA C/INSERTO 1/2</t>
  </si>
  <si>
    <t>CPVC</t>
  </si>
  <si>
    <t>MT
rollo 50</t>
  </si>
  <si>
    <t>MANGUERA DURMAN</t>
  </si>
  <si>
    <t xml:space="preserve">SOLICITA </t>
  </si>
  <si>
    <t>ELABORO</t>
  </si>
  <si>
    <t>AUTORIZA</t>
  </si>
  <si>
    <t>LIC. MARGARITA LARES</t>
  </si>
  <si>
    <t>LIC. MIGUEL ZARAGOZA</t>
  </si>
  <si>
    <t>ORDEN DE COMPRA N° 35- 23</t>
  </si>
  <si>
    <t>27--MARZO</t>
  </si>
  <si>
    <t>FACTURAR:</t>
  </si>
  <si>
    <t>DESARROLLADORA INMOBILIARIA DEMING</t>
  </si>
  <si>
    <t>CIMENTACION 5 lotes 18-14
ENTREPISO 2 lote 1-2</t>
  </si>
  <si>
    <t>ENTRE</t>
  </si>
  <si>
    <t>CIME</t>
  </si>
  <si>
    <t>SUMINISTROS HIDROSANITARIOS RAZZIO</t>
  </si>
  <si>
    <t>COT S02436
COT S02440</t>
  </si>
  <si>
    <t>COT S02440</t>
  </si>
  <si>
    <t xml:space="preserve"> CINTA TEFLON GARLOCK 1/2</t>
  </si>
  <si>
    <t>CODO 1" X 45</t>
  </si>
  <si>
    <t>COPLE 1"</t>
  </si>
  <si>
    <t>REDUCCION 1" A  3/4</t>
  </si>
  <si>
    <t>REDUCCION 3/4 A 1/2</t>
  </si>
  <si>
    <t xml:space="preserve">TAPON GORRO 1 </t>
  </si>
  <si>
    <t>TEE 3/4</t>
  </si>
  <si>
    <t>TEE 3/4 SALIDA 1/2 AL CENTRO</t>
  </si>
  <si>
    <t>TEE 3/4 SALIDA 1/2- 1/2</t>
  </si>
  <si>
    <t>CONECTOR HEMBRA 1/2</t>
  </si>
  <si>
    <t>CONECTOR MACHO 1/2</t>
  </si>
  <si>
    <t>COPLE 3/4</t>
  </si>
  <si>
    <t>COPLE 1</t>
  </si>
  <si>
    <t>TRAMO  4</t>
  </si>
  <si>
    <t>CODO 1 1/2 X 90</t>
  </si>
  <si>
    <t xml:space="preserve">CODO 4 SALIDA LATERAL 2 </t>
  </si>
  <si>
    <t>COPLE 1 1/2</t>
  </si>
  <si>
    <t>REDUCCION 4 - 2</t>
  </si>
  <si>
    <t>REDUCCION 4 - 3</t>
  </si>
  <si>
    <t>REDUCCION 2  A 1/2</t>
  </si>
  <si>
    <t>REDUCCION 2  A 1 1/2</t>
  </si>
  <si>
    <t>YEE 4 SALIDA  2</t>
  </si>
  <si>
    <t>PEGAMENTO PVC 500ml
Cemento Etiqueta Verde Oatey 717</t>
  </si>
  <si>
    <t>.</t>
  </si>
  <si>
    <t>MATERIAL A ENTREGAR A PLOMERO PARA ENTREPISO  PVC</t>
  </si>
  <si>
    <t>CODO 4X45 PVC</t>
  </si>
  <si>
    <t>CODO 4X90 PVC</t>
  </si>
  <si>
    <t>CODO 2X45 PVC</t>
  </si>
  <si>
    <t>CODO 2X90 PVC</t>
  </si>
  <si>
    <t xml:space="preserve">PEGAMENTO OATEY </t>
  </si>
  <si>
    <t>ORDEN DE COMPRA N° 47</t>
  </si>
  <si>
    <t>06--mayo -2024</t>
  </si>
  <si>
    <t>FACTURAR:    DESARROLLADORA INMOBILIARIA DEMING</t>
  </si>
  <si>
    <t>Entrepiso
Manz 3 lote 7-11</t>
  </si>
  <si>
    <t>COT. S03071 + S03070</t>
  </si>
  <si>
    <t>CIM</t>
  </si>
  <si>
    <t>CODO 3/4 X 90</t>
  </si>
  <si>
    <t>TAPON 1/2</t>
  </si>
  <si>
    <t>TAPON 3/4</t>
  </si>
  <si>
    <t>REDUCCION CAMPANA 3/4 A 1/2</t>
  </si>
  <si>
    <t>TRAMO 4</t>
  </si>
  <si>
    <t>CODO 4 A 2 SALIDA LATERAL</t>
  </si>
  <si>
    <t>CODO 4 SALIDA TRACERA 2</t>
  </si>
  <si>
    <t>REDUCCION 4-2</t>
  </si>
  <si>
    <t>REDUCCION 2- 1 1/2</t>
  </si>
  <si>
    <t>YEE 4 A 2</t>
  </si>
  <si>
    <t>CODO 3/4" X 90°</t>
  </si>
  <si>
    <t>CODO 2" X 45°</t>
  </si>
  <si>
    <t>CODO 2" X 90°</t>
  </si>
  <si>
    <t>CODO PIPA 1/2"</t>
  </si>
  <si>
    <t>CONECTOR HEMBRA 1/2"</t>
  </si>
  <si>
    <t>CONECTOR HEMBRA 3/4"</t>
  </si>
  <si>
    <t xml:space="preserve">COPLE 1" </t>
  </si>
  <si>
    <t>REDUCCION 3/4" X 1/2"</t>
  </si>
  <si>
    <t xml:space="preserve">REDUCCION 1" X 3/4" </t>
  </si>
  <si>
    <t>TEE CON ROSCA AL CENTRO 1/2"</t>
  </si>
  <si>
    <t>PEGAMENTO CPVC 500ml
- Cemento Oatey FlowGuard Blanco</t>
  </si>
  <si>
    <t>PEGAMENTOO PVC 500ml
Cemento Etiqueta Verde Oatey 717</t>
  </si>
  <si>
    <t>CODO 1/2" X 90 TUBO PLUS</t>
  </si>
  <si>
    <t>CODO 3/4" X 90 TUBO PLUS</t>
  </si>
  <si>
    <t>TEE 1/2" TUBO PLUS</t>
  </si>
  <si>
    <t>TEE 1" TUBO PLUS</t>
  </si>
  <si>
    <t>REDUCCIÓN 1" A 1/2" TUBO PLUS</t>
  </si>
  <si>
    <t>TUBO 1/2" TUBO PLUS</t>
  </si>
  <si>
    <t>TUBO 3/4" TUBO PLUS</t>
  </si>
  <si>
    <t>TUBO 1" TUBO PLUS</t>
  </si>
  <si>
    <t>REDUCCIÓN 3/4" A 1/2" TUBO PLUS</t>
  </si>
  <si>
    <t>TAPON 1/2" TUBO PLUS</t>
  </si>
  <si>
    <t>TAPON 1" TUBO PLUS</t>
  </si>
  <si>
    <t>TAPON 3/4" TUBO PLUS</t>
  </si>
  <si>
    <t>YEE  4 A 2 PVC</t>
  </si>
  <si>
    <t>CODO  SALIDA TRASERA 4X2 PVC</t>
  </si>
  <si>
    <t>COPLE 4"  PVC</t>
  </si>
  <si>
    <t>COPLE 2" PVC</t>
  </si>
  <si>
    <t>COPLE 1 1/2" PVC</t>
  </si>
  <si>
    <t>COPLE 3/4" GALVANIZADO</t>
  </si>
  <si>
    <t>CODO 3/4" GALVANIZADO</t>
  </si>
  <si>
    <t>REDUCCIÓN BUSHING 3/4" GALVANIZADO</t>
  </si>
  <si>
    <t>NIPLE 1/2" X 4" GALVANIZADO</t>
  </si>
  <si>
    <t>TAPON 1/2" GALVANIZADO</t>
  </si>
  <si>
    <t xml:space="preserve">CINTA TEFLON 3/4" </t>
  </si>
  <si>
    <t>BOTE INTEGRAL CH</t>
  </si>
  <si>
    <t>BOTE INTEGRAL GRANDE</t>
  </si>
  <si>
    <t xml:space="preserve">POLIDUCTO 1/2" </t>
  </si>
  <si>
    <t xml:space="preserve">POLIDUCTO 3/4" </t>
  </si>
  <si>
    <t>COPLE  3/4" TUBO PLUS</t>
  </si>
  <si>
    <t>COPLE 1" TUBO PLUS</t>
  </si>
  <si>
    <t>TUBO 3/4" GALVANIZADO</t>
  </si>
  <si>
    <t>3.5 MTS</t>
  </si>
  <si>
    <t>MONTO OC</t>
  </si>
  <si>
    <t>SALDO PENDIENTE</t>
  </si>
  <si>
    <t>IVA</t>
  </si>
  <si>
    <t>CIMENTACION GALVANIZADA</t>
  </si>
  <si>
    <t>ENTREPISO SANITARIO PVC</t>
  </si>
  <si>
    <t>ENTREPISO HIDRAULICO TUBO PLUS</t>
  </si>
  <si>
    <t>ENTREPISO GALVANIZADO ELECTRICO</t>
  </si>
  <si>
    <t>PARA LIBERACIÓN DE PISO</t>
  </si>
  <si>
    <t>Etapa</t>
  </si>
  <si>
    <t xml:space="preserve">CAJAS </t>
  </si>
  <si>
    <t>SOLUM</t>
  </si>
  <si>
    <t>TOTAL RECIBIDO</t>
  </si>
  <si>
    <t>sur-2850</t>
  </si>
  <si>
    <t>sur-2691</t>
  </si>
  <si>
    <t>PROT</t>
  </si>
  <si>
    <t>FULTO GRIS</t>
  </si>
  <si>
    <t>PISO FULTON GRIS CONTRATO 19 VIVIENDAS</t>
  </si>
  <si>
    <t>CODO 1 X 90 TUBO PLUS</t>
  </si>
  <si>
    <t>CONECTOR HEMBRA DE  1/2"</t>
  </si>
  <si>
    <t>CODO 1/2" X 90  TUBO PLUS</t>
  </si>
  <si>
    <t>TAPON 1/2" POLIMEX</t>
  </si>
  <si>
    <t>6</t>
  </si>
  <si>
    <t>5</t>
  </si>
  <si>
    <t>CASETON 60x70x13 CM POLIESTIRENO EXPANDIDO</t>
  </si>
  <si>
    <t xml:space="preserve">PAQUETE DE INSTALACIÓN WC </t>
  </si>
  <si>
    <t>CODO 3" X 90 PVC</t>
  </si>
  <si>
    <t>TAPON 3" PVC</t>
  </si>
  <si>
    <t>CODO 3 X 45 PVC</t>
  </si>
  <si>
    <t>CODO 1 1/2 X 90 PVC</t>
  </si>
  <si>
    <t>CODO 2 X 90 PVC</t>
  </si>
  <si>
    <t>REDUCCIÓN 3/4 A 1" TUBO PLUS</t>
  </si>
  <si>
    <t>SE SURTIO 22 DE SEPTIEMBRE 2022</t>
  </si>
  <si>
    <t>GASPRO-01</t>
  </si>
  <si>
    <t>PLOMERIA INDUSTRIAL FACTURA 440</t>
  </si>
  <si>
    <t>SOLUM - ET:01- 43 VIV</t>
  </si>
  <si>
    <t>AQUA</t>
  </si>
  <si>
    <t>TERRA</t>
  </si>
  <si>
    <t>IGNIS</t>
  </si>
  <si>
    <t>3321076681</t>
  </si>
  <si>
    <t>T-75</t>
  </si>
  <si>
    <t>T-83</t>
  </si>
  <si>
    <t>T-100</t>
  </si>
  <si>
    <t>CONECTOR MACHO 1/2" TUBO PLUS</t>
  </si>
  <si>
    <t>CODO 2" X 45 PVC</t>
  </si>
  <si>
    <t>CODO 2" X 90 PVC</t>
  </si>
  <si>
    <t xml:space="preserve">TAPON POLIMEX HEMBRA 1/2" </t>
  </si>
  <si>
    <t>TAPON MACHO 1/2" POLIMEX</t>
  </si>
  <si>
    <t>CONECTOR HEMBRA 1/2" TUBO PLUS</t>
  </si>
  <si>
    <t>CODO 3/4" X 90 TUBO PLUS0</t>
  </si>
  <si>
    <t xml:space="preserve">PEGAMENTO PARA PVC </t>
  </si>
  <si>
    <t>MATERIAL PARA 10 VIVIENDAS CIMENTACION PRODUCCION. GAS                         CONTRATISTA (MIGUEL ZARAGOZA BARRIOS)</t>
  </si>
  <si>
    <t>CAJAS</t>
  </si>
  <si>
    <t>PAQUETERIA</t>
  </si>
  <si>
    <t>EXCAVACIÓN</t>
  </si>
  <si>
    <t>PLASTICO + SILLETA</t>
  </si>
  <si>
    <t>CIMENTACION PVC SANITARIA-PLUVIAL</t>
  </si>
  <si>
    <t>CIMENTACIÓN HIDRAULICO</t>
  </si>
  <si>
    <t>CIMENTACIÓN GALVANIZADO</t>
  </si>
  <si>
    <t>CIMENTACION ELECTRICO</t>
  </si>
  <si>
    <t>PATIO PVC, TP, GAL</t>
  </si>
  <si>
    <t>PATIO TUBO PLUS - TERMINACION PUNTAS</t>
  </si>
  <si>
    <t>PATIO GAS</t>
  </si>
  <si>
    <t>COCHERA PVC, TB,GAL</t>
  </si>
  <si>
    <t>MURO PLANTA BAJA</t>
  </si>
  <si>
    <t>MURO PLANTA BAJA ELECTRICO</t>
  </si>
  <si>
    <t>PLAFON</t>
  </si>
  <si>
    <t>ENTREPISO SILLETA</t>
  </si>
  <si>
    <t>ENTREPISO PVC,TB,GAL</t>
  </si>
  <si>
    <t>ENTREPISO ELECTRICO</t>
  </si>
  <si>
    <t>MURO PLANTA ALTA - TERMINACION PUNTAS</t>
  </si>
  <si>
    <t>MURO PLANTA ALTA</t>
  </si>
  <si>
    <t>MURO PLANTA ALTA ELECTRICO</t>
  </si>
  <si>
    <t>AZOTEA SILLETA</t>
  </si>
  <si>
    <t>VARIOS ELECTRICO(GUÍA, RAFIA)</t>
  </si>
  <si>
    <t>BAÑOS PUNTAS</t>
  </si>
  <si>
    <t>HUELLAS</t>
  </si>
  <si>
    <t>PASAMANOS</t>
  </si>
  <si>
    <t>YESO + MALLA</t>
  </si>
  <si>
    <t>PASTA</t>
  </si>
  <si>
    <t>PISO FULTON</t>
  </si>
  <si>
    <t>MARCOS (JAMBAS)</t>
  </si>
  <si>
    <t>ANTEPECHOS</t>
  </si>
  <si>
    <t>PUERTA PRINCIPAL</t>
  </si>
  <si>
    <t>PUERTAS INTERIORES</t>
  </si>
  <si>
    <t>CHAPAS</t>
  </si>
  <si>
    <t>PINTURA PRIMERA MANO</t>
  </si>
  <si>
    <t>PINTURA FACHADA</t>
  </si>
  <si>
    <t>MARCO-CONTRAMARCO</t>
  </si>
  <si>
    <t>ARENERO</t>
  </si>
  <si>
    <t>CENTRO DE CARGA</t>
  </si>
  <si>
    <t>CUADRO DE MEDIDOR DE AGUA</t>
  </si>
  <si>
    <t>VENTANAS</t>
  </si>
  <si>
    <t>KIT CABLE</t>
  </si>
  <si>
    <t>ACCESORIO ELECTRICO</t>
  </si>
  <si>
    <t>LUMINARIAS</t>
  </si>
  <si>
    <t xml:space="preserve">OVALINES </t>
  </si>
  <si>
    <t>CONEXIONES OVALINES</t>
  </si>
  <si>
    <t>MONOMANDO PARA OVALIN</t>
  </si>
  <si>
    <t>CONEXIONES SANITARIO</t>
  </si>
  <si>
    <t>LOSETA BAÑO</t>
  </si>
  <si>
    <t>AZULEJOS</t>
  </si>
  <si>
    <t>COLADERA</t>
  </si>
  <si>
    <t>MONOMANDO PARA REGADERA</t>
  </si>
  <si>
    <t>REGADERA</t>
  </si>
  <si>
    <t>BRAZO Y CHAPETON</t>
  </si>
  <si>
    <t>MENSULA PARA BOILER</t>
  </si>
  <si>
    <t>LLAVE INVIERNO</t>
  </si>
  <si>
    <t>LLAVE DE CHORRO</t>
  </si>
  <si>
    <t>LAVADERO</t>
  </si>
  <si>
    <t>BOILER Y CONEXIONES</t>
  </si>
  <si>
    <t>TARJA COCINA BASICA</t>
  </si>
  <si>
    <t>MENSULA PARA TARJA COCINA BASICA</t>
  </si>
  <si>
    <t>CONEXIONES PARA TARJA</t>
  </si>
  <si>
    <t>MONOMANDO PARA TARJA COCINA BASICA</t>
  </si>
  <si>
    <t>TINACO Y CONEXIONES</t>
  </si>
  <si>
    <t>TANQUE ESTACIONARIO Y CONEXIONES</t>
  </si>
  <si>
    <t>DOMOS</t>
  </si>
  <si>
    <t>NUMEROS OFICIALES</t>
  </si>
  <si>
    <t>TARJA</t>
  </si>
  <si>
    <t>ACCESORIOS BAÑO X CASA</t>
  </si>
  <si>
    <t>11 MZA 06</t>
  </si>
  <si>
    <t>12 MZA 06</t>
  </si>
  <si>
    <t>13 MZA 06</t>
  </si>
  <si>
    <t>14 MZA 06</t>
  </si>
  <si>
    <t>15 MZA 06</t>
  </si>
  <si>
    <t>16 MZA 06</t>
  </si>
  <si>
    <t>17 MZA 06</t>
  </si>
  <si>
    <t>18  MZA 06</t>
  </si>
  <si>
    <t>19 MZA 06</t>
  </si>
  <si>
    <t>20 MZA 06</t>
  </si>
  <si>
    <t>19 MZA 05</t>
  </si>
  <si>
    <t>18 MZA 05</t>
  </si>
  <si>
    <t>17 MZA 05</t>
  </si>
  <si>
    <t>15 MZA 05</t>
  </si>
  <si>
    <t>14 MZA 05</t>
  </si>
  <si>
    <t>13 MZA 05</t>
  </si>
  <si>
    <t>12 MZA 05</t>
  </si>
  <si>
    <t>11 MZA 05</t>
  </si>
  <si>
    <t>BASE DE MEDICIÓN</t>
  </si>
  <si>
    <t>ISPC -01CM</t>
  </si>
  <si>
    <t>cuadro medicion</t>
  </si>
  <si>
    <t xml:space="preserve">LLAVE DE CHORRO 1/2" RUGO </t>
  </si>
  <si>
    <t xml:space="preserve">MATERIAL PARA 4 VIVIENDAS CIMENTACION CONTRATISTA (MIGUEL ZARAGOZA BARRIOS) CASAS MUESTRA </t>
  </si>
  <si>
    <t>Cable 8  cobre desnudo</t>
  </si>
  <si>
    <t xml:space="preserve">Cable Thw cal.  8 </t>
  </si>
  <si>
    <t>LUMINARIA TIPO SPOT CHICA 5 W</t>
  </si>
  <si>
    <t>LUMINARIA TIPO SPOT GRANDE 10 W</t>
  </si>
  <si>
    <t>COPLE 1/2 TUBO PLUS</t>
  </si>
  <si>
    <t>CODO 1" X 90 TUBO PLUS</t>
  </si>
  <si>
    <t>CONECTOR HEMBRA 3/4" TUBO PLUS</t>
  </si>
  <si>
    <t>REDUCCIÓN DE 1" A 3/4" TUBO PLUS</t>
  </si>
  <si>
    <t>SE COMPLETA DE CASAS MUESTRA</t>
  </si>
  <si>
    <t xml:space="preserve">mandar 1 rollo </t>
  </si>
  <si>
    <t>PUERTAS</t>
  </si>
  <si>
    <t xml:space="preserve">Total </t>
  </si>
  <si>
    <t>T-84</t>
  </si>
  <si>
    <t>PUERTA 75X209</t>
  </si>
  <si>
    <t>MARCO 75X209</t>
  </si>
  <si>
    <t>PUERTA 65X209</t>
  </si>
  <si>
    <t>MARCO 65X209</t>
  </si>
  <si>
    <t>PUERTA 90X 209</t>
  </si>
  <si>
    <t>MARCO 90X209</t>
  </si>
  <si>
    <t>3</t>
  </si>
  <si>
    <t>86</t>
  </si>
  <si>
    <t>93</t>
  </si>
  <si>
    <t>92</t>
  </si>
  <si>
    <t>4</t>
  </si>
  <si>
    <t>terra</t>
  </si>
  <si>
    <t>ignis</t>
  </si>
  <si>
    <t>aqua</t>
  </si>
  <si>
    <t>1</t>
  </si>
  <si>
    <t>ENTREGADA</t>
  </si>
  <si>
    <t>2</t>
  </si>
  <si>
    <t>22</t>
  </si>
  <si>
    <t>21</t>
  </si>
  <si>
    <t>7</t>
  </si>
  <si>
    <t>8</t>
  </si>
  <si>
    <t>solicitadaas</t>
  </si>
  <si>
    <t>9</t>
  </si>
  <si>
    <t>CONTRATO 22 VIVIENDAS  2DA ETAPA</t>
  </si>
  <si>
    <t>ENTREGAR</t>
  </si>
  <si>
    <t>PENDIENTES</t>
  </si>
  <si>
    <t>CONTRATO 22 VIVIENDAS 1ERA ETAPA</t>
  </si>
  <si>
    <t>CONTRATO 18 VIVIENDAS 1 ERA ETAPA</t>
  </si>
  <si>
    <t>CONTRATO 22 VIVIENDAS 2DA ETAPA</t>
  </si>
  <si>
    <t>CHAPA INTERIOR</t>
  </si>
  <si>
    <t>CHAPA EXTERIOR</t>
  </si>
  <si>
    <t>c</t>
  </si>
  <si>
    <t xml:space="preserve">CHAPAS INTERIOR </t>
  </si>
  <si>
    <t>CHAPAS PUERTAS PRINCIPAL</t>
  </si>
  <si>
    <t>PUERTA 70x210</t>
  </si>
  <si>
    <t>MARCO 75X213</t>
  </si>
  <si>
    <t>PUERTA 80X210</t>
  </si>
  <si>
    <t>MARCO 85x213</t>
  </si>
  <si>
    <t xml:space="preserve">LAVABO MACAU </t>
  </si>
  <si>
    <t>WC VENUS</t>
  </si>
  <si>
    <t xml:space="preserve">PAQUETE INSTALACIÓN </t>
  </si>
  <si>
    <t>CONEXIONES LAVABO</t>
  </si>
  <si>
    <t>LAVABO MACAU</t>
  </si>
  <si>
    <t xml:space="preserve">LAVABO ARAL </t>
  </si>
  <si>
    <t>PAQUETE COFLEX</t>
  </si>
  <si>
    <t>CONTRA PARA LAVABO  4206 DICA</t>
  </si>
  <si>
    <t>MONOMANDO P/LAVABO 4459 DICA</t>
  </si>
  <si>
    <t>ONE PIECE VENUS</t>
  </si>
  <si>
    <t>MEDIO CESPOL P/ LAV 219 URREA</t>
  </si>
  <si>
    <t xml:space="preserve">juego de accesorios 1001 cl </t>
  </si>
  <si>
    <t xml:space="preserve">EXTENCIÓN DE LATON </t>
  </si>
  <si>
    <t>Regadera 4538r</t>
  </si>
  <si>
    <t>Brazo de regadera 4550brr 40 cm</t>
  </si>
  <si>
    <t>VALVULA SHECK 1/2"</t>
  </si>
  <si>
    <t>VALVULA ESFERA 1/2"</t>
  </si>
  <si>
    <t>TUERCA UNION GALVANIZADA 1/2"</t>
  </si>
  <si>
    <t>TEE GALVANIZADA 1/2"</t>
  </si>
  <si>
    <t>TUBO GALVANIZADO 1/2</t>
  </si>
  <si>
    <t>mts</t>
  </si>
  <si>
    <t>CODO PIPA1/2" TUBO PLUS</t>
  </si>
  <si>
    <t>NIPLE GALVANIZADO 2" X 1/2"</t>
  </si>
  <si>
    <t>NIPLE GALVANIZADO 4" X 1/2"</t>
  </si>
  <si>
    <t>NIPLE GALVANIZADO 3" X 1/2"</t>
  </si>
  <si>
    <t>CODO 1/2" X 90 GALVANIZADO</t>
  </si>
  <si>
    <t>CUERDA CORRIDA 1/2</t>
  </si>
  <si>
    <t>FILTRO DE SEDIMENTOS ROTOPLAS</t>
  </si>
  <si>
    <t>COPLE 1/2" GALVANIZADO</t>
  </si>
  <si>
    <t>entregado</t>
  </si>
  <si>
    <t>solicitado 13 abril</t>
  </si>
  <si>
    <t>AZULEJO MARTEL GRIS  30X60</t>
  </si>
  <si>
    <t>WC</t>
  </si>
  <si>
    <t>OVALINES</t>
  </si>
  <si>
    <t>fecha ingreso en bodega</t>
  </si>
  <si>
    <t>Manzana</t>
  </si>
  <si>
    <t>WC Y OVALINES VITAD</t>
  </si>
  <si>
    <t xml:space="preserve">WC VENUS </t>
  </si>
  <si>
    <t>INMEDIATA</t>
  </si>
  <si>
    <t>INSTALADOS</t>
  </si>
  <si>
    <t>un</t>
  </si>
  <si>
    <t>numeros</t>
  </si>
  <si>
    <t>solicitado</t>
  </si>
  <si>
    <t>13 wc</t>
  </si>
  <si>
    <t>4 pta principal</t>
  </si>
  <si>
    <t>10 recamara + 10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</si>
</sst>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_-* #,##0_-;\-* #,##0_-;_-* &quot;-&quot;??_-;_-@_-"/>
    <numFmt numFmtId="166" formatCode=";;;"/>
    <numFmt numFmtId="167" formatCode="d\ &quot;de&quot;\ mmmm\ &quot;de&quot;\ yyyy"/>
    <numFmt numFmtId="168" formatCode="#,##0.00_ ;\-#,##0.00\ "/>
    <numFmt numFmtId="169" formatCode="[$-F800]dddd\,\ mmmm\ dd\,\ yyyy"/>
    <numFmt numFmtId="170" formatCode="#,##0_ ;\-#,##0\ "/>
    <numFmt numFmtId="171" formatCode="_-[$$-80A]* #,##0.00_-;\-[$$-80A]* #,##0.00_-;_-[$$-80A]* &quot;-&quot;??_-;_-@_-"/>
    <numFmt numFmtId="172" formatCode="&quot;$&quot;#,##0.00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2"/>
      <scheme val="major"/>
    </font>
    <font>
      <sz val="14"/>
      <color indexed="8"/>
      <name val="Arial"/>
      <family val="2"/>
    </font>
    <font>
      <sz val="16"/>
      <color indexed="8"/>
      <name val="Arial"/>
      <family val="2"/>
    </font>
    <font>
      <sz val="13"/>
      <color indexed="8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theme="4" tint="-0.249977111117893"/>
      <name val="Arial"/>
      <family val="2"/>
    </font>
    <font>
      <sz val="12"/>
      <color rgb="FF222222"/>
      <name val="Arial Rounded MT Bold"/>
      <family val="2"/>
    </font>
    <font>
      <b/>
      <sz val="12"/>
      <color rgb="FFFF0000"/>
      <name val="Arial Rounded MT Bold"/>
      <family val="2"/>
    </font>
    <font>
      <sz val="12"/>
      <color theme="1"/>
      <name val="Bahnschrift Light"/>
      <family val="2"/>
    </font>
    <font>
      <b/>
      <sz val="12"/>
      <color theme="1"/>
      <name val="Bahnschrift Light"/>
      <family val="2"/>
    </font>
    <font>
      <b/>
      <sz val="11"/>
      <name val="Calibri"/>
      <family val="2"/>
      <scheme val="minor"/>
    </font>
    <font>
      <sz val="11"/>
      <color theme="1"/>
      <name val="ADLaM Display"/>
    </font>
    <font>
      <sz val="16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5"/>
      <name val="Arial"/>
      <family val="2"/>
    </font>
    <font>
      <b/>
      <sz val="16"/>
      <name val="Arial"/>
      <family val="2"/>
    </font>
    <font>
      <b/>
      <sz val="18"/>
      <color indexed="10"/>
      <name val="System"/>
      <family val="2"/>
    </font>
    <font>
      <sz val="12"/>
      <name val="Arial"/>
      <family val="2"/>
    </font>
    <font>
      <b/>
      <i/>
      <sz val="13"/>
      <name val="Arial"/>
      <family val="2"/>
    </font>
    <font>
      <b/>
      <sz val="12"/>
      <name val="Arial"/>
      <family val="2"/>
    </font>
    <font>
      <sz val="15"/>
      <name val="Arial"/>
      <family val="2"/>
    </font>
    <font>
      <b/>
      <sz val="13"/>
      <name val="Arial"/>
      <family val="2"/>
    </font>
    <font>
      <sz val="10"/>
      <color theme="0"/>
      <name val="Arial"/>
      <family val="2"/>
    </font>
    <font>
      <sz val="7"/>
      <name val="Arial"/>
      <family val="2"/>
    </font>
    <font>
      <sz val="12"/>
      <name val="Stylus BT"/>
      <family val="2"/>
    </font>
    <font>
      <sz val="10"/>
      <color indexed="10"/>
      <name val="Arial"/>
      <family val="2"/>
    </font>
    <font>
      <b/>
      <sz val="12"/>
      <color indexed="8"/>
      <name val="Arial"/>
      <family val="2"/>
    </font>
    <font>
      <b/>
      <sz val="2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8"/>
      <name val="Comic Sans MS"/>
      <family val="4"/>
    </font>
    <font>
      <b/>
      <sz val="8"/>
      <name val="Tahoma"/>
      <family val="2"/>
    </font>
    <font>
      <sz val="11"/>
      <color indexed="9"/>
      <name val="Arial"/>
      <family val="2"/>
    </font>
    <font>
      <sz val="10"/>
      <color theme="1"/>
      <name val="Arial"/>
      <family val="2"/>
    </font>
    <font>
      <sz val="2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63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63"/>
      <name val="Calibri"/>
      <family val="2"/>
      <scheme val="minor"/>
    </font>
    <font>
      <b/>
      <sz val="8"/>
      <color indexed="63"/>
      <name val="Wingdings 2"/>
      <family val="1"/>
      <charset val="2"/>
    </font>
    <font>
      <b/>
      <sz val="11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70C0"/>
      <name val="Bahnschrift SemiBold"/>
      <family val="2"/>
    </font>
    <font>
      <b/>
      <sz val="16"/>
      <color rgb="FFFF66CC"/>
      <name val="Bahnschrift"/>
      <family val="2"/>
    </font>
    <font>
      <b/>
      <sz val="16"/>
      <color rgb="FF389C10"/>
      <name val="Bahnschrift SemiBold"/>
      <family val="2"/>
    </font>
    <font>
      <b/>
      <sz val="12"/>
      <name val="Cambria"/>
      <family val="2"/>
      <scheme val="major"/>
    </font>
    <font>
      <b/>
      <sz val="10"/>
      <color theme="0"/>
      <name val="Arial"/>
      <family val="2"/>
    </font>
    <font>
      <b/>
      <sz val="10"/>
      <color indexed="9"/>
      <name val="Arial"/>
      <family val="2"/>
    </font>
    <font>
      <sz val="8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color indexed="63"/>
      <name val="Tahoma"/>
      <family val="2"/>
    </font>
    <font>
      <b/>
      <sz val="8"/>
      <color indexed="6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B3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94659"/>
        <bgColor indexed="64"/>
      </patternFill>
    </fill>
    <fill>
      <patternFill patternType="solid">
        <fgColor rgb="FF9DA2A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/>
      <top style="thick">
        <color indexed="22"/>
      </top>
      <bottom/>
      <diagonal/>
    </border>
    <border>
      <left/>
      <right style="thick">
        <color indexed="22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22"/>
      </right>
      <top/>
      <bottom/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48"/>
      </top>
      <bottom style="thin">
        <color indexed="32"/>
      </bottom>
      <diagonal/>
    </border>
    <border>
      <left style="thick">
        <color indexed="22"/>
      </left>
      <right/>
      <top/>
      <bottom style="thick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 style="thick">
        <color indexed="22"/>
      </right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 tint="-0.249977111117893"/>
      </left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8" fillId="0" borderId="0"/>
    <xf numFmtId="0" fontId="8" fillId="10" borderId="0"/>
    <xf numFmtId="43" fontId="28" fillId="0" borderId="0" applyFont="0" applyFill="0" applyBorder="0" applyAlignment="0" applyProtection="0"/>
    <xf numFmtId="0" fontId="28" fillId="0" borderId="0"/>
    <xf numFmtId="43" fontId="8" fillId="0" borderId="0" applyFont="0" applyFill="0" applyBorder="0" applyAlignment="0" applyProtection="0"/>
    <xf numFmtId="44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44" fontId="4" fillId="0" borderId="0" xfId="1" applyFont="1" applyAlignment="1">
      <alignment horizontal="center"/>
    </xf>
    <xf numFmtId="44" fontId="2" fillId="2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6" fillId="0" borderId="0" xfId="1" applyFont="1" applyAlignment="1">
      <alignment horizontal="center" wrapText="1"/>
    </xf>
    <xf numFmtId="44" fontId="6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9" fillId="5" borderId="0" xfId="2" applyFont="1" applyFill="1" applyAlignment="1">
      <alignment horizontal="center" vertical="center"/>
    </xf>
    <xf numFmtId="0" fontId="10" fillId="5" borderId="0" xfId="2" applyFont="1" applyFill="1" applyAlignment="1">
      <alignment horizontal="center" vertical="center"/>
    </xf>
    <xf numFmtId="44" fontId="10" fillId="5" borderId="0" xfId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44" fontId="12" fillId="0" borderId="0" xfId="1" applyFont="1" applyBorder="1" applyAlignment="1">
      <alignment vertical="center"/>
    </xf>
    <xf numFmtId="0" fontId="11" fillId="0" borderId="0" xfId="0" applyFont="1"/>
    <xf numFmtId="0" fontId="4" fillId="0" borderId="0" xfId="0" applyFont="1" applyAlignment="1">
      <alignment horizontal="right"/>
    </xf>
    <xf numFmtId="44" fontId="4" fillId="0" borderId="0" xfId="1" applyFont="1"/>
    <xf numFmtId="0" fontId="14" fillId="0" borderId="0" xfId="2" applyFont="1"/>
    <xf numFmtId="0" fontId="15" fillId="0" borderId="0" xfId="2" applyFont="1" applyAlignment="1">
      <alignment vertical="center"/>
    </xf>
    <xf numFmtId="44" fontId="16" fillId="0" borderId="0" xfId="1" applyFont="1" applyFill="1" applyAlignment="1">
      <alignment horizontal="center" vertical="center"/>
    </xf>
    <xf numFmtId="0" fontId="16" fillId="0" borderId="0" xfId="2" applyFont="1" applyAlignment="1">
      <alignment vertical="center"/>
    </xf>
    <xf numFmtId="164" fontId="17" fillId="0" borderId="0" xfId="2" applyNumberFormat="1" applyFont="1"/>
    <xf numFmtId="44" fontId="0" fillId="0" borderId="0" xfId="1" applyFont="1" applyFill="1" applyAlignment="1">
      <alignment horizontal="center" vertical="center"/>
    </xf>
    <xf numFmtId="0" fontId="18" fillId="5" borderId="0" xfId="2" applyFont="1" applyFill="1" applyAlignment="1">
      <alignment horizontal="left"/>
    </xf>
    <xf numFmtId="44" fontId="18" fillId="5" borderId="0" xfId="1" applyFont="1" applyFill="1" applyAlignment="1">
      <alignment horizontal="left"/>
    </xf>
    <xf numFmtId="44" fontId="18" fillId="5" borderId="0" xfId="1" applyFont="1" applyFill="1" applyAlignment="1">
      <alignment horizontal="center"/>
    </xf>
    <xf numFmtId="0" fontId="18" fillId="0" borderId="0" xfId="2" applyFont="1" applyAlignment="1">
      <alignment vertical="center"/>
    </xf>
    <xf numFmtId="0" fontId="19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4" fontId="12" fillId="0" borderId="0" xfId="1" applyFont="1" applyAlignment="1">
      <alignment horizontal="center" vertical="center"/>
    </xf>
    <xf numFmtId="44" fontId="0" fillId="0" borderId="0" xfId="1" applyFont="1"/>
    <xf numFmtId="44" fontId="12" fillId="0" borderId="0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44" fontId="1" fillId="0" borderId="0" xfId="1" applyFont="1" applyFill="1" applyBorder="1" applyAlignment="1">
      <alignment vertical="center"/>
    </xf>
    <xf numFmtId="44" fontId="12" fillId="0" borderId="0" xfId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23" fillId="7" borderId="0" xfId="0" applyFont="1" applyFill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44" fontId="12" fillId="0" borderId="1" xfId="1" applyFont="1" applyFill="1" applyBorder="1" applyAlignment="1">
      <alignment vertical="center"/>
    </xf>
    <xf numFmtId="44" fontId="12" fillId="0" borderId="1" xfId="1" applyFont="1" applyBorder="1" applyAlignment="1">
      <alignment horizontal="center" vertical="center"/>
    </xf>
    <xf numFmtId="44" fontId="12" fillId="0" borderId="1" xfId="1" applyFont="1" applyBorder="1" applyAlignment="1">
      <alignment vertical="center"/>
    </xf>
    <xf numFmtId="44" fontId="12" fillId="0" borderId="1" xfId="1" applyFont="1" applyFill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44" fontId="12" fillId="0" borderId="0" xfId="1" applyFont="1" applyFill="1" applyBorder="1" applyAlignment="1">
      <alignment vertical="center"/>
    </xf>
    <xf numFmtId="0" fontId="18" fillId="0" borderId="0" xfId="2" applyFont="1" applyAlignment="1">
      <alignment horizontal="left"/>
    </xf>
    <xf numFmtId="0" fontId="7" fillId="8" borderId="0" xfId="0" applyFont="1" applyFill="1" applyAlignment="1">
      <alignment horizontal="center" vertical="center" wrapText="1"/>
    </xf>
    <xf numFmtId="44" fontId="0" fillId="0" borderId="0" xfId="1" applyFont="1" applyFill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44" fontId="15" fillId="0" borderId="0" xfId="1" applyFont="1" applyAlignment="1">
      <alignment horizontal="center" vertical="center"/>
    </xf>
    <xf numFmtId="16" fontId="15" fillId="0" borderId="0" xfId="2" applyNumberFormat="1" applyFont="1" applyAlignment="1">
      <alignment horizontal="center" vertical="center"/>
    </xf>
    <xf numFmtId="16" fontId="0" fillId="6" borderId="0" xfId="0" applyNumberFormat="1" applyFill="1" applyAlignment="1">
      <alignment horizontal="center" vertical="center" wrapText="1"/>
    </xf>
    <xf numFmtId="16" fontId="24" fillId="9" borderId="0" xfId="0" applyNumberFormat="1" applyFont="1" applyFill="1" applyAlignment="1">
      <alignment horizontal="center" vertical="center" wrapText="1"/>
    </xf>
    <xf numFmtId="15" fontId="0" fillId="0" borderId="0" xfId="0" applyNumberFormat="1"/>
    <xf numFmtId="0" fontId="4" fillId="0" borderId="0" xfId="0" applyFont="1" applyAlignment="1">
      <alignment vertical="center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4" fontId="6" fillId="0" borderId="0" xfId="1" applyFont="1" applyFill="1" applyAlignment="1">
      <alignment horizontal="center" wrapText="1"/>
    </xf>
    <xf numFmtId="0" fontId="8" fillId="10" borderId="0" xfId="3"/>
    <xf numFmtId="0" fontId="26" fillId="10" borderId="0" xfId="3" applyFont="1"/>
    <xf numFmtId="0" fontId="27" fillId="10" borderId="0" xfId="3" applyFont="1"/>
    <xf numFmtId="0" fontId="8" fillId="11" borderId="2" xfId="3" applyFill="1" applyBorder="1"/>
    <xf numFmtId="0" fontId="8" fillId="11" borderId="3" xfId="3" applyFill="1" applyBorder="1"/>
    <xf numFmtId="0" fontId="26" fillId="11" borderId="3" xfId="3" applyFont="1" applyFill="1" applyBorder="1"/>
    <xf numFmtId="0" fontId="8" fillId="11" borderId="4" xfId="3" applyFill="1" applyBorder="1"/>
    <xf numFmtId="0" fontId="8" fillId="11" borderId="5" xfId="3" applyFill="1" applyBorder="1"/>
    <xf numFmtId="0" fontId="8" fillId="11" borderId="0" xfId="3" applyFill="1"/>
    <xf numFmtId="0" fontId="26" fillId="11" borderId="0" xfId="3" applyFont="1" applyFill="1"/>
    <xf numFmtId="0" fontId="31" fillId="11" borderId="0" xfId="3" applyFont="1" applyFill="1"/>
    <xf numFmtId="0" fontId="31" fillId="11" borderId="0" xfId="3" applyFont="1" applyFill="1" applyAlignment="1">
      <alignment horizontal="right"/>
    </xf>
    <xf numFmtId="1" fontId="32" fillId="11" borderId="0" xfId="3" applyNumberFormat="1" applyFont="1" applyFill="1" applyAlignment="1">
      <alignment horizontal="center"/>
    </xf>
    <xf numFmtId="0" fontId="8" fillId="11" borderId="6" xfId="3" applyFill="1" applyBorder="1"/>
    <xf numFmtId="0" fontId="33" fillId="11" borderId="0" xfId="3" applyFont="1" applyFill="1"/>
    <xf numFmtId="0" fontId="33" fillId="11" borderId="0" xfId="3" applyFont="1" applyFill="1" applyAlignment="1">
      <alignment horizontal="center"/>
    </xf>
    <xf numFmtId="0" fontId="27" fillId="10" borderId="0" xfId="3" applyFont="1" applyAlignment="1">
      <alignment horizontal="right"/>
    </xf>
    <xf numFmtId="0" fontId="38" fillId="10" borderId="0" xfId="3" applyFont="1" applyAlignment="1">
      <alignment horizontal="right"/>
    </xf>
    <xf numFmtId="0" fontId="27" fillId="10" borderId="0" xfId="3" applyFont="1" applyAlignment="1">
      <alignment horizontal="center"/>
    </xf>
    <xf numFmtId="43" fontId="27" fillId="10" borderId="0" xfId="4" applyFont="1" applyFill="1"/>
    <xf numFmtId="165" fontId="39" fillId="11" borderId="0" xfId="3" applyNumberFormat="1" applyFont="1" applyFill="1"/>
    <xf numFmtId="2" fontId="38" fillId="10" borderId="1" xfId="3" applyNumberFormat="1" applyFont="1" applyBorder="1" applyAlignment="1">
      <alignment horizontal="center" vertical="center"/>
    </xf>
    <xf numFmtId="0" fontId="8" fillId="11" borderId="5" xfId="3" applyFill="1" applyBorder="1" applyAlignment="1">
      <alignment vertical="center" wrapText="1"/>
    </xf>
    <xf numFmtId="0" fontId="8" fillId="11" borderId="0" xfId="3" applyFill="1" applyAlignment="1">
      <alignment vertical="center" wrapText="1"/>
    </xf>
    <xf numFmtId="0" fontId="8" fillId="11" borderId="6" xfId="3" applyFill="1" applyBorder="1" applyAlignment="1">
      <alignment vertical="center" wrapText="1"/>
    </xf>
    <xf numFmtId="0" fontId="8" fillId="10" borderId="0" xfId="3" applyAlignment="1">
      <alignment vertical="center" wrapText="1"/>
    </xf>
    <xf numFmtId="0" fontId="38" fillId="10" borderId="0" xfId="3" applyFont="1" applyAlignment="1">
      <alignment horizontal="right" vertical="center" wrapText="1"/>
    </xf>
    <xf numFmtId="2" fontId="38" fillId="10" borderId="1" xfId="3" applyNumberFormat="1" applyFont="1" applyBorder="1" applyAlignment="1">
      <alignment horizontal="center" vertical="center" wrapText="1"/>
    </xf>
    <xf numFmtId="0" fontId="27" fillId="10" borderId="0" xfId="3" applyFont="1" applyAlignment="1">
      <alignment vertical="center" wrapText="1"/>
    </xf>
    <xf numFmtId="0" fontId="27" fillId="10" borderId="0" xfId="3" applyFont="1" applyAlignment="1">
      <alignment horizontal="right" vertical="center" wrapText="1"/>
    </xf>
    <xf numFmtId="43" fontId="33" fillId="0" borderId="15" xfId="6" applyFont="1" applyFill="1" applyBorder="1" applyAlignment="1">
      <alignment horizontal="center" vertical="center"/>
    </xf>
    <xf numFmtId="0" fontId="33" fillId="11" borderId="1" xfId="5" applyFont="1" applyFill="1" applyBorder="1" applyAlignment="1">
      <alignment horizontal="center" vertical="center" wrapText="1"/>
    </xf>
    <xf numFmtId="2" fontId="38" fillId="10" borderId="0" xfId="3" applyNumberFormat="1" applyFont="1" applyAlignment="1">
      <alignment vertical="center" wrapText="1"/>
    </xf>
    <xf numFmtId="0" fontId="41" fillId="10" borderId="0" xfId="3" applyFont="1"/>
    <xf numFmtId="2" fontId="27" fillId="10" borderId="1" xfId="3" applyNumberFormat="1" applyFont="1" applyBorder="1" applyAlignment="1">
      <alignment horizontal="center" vertical="center"/>
    </xf>
    <xf numFmtId="0" fontId="40" fillId="0" borderId="10" xfId="7" applyNumberFormat="1" applyFont="1" applyFill="1" applyBorder="1" applyAlignment="1">
      <alignment horizontal="center" vertical="center"/>
    </xf>
    <xf numFmtId="0" fontId="40" fillId="0" borderId="16" xfId="7" applyNumberFormat="1" applyFont="1" applyFill="1" applyBorder="1" applyAlignment="1">
      <alignment horizontal="center" vertical="center"/>
    </xf>
    <xf numFmtId="0" fontId="40" fillId="0" borderId="11" xfId="7" applyNumberFormat="1" applyFont="1" applyFill="1" applyBorder="1" applyAlignment="1">
      <alignment horizontal="center" vertical="center"/>
    </xf>
    <xf numFmtId="2" fontId="38" fillId="10" borderId="1" xfId="3" applyNumberFormat="1" applyFont="1" applyBorder="1" applyAlignment="1">
      <alignment horizontal="center"/>
    </xf>
    <xf numFmtId="0" fontId="35" fillId="11" borderId="0" xfId="3" applyFont="1" applyFill="1"/>
    <xf numFmtId="166" fontId="42" fillId="11" borderId="0" xfId="3" applyNumberFormat="1" applyFont="1" applyFill="1" applyAlignment="1">
      <alignment wrapText="1"/>
    </xf>
    <xf numFmtId="0" fontId="33" fillId="11" borderId="0" xfId="3" quotePrefix="1" applyFont="1" applyFill="1"/>
    <xf numFmtId="0" fontId="35" fillId="11" borderId="0" xfId="3" quotePrefix="1" applyFont="1" applyFill="1" applyAlignment="1">
      <alignment horizontal="right"/>
    </xf>
    <xf numFmtId="166" fontId="43" fillId="11" borderId="0" xfId="3" applyNumberFormat="1" applyFont="1" applyFill="1" applyAlignment="1">
      <alignment horizontal="center"/>
    </xf>
    <xf numFmtId="0" fontId="29" fillId="11" borderId="0" xfId="3" applyFont="1" applyFill="1" applyAlignment="1">
      <alignment horizontal="right"/>
    </xf>
    <xf numFmtId="0" fontId="45" fillId="11" borderId="0" xfId="3" applyFont="1" applyFill="1"/>
    <xf numFmtId="0" fontId="8" fillId="11" borderId="17" xfId="3" applyFill="1" applyBorder="1"/>
    <xf numFmtId="0" fontId="8" fillId="11" borderId="18" xfId="3" applyFill="1" applyBorder="1"/>
    <xf numFmtId="0" fontId="31" fillId="11" borderId="0" xfId="3" applyFont="1" applyFill="1" applyAlignment="1">
      <alignment vertical="center" wrapText="1"/>
    </xf>
    <xf numFmtId="0" fontId="8" fillId="11" borderId="19" xfId="3" applyFill="1" applyBorder="1"/>
    <xf numFmtId="0" fontId="8" fillId="11" borderId="20" xfId="3" applyFill="1" applyBorder="1"/>
    <xf numFmtId="0" fontId="47" fillId="0" borderId="21" xfId="5" applyFont="1" applyBorder="1" applyAlignment="1">
      <alignment horizontal="left" vertical="center"/>
    </xf>
    <xf numFmtId="0" fontId="27" fillId="9" borderId="9" xfId="3" applyFont="1" applyFill="1" applyBorder="1" applyAlignment="1">
      <alignment horizontal="center" vertical="center"/>
    </xf>
    <xf numFmtId="0" fontId="27" fillId="10" borderId="10" xfId="3" applyFont="1" applyBorder="1" applyAlignment="1">
      <alignment horizontal="center" vertical="center"/>
    </xf>
    <xf numFmtId="0" fontId="27" fillId="9" borderId="13" xfId="3" applyFont="1" applyFill="1" applyBorder="1" applyAlignment="1">
      <alignment horizontal="center" vertical="center"/>
    </xf>
    <xf numFmtId="0" fontId="27" fillId="12" borderId="9" xfId="3" applyFont="1" applyFill="1" applyBorder="1" applyAlignment="1">
      <alignment horizontal="center" vertical="center"/>
    </xf>
    <xf numFmtId="0" fontId="27" fillId="12" borderId="13" xfId="3" applyFont="1" applyFill="1" applyBorder="1" applyAlignment="1">
      <alignment horizontal="center" vertical="center"/>
    </xf>
    <xf numFmtId="0" fontId="8" fillId="14" borderId="9" xfId="3" applyFill="1" applyBorder="1" applyAlignment="1">
      <alignment horizontal="center" vertical="center"/>
    </xf>
    <xf numFmtId="0" fontId="29" fillId="0" borderId="14" xfId="3" applyFont="1" applyFill="1" applyBorder="1" applyAlignment="1">
      <alignment horizontal="center"/>
    </xf>
    <xf numFmtId="0" fontId="35" fillId="0" borderId="14" xfId="3" applyFont="1" applyFill="1" applyBorder="1" applyAlignment="1">
      <alignment horizontal="center"/>
    </xf>
    <xf numFmtId="0" fontId="33" fillId="0" borderId="1" xfId="5" applyFont="1" applyBorder="1" applyAlignment="1">
      <alignment horizontal="center" vertical="center" wrapText="1"/>
    </xf>
    <xf numFmtId="0" fontId="27" fillId="0" borderId="0" xfId="3" applyFont="1" applyFill="1"/>
    <xf numFmtId="0" fontId="8" fillId="0" borderId="0" xfId="3" applyFill="1"/>
    <xf numFmtId="0" fontId="8" fillId="0" borderId="0" xfId="3" applyFill="1" applyAlignment="1">
      <alignment vertical="center" wrapText="1"/>
    </xf>
    <xf numFmtId="0" fontId="8" fillId="0" borderId="10" xfId="3" applyFill="1" applyBorder="1" applyAlignment="1">
      <alignment horizontal="center" vertical="center"/>
    </xf>
    <xf numFmtId="2" fontId="8" fillId="0" borderId="1" xfId="3" applyNumberFormat="1" applyFill="1" applyBorder="1" applyAlignment="1">
      <alignment horizontal="center" vertical="center"/>
    </xf>
    <xf numFmtId="2" fontId="8" fillId="0" borderId="1" xfId="3" applyNumberFormat="1" applyFill="1" applyBorder="1" applyAlignment="1">
      <alignment horizontal="center" vertical="center" wrapText="1"/>
    </xf>
    <xf numFmtId="2" fontId="8" fillId="0" borderId="1" xfId="3" applyNumberFormat="1" applyFill="1" applyBorder="1" applyAlignment="1">
      <alignment horizontal="center"/>
    </xf>
    <xf numFmtId="0" fontId="8" fillId="0" borderId="1" xfId="3" applyFill="1" applyBorder="1" applyAlignment="1">
      <alignment horizontal="center" vertical="center"/>
    </xf>
    <xf numFmtId="0" fontId="8" fillId="0" borderId="1" xfId="3" applyFill="1" applyBorder="1" applyAlignment="1">
      <alignment horizontal="right" vertical="center"/>
    </xf>
    <xf numFmtId="0" fontId="8" fillId="0" borderId="1" xfId="3" applyFill="1" applyBorder="1" applyAlignment="1">
      <alignment horizontal="right" vertical="center" wrapText="1"/>
    </xf>
    <xf numFmtId="0" fontId="8" fillId="0" borderId="5" xfId="3" applyFill="1" applyBorder="1" applyAlignment="1">
      <alignment vertical="center"/>
    </xf>
    <xf numFmtId="0" fontId="8" fillId="0" borderId="22" xfId="3" applyFill="1" applyBorder="1" applyAlignment="1">
      <alignment horizontal="center" vertical="center"/>
    </xf>
    <xf numFmtId="0" fontId="8" fillId="0" borderId="0" xfId="3" applyFill="1" applyAlignment="1">
      <alignment horizontal="center" vertical="center"/>
    </xf>
    <xf numFmtId="0" fontId="8" fillId="0" borderId="16" xfId="3" applyFill="1" applyBorder="1" applyAlignment="1">
      <alignment horizontal="center" vertical="center"/>
    </xf>
    <xf numFmtId="0" fontId="8" fillId="0" borderId="11" xfId="3" applyFill="1" applyBorder="1" applyAlignment="1">
      <alignment horizontal="center" vertical="center"/>
    </xf>
    <xf numFmtId="0" fontId="8" fillId="0" borderId="1" xfId="3" applyFill="1" applyBorder="1" applyAlignment="1">
      <alignment horizontal="right"/>
    </xf>
    <xf numFmtId="43" fontId="8" fillId="0" borderId="1" xfId="4" applyFont="1" applyFill="1" applyBorder="1" applyAlignment="1">
      <alignment horizontal="center" vertical="center"/>
    </xf>
    <xf numFmtId="15" fontId="7" fillId="3" borderId="0" xfId="0" applyNumberFormat="1" applyFont="1" applyFill="1" applyAlignment="1">
      <alignment horizontal="center" vertical="center" wrapText="1"/>
    </xf>
    <xf numFmtId="15" fontId="7" fillId="4" borderId="0" xfId="0" applyNumberFormat="1" applyFont="1" applyFill="1" applyAlignment="1">
      <alignment horizontal="center" vertical="center" wrapText="1"/>
    </xf>
    <xf numFmtId="0" fontId="27" fillId="12" borderId="9" xfId="3" applyFont="1" applyFill="1" applyBorder="1" applyAlignment="1">
      <alignment vertical="center"/>
    </xf>
    <xf numFmtId="0" fontId="27" fillId="12" borderId="23" xfId="3" applyFont="1" applyFill="1" applyBorder="1" applyAlignment="1">
      <alignment vertical="center"/>
    </xf>
    <xf numFmtId="0" fontId="27" fillId="10" borderId="10" xfId="3" applyFont="1" applyBorder="1" applyAlignment="1">
      <alignment vertical="center"/>
    </xf>
    <xf numFmtId="0" fontId="27" fillId="10" borderId="11" xfId="3" applyFont="1" applyBorder="1" applyAlignment="1">
      <alignment vertical="center"/>
    </xf>
    <xf numFmtId="0" fontId="27" fillId="10" borderId="11" xfId="3" applyFont="1" applyBorder="1" applyAlignment="1">
      <alignment horizontal="center" vertical="center"/>
    </xf>
    <xf numFmtId="0" fontId="27" fillId="12" borderId="13" xfId="3" applyFont="1" applyFill="1" applyBorder="1" applyAlignment="1">
      <alignment vertical="center"/>
    </xf>
    <xf numFmtId="0" fontId="27" fillId="12" borderId="24" xfId="3" applyFont="1" applyFill="1" applyBorder="1" applyAlignment="1">
      <alignment vertical="center"/>
    </xf>
    <xf numFmtId="0" fontId="38" fillId="10" borderId="0" xfId="3" applyFont="1"/>
    <xf numFmtId="0" fontId="29" fillId="11" borderId="14" xfId="3" applyFont="1" applyFill="1" applyBorder="1" applyAlignment="1">
      <alignment horizontal="center"/>
    </xf>
    <xf numFmtId="0" fontId="35" fillId="11" borderId="14" xfId="3" applyFont="1" applyFill="1" applyBorder="1" applyAlignment="1">
      <alignment horizontal="center"/>
    </xf>
    <xf numFmtId="43" fontId="27" fillId="10" borderId="0" xfId="4" applyFont="1" applyFill="1" applyAlignment="1">
      <alignment horizontal="center"/>
    </xf>
    <xf numFmtId="43" fontId="33" fillId="0" borderId="25" xfId="6" applyFont="1" applyFill="1" applyBorder="1" applyAlignment="1">
      <alignment horizontal="center" vertical="center"/>
    </xf>
    <xf numFmtId="0" fontId="33" fillId="11" borderId="26" xfId="5" applyFont="1" applyFill="1" applyBorder="1" applyAlignment="1">
      <alignment horizontal="center" vertical="center" wrapText="1"/>
    </xf>
    <xf numFmtId="0" fontId="40" fillId="0" borderId="1" xfId="7" applyNumberFormat="1" applyFont="1" applyFill="1" applyBorder="1" applyAlignment="1">
      <alignment horizontal="center"/>
    </xf>
    <xf numFmtId="0" fontId="40" fillId="0" borderId="28" xfId="7" applyNumberFormat="1" applyFont="1" applyFill="1" applyBorder="1" applyAlignment="1">
      <alignment horizontal="center"/>
    </xf>
    <xf numFmtId="0" fontId="38" fillId="10" borderId="0" xfId="3" applyFont="1" applyAlignment="1">
      <alignment vertical="center" wrapText="1"/>
    </xf>
    <xf numFmtId="0" fontId="40" fillId="0" borderId="10" xfId="7" applyNumberFormat="1" applyFont="1" applyFill="1" applyBorder="1" applyAlignment="1">
      <alignment horizontal="center"/>
    </xf>
    <xf numFmtId="0" fontId="40" fillId="0" borderId="16" xfId="7" applyNumberFormat="1" applyFont="1" applyFill="1" applyBorder="1" applyAlignment="1">
      <alignment horizontal="center"/>
    </xf>
    <xf numFmtId="0" fontId="40" fillId="0" borderId="29" xfId="7" applyNumberFormat="1" applyFont="1" applyFill="1" applyBorder="1" applyAlignment="1">
      <alignment horizontal="center"/>
    </xf>
    <xf numFmtId="0" fontId="27" fillId="10" borderId="0" xfId="3" applyFont="1" applyAlignment="1">
      <alignment horizontal="right" wrapText="1"/>
    </xf>
    <xf numFmtId="0" fontId="27" fillId="10" borderId="0" xfId="3" applyFont="1" applyAlignment="1">
      <alignment horizontal="center" vertical="center"/>
    </xf>
    <xf numFmtId="0" fontId="35" fillId="11" borderId="0" xfId="3" applyFont="1" applyFill="1" applyAlignment="1">
      <alignment wrapText="1"/>
    </xf>
    <xf numFmtId="0" fontId="33" fillId="0" borderId="30" xfId="5" applyFont="1" applyBorder="1" applyAlignment="1">
      <alignment horizontal="center" vertical="center" wrapText="1"/>
    </xf>
    <xf numFmtId="0" fontId="27" fillId="15" borderId="13" xfId="3" applyFont="1" applyFill="1" applyBorder="1" applyAlignment="1">
      <alignment horizontal="center" vertical="center"/>
    </xf>
    <xf numFmtId="0" fontId="50" fillId="14" borderId="9" xfId="3" applyFont="1" applyFill="1" applyBorder="1" applyAlignment="1">
      <alignment horizontal="center" vertical="center"/>
    </xf>
    <xf numFmtId="0" fontId="7" fillId="0" borderId="0" xfId="0" applyFont="1"/>
    <xf numFmtId="0" fontId="11" fillId="17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2" fillId="18" borderId="0" xfId="0" applyFont="1" applyFill="1" applyAlignment="1">
      <alignment horizontal="center" vertical="center"/>
    </xf>
    <xf numFmtId="0" fontId="53" fillId="18" borderId="0" xfId="0" applyFont="1" applyFill="1" applyAlignment="1">
      <alignment horizontal="center" vertical="center"/>
    </xf>
    <xf numFmtId="0" fontId="53" fillId="18" borderId="0" xfId="8" applyNumberFormat="1" applyFont="1" applyFill="1" applyBorder="1" applyAlignment="1">
      <alignment horizontal="center" vertical="center"/>
    </xf>
    <xf numFmtId="44" fontId="53" fillId="18" borderId="0" xfId="1" applyFont="1" applyFill="1" applyBorder="1" applyAlignment="1">
      <alignment horizontal="center" vertical="center"/>
    </xf>
    <xf numFmtId="0" fontId="52" fillId="17" borderId="0" xfId="0" applyFont="1" applyFill="1" applyAlignment="1">
      <alignment horizontal="center" vertical="center"/>
    </xf>
    <xf numFmtId="2" fontId="0" fillId="0" borderId="1" xfId="0" applyNumberFormat="1" applyBorder="1"/>
    <xf numFmtId="49" fontId="52" fillId="19" borderId="0" xfId="0" applyNumberFormat="1" applyFont="1" applyFill="1" applyAlignment="1">
      <alignment horizontal="center" vertical="center" wrapText="1"/>
    </xf>
    <xf numFmtId="49" fontId="54" fillId="19" borderId="0" xfId="0" applyNumberFormat="1" applyFont="1" applyFill="1" applyAlignment="1">
      <alignment horizontal="center" vertical="center" wrapText="1"/>
    </xf>
    <xf numFmtId="0" fontId="55" fillId="13" borderId="0" xfId="8" applyNumberFormat="1" applyFont="1" applyFill="1" applyBorder="1" applyAlignment="1">
      <alignment horizontal="center" vertical="center"/>
    </xf>
    <xf numFmtId="44" fontId="56" fillId="17" borderId="0" xfId="1" applyFont="1" applyFill="1"/>
    <xf numFmtId="0" fontId="0" fillId="0" borderId="32" xfId="0" applyBorder="1" applyAlignment="1">
      <alignment horizontal="center" vertical="center"/>
    </xf>
    <xf numFmtId="2" fontId="0" fillId="0" borderId="32" xfId="0" applyNumberFormat="1" applyBorder="1"/>
    <xf numFmtId="0" fontId="55" fillId="13" borderId="0" xfId="8" applyNumberFormat="1" applyFont="1" applyFill="1" applyBorder="1" applyAlignment="1">
      <alignment horizontal="center" vertical="top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0" fillId="0" borderId="26" xfId="0" applyNumberFormat="1" applyBorder="1"/>
    <xf numFmtId="49" fontId="56" fillId="19" borderId="0" xfId="0" applyNumberFormat="1" applyFont="1" applyFill="1" applyAlignment="1">
      <alignment vertical="center" wrapText="1"/>
    </xf>
    <xf numFmtId="44" fontId="0" fillId="0" borderId="33" xfId="1" applyFont="1" applyBorder="1"/>
    <xf numFmtId="44" fontId="0" fillId="0" borderId="34" xfId="1" applyFont="1" applyBorder="1"/>
    <xf numFmtId="44" fontId="0" fillId="0" borderId="35" xfId="1" applyFont="1" applyBorder="1"/>
    <xf numFmtId="49" fontId="56" fillId="19" borderId="36" xfId="0" applyNumberFormat="1" applyFont="1" applyFill="1" applyBorder="1" applyAlignment="1">
      <alignment vertical="center" wrapText="1"/>
    </xf>
    <xf numFmtId="44" fontId="0" fillId="0" borderId="37" xfId="1" applyFont="1" applyBorder="1"/>
    <xf numFmtId="44" fontId="0" fillId="0" borderId="0" xfId="1" applyFont="1" applyBorder="1"/>
    <xf numFmtId="44" fontId="0" fillId="0" borderId="38" xfId="1" applyFont="1" applyBorder="1"/>
    <xf numFmtId="49" fontId="54" fillId="20" borderId="1" xfId="0" applyNumberFormat="1" applyFont="1" applyFill="1" applyBorder="1" applyAlignment="1">
      <alignment horizontal="left" vertical="center" wrapText="1"/>
    </xf>
    <xf numFmtId="0" fontId="53" fillId="21" borderId="39" xfId="0" applyFont="1" applyFill="1" applyBorder="1" applyAlignment="1">
      <alignment horizontal="center" vertical="center" wrapText="1"/>
    </xf>
    <xf numFmtId="44" fontId="56" fillId="0" borderId="0" xfId="1" applyFont="1"/>
    <xf numFmtId="0" fontId="0" fillId="0" borderId="40" xfId="0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49" fontId="57" fillId="22" borderId="1" xfId="0" applyNumberFormat="1" applyFont="1" applyFill="1" applyBorder="1" applyAlignment="1">
      <alignment horizontal="left" vertical="center" wrapText="1"/>
    </xf>
    <xf numFmtId="49" fontId="55" fillId="23" borderId="11" xfId="0" quotePrefix="1" applyNumberFormat="1" applyFont="1" applyFill="1" applyBorder="1" applyAlignment="1">
      <alignment horizontal="center" vertical="center" wrapText="1"/>
    </xf>
    <xf numFmtId="49" fontId="55" fillId="24" borderId="11" xfId="0" applyNumberFormat="1" applyFont="1" applyFill="1" applyBorder="1" applyAlignment="1">
      <alignment horizontal="center" vertical="center" wrapText="1"/>
    </xf>
    <xf numFmtId="49" fontId="55" fillId="24" borderId="1" xfId="0" applyNumberFormat="1" applyFont="1" applyFill="1" applyBorder="1" applyAlignment="1">
      <alignment horizontal="center" vertical="center" wrapText="1"/>
    </xf>
    <xf numFmtId="168" fontId="55" fillId="24" borderId="1" xfId="1" applyNumberFormat="1" applyFont="1" applyFill="1" applyBorder="1" applyAlignment="1">
      <alignment horizontal="center" vertical="top"/>
    </xf>
    <xf numFmtId="44" fontId="58" fillId="24" borderId="1" xfId="1" applyFont="1" applyFill="1" applyBorder="1" applyAlignment="1">
      <alignment horizontal="center" vertical="center"/>
    </xf>
    <xf numFmtId="169" fontId="55" fillId="24" borderId="1" xfId="8" applyNumberFormat="1" applyFont="1" applyFill="1" applyBorder="1" applyAlignment="1">
      <alignment horizontal="center" vertical="center"/>
    </xf>
    <xf numFmtId="49" fontId="55" fillId="24" borderId="11" xfId="0" quotePrefix="1" applyNumberFormat="1" applyFont="1" applyFill="1" applyBorder="1" applyAlignment="1">
      <alignment horizontal="center" vertical="center" wrapText="1"/>
    </xf>
    <xf numFmtId="49" fontId="55" fillId="23" borderId="1" xfId="0" quotePrefix="1" applyNumberFormat="1" applyFont="1" applyFill="1" applyBorder="1" applyAlignment="1">
      <alignment horizontal="center" vertical="center" wrapText="1"/>
    </xf>
    <xf numFmtId="44" fontId="55" fillId="24" borderId="1" xfId="1" applyFont="1" applyFill="1" applyBorder="1" applyAlignment="1">
      <alignment horizontal="center" vertical="top"/>
    </xf>
    <xf numFmtId="49" fontId="55" fillId="24" borderId="1" xfId="0" quotePrefix="1" applyNumberFormat="1" applyFont="1" applyFill="1" applyBorder="1" applyAlignment="1">
      <alignment horizontal="center" vertical="center" wrapText="1"/>
    </xf>
    <xf numFmtId="49" fontId="55" fillId="25" borderId="1" xfId="0" quotePrefix="1" applyNumberFormat="1" applyFont="1" applyFill="1" applyBorder="1" applyAlignment="1">
      <alignment horizontal="center" vertical="center" wrapText="1"/>
    </xf>
    <xf numFmtId="49" fontId="55" fillId="25" borderId="1" xfId="0" applyNumberFormat="1" applyFont="1" applyFill="1" applyBorder="1" applyAlignment="1">
      <alignment horizontal="center" vertical="center" wrapText="1"/>
    </xf>
    <xf numFmtId="2" fontId="55" fillId="25" borderId="1" xfId="8" applyNumberFormat="1" applyFont="1" applyFill="1" applyBorder="1" applyAlignment="1">
      <alignment horizontal="center" vertical="center"/>
    </xf>
    <xf numFmtId="44" fontId="55" fillId="25" borderId="1" xfId="1" applyFont="1" applyFill="1" applyBorder="1" applyAlignment="1">
      <alignment horizontal="center" vertical="top"/>
    </xf>
    <xf numFmtId="169" fontId="55" fillId="25" borderId="1" xfId="8" applyNumberFormat="1" applyFont="1" applyFill="1" applyBorder="1" applyAlignment="1">
      <alignment horizontal="center" vertical="center"/>
    </xf>
    <xf numFmtId="49" fontId="55" fillId="23" borderId="1" xfId="0" applyNumberFormat="1" applyFont="1" applyFill="1" applyBorder="1" applyAlignment="1">
      <alignment horizontal="center" vertical="center" wrapText="1"/>
    </xf>
    <xf numFmtId="49" fontId="57" fillId="25" borderId="1" xfId="0" applyNumberFormat="1" applyFont="1" applyFill="1" applyBorder="1" applyAlignment="1">
      <alignment horizontal="left" vertical="center" wrapText="1"/>
    </xf>
    <xf numFmtId="44" fontId="0" fillId="25" borderId="1" xfId="1" applyFont="1" applyFill="1" applyBorder="1"/>
    <xf numFmtId="44" fontId="0" fillId="26" borderId="1" xfId="1" applyFont="1" applyFill="1" applyBorder="1" applyAlignment="1">
      <alignment horizontal="right"/>
    </xf>
    <xf numFmtId="2" fontId="0" fillId="26" borderId="1" xfId="1" applyNumberFormat="1" applyFont="1" applyFill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56" fillId="0" borderId="0" xfId="0" applyFont="1"/>
    <xf numFmtId="0" fontId="56" fillId="0" borderId="0" xfId="0" applyFont="1" applyAlignment="1">
      <alignment horizontal="center"/>
    </xf>
    <xf numFmtId="0" fontId="56" fillId="0" borderId="0" xfId="8" applyNumberFormat="1" applyFont="1"/>
    <xf numFmtId="44" fontId="56" fillId="0" borderId="0" xfId="1" applyFont="1" applyAlignment="1">
      <alignment horizontal="center"/>
    </xf>
    <xf numFmtId="169" fontId="56" fillId="0" borderId="0" xfId="0" applyNumberFormat="1" applyFont="1"/>
    <xf numFmtId="0" fontId="27" fillId="15" borderId="13" xfId="3" applyFont="1" applyFill="1" applyBorder="1" applyAlignment="1">
      <alignment vertical="center"/>
    </xf>
    <xf numFmtId="0" fontId="27" fillId="14" borderId="9" xfId="3" applyFont="1" applyFill="1" applyBorder="1" applyAlignment="1">
      <alignment vertical="center"/>
    </xf>
    <xf numFmtId="0" fontId="27" fillId="10" borderId="0" xfId="3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170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5" fontId="0" fillId="26" borderId="0" xfId="0" applyNumberFormat="1" applyFill="1" applyAlignment="1">
      <alignment horizontal="center" vertical="center"/>
    </xf>
    <xf numFmtId="3" fontId="0" fillId="26" borderId="0" xfId="0" applyNumberFormat="1" applyFill="1" applyAlignment="1">
      <alignment horizontal="center" vertical="center"/>
    </xf>
    <xf numFmtId="0" fontId="0" fillId="26" borderId="0" xfId="0" applyFill="1" applyAlignment="1">
      <alignment horizontal="center"/>
    </xf>
    <xf numFmtId="170" fontId="0" fillId="26" borderId="0" xfId="1" applyNumberFormat="1" applyFont="1" applyFill="1" applyAlignment="1">
      <alignment horizontal="center"/>
    </xf>
    <xf numFmtId="170" fontId="0" fillId="26" borderId="0" xfId="0" applyNumberFormat="1" applyFill="1" applyAlignment="1">
      <alignment horizontal="center"/>
    </xf>
    <xf numFmtId="0" fontId="14" fillId="0" borderId="0" xfId="2" applyFont="1" applyAlignment="1">
      <alignment horizontal="center" vertical="center"/>
    </xf>
    <xf numFmtId="44" fontId="15" fillId="0" borderId="0" xfId="2" applyNumberFormat="1" applyFont="1" applyAlignment="1">
      <alignment vertical="center"/>
    </xf>
    <xf numFmtId="17" fontId="15" fillId="0" borderId="0" xfId="2" applyNumberFormat="1" applyFont="1" applyAlignment="1">
      <alignment vertical="center"/>
    </xf>
    <xf numFmtId="0" fontId="15" fillId="0" borderId="0" xfId="2" applyFont="1" applyAlignment="1">
      <alignment horizontal="center"/>
    </xf>
    <xf numFmtId="44" fontId="15" fillId="0" borderId="0" xfId="2" applyNumberFormat="1" applyFont="1" applyAlignment="1">
      <alignment horizontal="center"/>
    </xf>
    <xf numFmtId="0" fontId="18" fillId="5" borderId="0" xfId="2" applyFont="1" applyFill="1" applyAlignment="1">
      <alignment horizontal="center" vertical="center"/>
    </xf>
    <xf numFmtId="44" fontId="18" fillId="5" borderId="0" xfId="2" applyNumberFormat="1" applyFont="1" applyFill="1" applyAlignment="1">
      <alignment horizontal="left"/>
    </xf>
    <xf numFmtId="0" fontId="18" fillId="5" borderId="0" xfId="2" applyFont="1" applyFill="1" applyAlignment="1">
      <alignment horizontal="center"/>
    </xf>
    <xf numFmtId="0" fontId="19" fillId="0" borderId="0" xfId="2" applyFont="1" applyAlignment="1">
      <alignment horizontal="left" vertical="top"/>
    </xf>
    <xf numFmtId="0" fontId="18" fillId="0" borderId="0" xfId="2" applyFont="1" applyAlignment="1">
      <alignment wrapText="1"/>
    </xf>
    <xf numFmtId="0" fontId="59" fillId="27" borderId="0" xfId="0" applyFont="1" applyFill="1" applyAlignment="1">
      <alignment horizontal="center" vertical="center"/>
    </xf>
    <xf numFmtId="44" fontId="59" fillId="27" borderId="0" xfId="0" applyNumberFormat="1" applyFont="1" applyFill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44" fontId="60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right" vertical="center"/>
    </xf>
    <xf numFmtId="44" fontId="62" fillId="0" borderId="0" xfId="1" applyFont="1" applyAlignment="1">
      <alignment horizontal="center" vertical="center"/>
    </xf>
    <xf numFmtId="0" fontId="62" fillId="0" borderId="0" xfId="0" applyFont="1" applyAlignment="1">
      <alignment horizontal="right"/>
    </xf>
    <xf numFmtId="0" fontId="0" fillId="0" borderId="41" xfId="0" applyBorder="1" applyAlignment="1">
      <alignment horizontal="center" vertical="center"/>
    </xf>
    <xf numFmtId="0" fontId="0" fillId="0" borderId="41" xfId="0" applyBorder="1"/>
    <xf numFmtId="44" fontId="0" fillId="0" borderId="41" xfId="0" applyNumberFormat="1" applyBorder="1"/>
    <xf numFmtId="43" fontId="33" fillId="0" borderId="0" xfId="6" applyFont="1" applyFill="1" applyBorder="1" applyAlignment="1">
      <alignment vertical="center"/>
    </xf>
    <xf numFmtId="0" fontId="63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44" fontId="0" fillId="0" borderId="0" xfId="0" applyNumberFormat="1"/>
    <xf numFmtId="0" fontId="42" fillId="0" borderId="0" xfId="2" applyFont="1" applyAlignment="1">
      <alignment horizontal="left"/>
    </xf>
    <xf numFmtId="0" fontId="64" fillId="0" borderId="0" xfId="2" applyFont="1" applyAlignment="1">
      <alignment horizontal="center" vertical="center" wrapText="1"/>
    </xf>
    <xf numFmtId="44" fontId="60" fillId="2" borderId="0" xfId="0" applyNumberFormat="1" applyFont="1" applyFill="1" applyAlignment="1">
      <alignment horizontal="center" vertical="center"/>
    </xf>
    <xf numFmtId="0" fontId="40" fillId="0" borderId="1" xfId="7" applyNumberFormat="1" applyFont="1" applyFill="1" applyBorder="1" applyAlignment="1">
      <alignment horizontal="center" vertical="center"/>
    </xf>
    <xf numFmtId="0" fontId="0" fillId="28" borderId="0" xfId="0" applyFill="1"/>
    <xf numFmtId="0" fontId="42" fillId="0" borderId="0" xfId="2" applyFont="1" applyAlignment="1">
      <alignment horizontal="center"/>
    </xf>
    <xf numFmtId="171" fontId="18" fillId="0" borderId="0" xfId="2" applyNumberFormat="1" applyFont="1" applyAlignment="1">
      <alignment wrapText="1"/>
    </xf>
    <xf numFmtId="0" fontId="14" fillId="0" borderId="0" xfId="2" applyFont="1" applyAlignment="1">
      <alignment horizontal="left" vertical="top"/>
    </xf>
    <xf numFmtId="0" fontId="18" fillId="0" borderId="0" xfId="2" applyFont="1"/>
    <xf numFmtId="44" fontId="14" fillId="0" borderId="0" xfId="2" applyNumberFormat="1" applyFont="1"/>
    <xf numFmtId="0" fontId="59" fillId="28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28" borderId="0" xfId="0" applyFont="1" applyFill="1" applyAlignment="1">
      <alignment horizontal="center" vertical="center"/>
    </xf>
    <xf numFmtId="44" fontId="60" fillId="0" borderId="0" xfId="1" applyFont="1" applyAlignment="1">
      <alignment horizontal="center" vertical="center"/>
    </xf>
    <xf numFmtId="44" fontId="60" fillId="0" borderId="0" xfId="1" applyFon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11" fillId="16" borderId="0" xfId="0" applyFont="1" applyFill="1" applyAlignment="1">
      <alignment horizontal="center" vertical="center" wrapText="1"/>
    </xf>
    <xf numFmtId="0" fontId="56" fillId="13" borderId="0" xfId="1" applyNumberFormat="1" applyFont="1" applyFill="1"/>
    <xf numFmtId="44" fontId="56" fillId="13" borderId="0" xfId="1" applyFont="1" applyFill="1"/>
    <xf numFmtId="49" fontId="57" fillId="24" borderId="1" xfId="0" applyNumberFormat="1" applyFont="1" applyFill="1" applyBorder="1" applyAlignment="1">
      <alignment horizontal="left" vertical="center" wrapText="1"/>
    </xf>
    <xf numFmtId="0" fontId="66" fillId="24" borderId="1" xfId="8" applyNumberFormat="1" applyFont="1" applyFill="1" applyBorder="1" applyAlignment="1">
      <alignment horizontal="center" vertical="center"/>
    </xf>
    <xf numFmtId="44" fontId="58" fillId="24" borderId="1" xfId="1" applyFont="1" applyFill="1" applyBorder="1" applyAlignment="1">
      <alignment horizontal="center" vertical="top"/>
    </xf>
    <xf numFmtId="15" fontId="0" fillId="0" borderId="33" xfId="1" applyNumberFormat="1" applyFont="1" applyBorder="1" applyAlignment="1">
      <alignment horizontal="center"/>
    </xf>
    <xf numFmtId="0" fontId="0" fillId="0" borderId="32" xfId="1" applyNumberFormat="1" applyFont="1" applyBorder="1" applyAlignment="1">
      <alignment horizontal="center"/>
    </xf>
    <xf numFmtId="15" fontId="0" fillId="0" borderId="37" xfId="1" applyNumberFormat="1" applyFont="1" applyBorder="1" applyAlignment="1">
      <alignment horizontal="center"/>
    </xf>
    <xf numFmtId="0" fontId="0" fillId="0" borderId="30" xfId="1" applyNumberFormat="1" applyFont="1" applyBorder="1" applyAlignment="1">
      <alignment horizontal="center"/>
    </xf>
    <xf numFmtId="44" fontId="0" fillId="0" borderId="37" xfId="1" applyFont="1" applyBorder="1" applyAlignment="1">
      <alignment horizontal="center"/>
    </xf>
    <xf numFmtId="44" fontId="0" fillId="0" borderId="30" xfId="1" applyFont="1" applyBorder="1"/>
    <xf numFmtId="44" fontId="0" fillId="0" borderId="40" xfId="1" applyFont="1" applyBorder="1"/>
    <xf numFmtId="0" fontId="0" fillId="0" borderId="26" xfId="1" applyNumberFormat="1" applyFont="1" applyBorder="1" applyAlignment="1">
      <alignment horizontal="center"/>
    </xf>
    <xf numFmtId="0" fontId="55" fillId="25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 wrapText="1"/>
    </xf>
    <xf numFmtId="15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5" fontId="7" fillId="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3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44" fontId="0" fillId="26" borderId="1" xfId="1" applyFont="1" applyFill="1" applyBorder="1" applyAlignment="1">
      <alignment horizontal="center"/>
    </xf>
    <xf numFmtId="44" fontId="0" fillId="26" borderId="1" xfId="0" applyNumberFormat="1" applyFill="1" applyBorder="1" applyAlignment="1">
      <alignment horizontal="center"/>
    </xf>
    <xf numFmtId="44" fontId="4" fillId="0" borderId="1" xfId="1" applyFont="1" applyBorder="1" applyAlignment="1">
      <alignment horizontal="center"/>
    </xf>
    <xf numFmtId="44" fontId="6" fillId="0" borderId="1" xfId="1" applyFont="1" applyBorder="1" applyAlignment="1">
      <alignment horizontal="center" wrapText="1"/>
    </xf>
    <xf numFmtId="44" fontId="6" fillId="0" borderId="1" xfId="0" applyNumberFormat="1" applyFont="1" applyBorder="1" applyAlignment="1">
      <alignment horizontal="center" wrapText="1"/>
    </xf>
    <xf numFmtId="44" fontId="0" fillId="26" borderId="1" xfId="1" applyFont="1" applyFill="1" applyBorder="1" applyAlignment="1">
      <alignment horizontal="center" wrapText="1"/>
    </xf>
    <xf numFmtId="44" fontId="65" fillId="26" borderId="1" xfId="0" applyNumberFormat="1" applyFont="1" applyFill="1" applyBorder="1" applyAlignment="1">
      <alignment horizontal="center" vertical="center"/>
    </xf>
    <xf numFmtId="15" fontId="0" fillId="6" borderId="0" xfId="0" applyNumberFormat="1" applyFill="1" applyAlignment="1">
      <alignment horizontal="center" vertical="center" wrapText="1"/>
    </xf>
    <xf numFmtId="0" fontId="27" fillId="29" borderId="9" xfId="3" applyFont="1" applyFill="1" applyBorder="1" applyAlignment="1">
      <alignment horizontal="center" vertical="center"/>
    </xf>
    <xf numFmtId="0" fontId="27" fillId="29" borderId="13" xfId="3" applyFont="1" applyFill="1" applyBorder="1" applyAlignment="1">
      <alignment horizontal="center" vertical="center"/>
    </xf>
    <xf numFmtId="0" fontId="56" fillId="13" borderId="0" xfId="1" applyNumberFormat="1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7" fillId="30" borderId="1" xfId="0" applyFont="1" applyFill="1" applyBorder="1" applyAlignment="1">
      <alignment horizontal="center" vertical="center" textRotation="90"/>
    </xf>
    <xf numFmtId="0" fontId="68" fillId="30" borderId="1" xfId="0" applyFont="1" applyFill="1" applyBorder="1" applyAlignment="1">
      <alignment horizontal="center" vertical="center" textRotation="90"/>
    </xf>
    <xf numFmtId="0" fontId="69" fillId="30" borderId="1" xfId="0" applyFont="1" applyFill="1" applyBorder="1" applyAlignment="1">
      <alignment horizontal="center" vertical="center" textRotation="90"/>
    </xf>
    <xf numFmtId="9" fontId="0" fillId="0" borderId="0" xfId="9" applyFont="1" applyFill="1" applyBorder="1" applyAlignment="1">
      <alignment horizontal="center" vertical="center" textRotation="90"/>
    </xf>
    <xf numFmtId="0" fontId="70" fillId="0" borderId="1" xfId="0" applyFont="1" applyBorder="1" applyAlignment="1">
      <alignment horizontal="center" vertical="center" wrapText="1"/>
    </xf>
    <xf numFmtId="9" fontId="0" fillId="0" borderId="0" xfId="9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9" fontId="0" fillId="0" borderId="0" xfId="9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9" applyFont="1" applyAlignment="1">
      <alignment horizontal="center" vertical="center"/>
    </xf>
    <xf numFmtId="43" fontId="29" fillId="10" borderId="0" xfId="4" applyFont="1" applyFill="1"/>
    <xf numFmtId="2" fontId="38" fillId="10" borderId="1" xfId="4" applyNumberFormat="1" applyFont="1" applyFill="1" applyBorder="1" applyAlignment="1">
      <alignment horizontal="center" vertical="center" wrapText="1"/>
    </xf>
    <xf numFmtId="2" fontId="27" fillId="10" borderId="1" xfId="3" applyNumberFormat="1" applyFont="1" applyBorder="1" applyAlignment="1">
      <alignment horizontal="center" vertical="center" wrapText="1"/>
    </xf>
    <xf numFmtId="2" fontId="38" fillId="10" borderId="1" xfId="4" applyNumberFormat="1" applyFont="1" applyFill="1" applyBorder="1" applyAlignment="1">
      <alignment horizontal="center" vertical="center"/>
    </xf>
    <xf numFmtId="2" fontId="71" fillId="10" borderId="1" xfId="4" applyNumberFormat="1" applyFont="1" applyFill="1" applyBorder="1" applyAlignment="1">
      <alignment horizontal="center" vertical="center"/>
    </xf>
    <xf numFmtId="0" fontId="40" fillId="11" borderId="1" xfId="7" applyNumberFormat="1" applyFont="1" applyFill="1" applyBorder="1" applyAlignment="1">
      <alignment horizontal="center"/>
    </xf>
    <xf numFmtId="2" fontId="38" fillId="10" borderId="1" xfId="4" applyNumberFormat="1" applyFont="1" applyFill="1" applyBorder="1" applyAlignment="1">
      <alignment horizontal="center"/>
    </xf>
    <xf numFmtId="43" fontId="33" fillId="26" borderId="15" xfId="6" applyFont="1" applyFill="1" applyBorder="1" applyAlignment="1">
      <alignment horizontal="center" vertical="center"/>
    </xf>
    <xf numFmtId="0" fontId="33" fillId="26" borderId="1" xfId="5" applyFont="1" applyFill="1" applyBorder="1" applyAlignment="1">
      <alignment horizontal="center" vertical="center" wrapText="1"/>
    </xf>
    <xf numFmtId="0" fontId="38" fillId="10" borderId="0" xfId="3" applyFont="1" applyAlignment="1">
      <alignment horizontal="center" vertical="center"/>
    </xf>
    <xf numFmtId="0" fontId="35" fillId="11" borderId="0" xfId="3" applyFont="1" applyFill="1" applyAlignment="1">
      <alignment horizontal="right"/>
    </xf>
    <xf numFmtId="43" fontId="72" fillId="10" borderId="0" xfId="4" applyFont="1" applyFill="1"/>
    <xf numFmtId="0" fontId="56" fillId="0" borderId="0" xfId="0" applyFont="1" applyAlignment="1">
      <alignment horizontal="center" vertical="center" wrapText="1"/>
    </xf>
    <xf numFmtId="44" fontId="53" fillId="18" borderId="0" xfId="1" applyFont="1" applyFill="1" applyBorder="1" applyAlignment="1">
      <alignment horizontal="center" vertical="center" wrapText="1"/>
    </xf>
    <xf numFmtId="168" fontId="55" fillId="13" borderId="0" xfId="1" applyNumberFormat="1" applyFont="1" applyFill="1" applyBorder="1" applyAlignment="1">
      <alignment horizontal="center" vertical="center"/>
    </xf>
    <xf numFmtId="44" fontId="55" fillId="13" borderId="0" xfId="1" applyFont="1" applyFill="1" applyBorder="1" applyAlignment="1">
      <alignment horizontal="center" vertical="center"/>
    </xf>
    <xf numFmtId="44" fontId="56" fillId="13" borderId="0" xfId="1" applyFont="1" applyFill="1" applyAlignment="1">
      <alignment horizontal="right"/>
    </xf>
    <xf numFmtId="0" fontId="56" fillId="19" borderId="36" xfId="0" applyFont="1" applyFill="1" applyBorder="1" applyAlignment="1">
      <alignment horizontal="center" vertical="center" wrapText="1"/>
    </xf>
    <xf numFmtId="0" fontId="53" fillId="21" borderId="43" xfId="0" applyFont="1" applyFill="1" applyBorder="1" applyAlignment="1">
      <alignment horizontal="center" vertical="center" wrapText="1"/>
    </xf>
    <xf numFmtId="44" fontId="56" fillId="0" borderId="0" xfId="1" applyFont="1" applyBorder="1"/>
    <xf numFmtId="0" fontId="53" fillId="21" borderId="0" xfId="0" applyFont="1" applyFill="1" applyAlignment="1">
      <alignment horizontal="center" vertical="center" wrapText="1"/>
    </xf>
    <xf numFmtId="2" fontId="55" fillId="26" borderId="1" xfId="8" applyNumberFormat="1" applyFont="1" applyFill="1" applyBorder="1" applyAlignment="1">
      <alignment horizontal="center" vertical="center"/>
    </xf>
    <xf numFmtId="2" fontId="0" fillId="26" borderId="0" xfId="1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55" fillId="24" borderId="0" xfId="1" applyNumberFormat="1" applyFont="1" applyFill="1" applyBorder="1" applyAlignment="1">
      <alignment horizontal="center" vertical="top"/>
    </xf>
    <xf numFmtId="0" fontId="73" fillId="14" borderId="0" xfId="0" applyFont="1" applyFill="1" applyAlignment="1">
      <alignment horizontal="center"/>
    </xf>
    <xf numFmtId="168" fontId="56" fillId="0" borderId="0" xfId="8" applyNumberFormat="1" applyFont="1" applyAlignment="1">
      <alignment horizontal="center" vertical="center"/>
    </xf>
    <xf numFmtId="0" fontId="56" fillId="31" borderId="0" xfId="0" applyFont="1" applyFill="1" applyAlignment="1">
      <alignment horizontal="center"/>
    </xf>
    <xf numFmtId="168" fontId="56" fillId="31" borderId="0" xfId="8" applyNumberFormat="1" applyFont="1" applyFill="1" applyAlignment="1">
      <alignment horizontal="center" vertical="center"/>
    </xf>
    <xf numFmtId="168" fontId="73" fillId="14" borderId="0" xfId="8" applyNumberFormat="1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15" fontId="56" fillId="0" borderId="0" xfId="0" applyNumberFormat="1" applyFont="1" applyAlignment="1">
      <alignment horizontal="center" vertical="center"/>
    </xf>
    <xf numFmtId="0" fontId="56" fillId="0" borderId="0" xfId="8" applyNumberFormat="1" applyFont="1" applyAlignment="1">
      <alignment horizontal="center" vertical="center"/>
    </xf>
    <xf numFmtId="0" fontId="53" fillId="21" borderId="31" xfId="0" applyFont="1" applyFill="1" applyBorder="1" applyAlignment="1">
      <alignment horizontal="center" vertical="center" wrapText="1"/>
    </xf>
    <xf numFmtId="168" fontId="55" fillId="9" borderId="1" xfId="1" applyNumberFormat="1" applyFont="1" applyFill="1" applyBorder="1" applyAlignment="1">
      <alignment horizontal="center" vertical="top"/>
    </xf>
    <xf numFmtId="44" fontId="55" fillId="9" borderId="1" xfId="1" applyFont="1" applyFill="1" applyBorder="1" applyAlignment="1">
      <alignment horizontal="center" vertical="top"/>
    </xf>
    <xf numFmtId="0" fontId="0" fillId="0" borderId="1" xfId="0" applyBorder="1"/>
    <xf numFmtId="172" fontId="0" fillId="0" borderId="1" xfId="0" applyNumberFormat="1" applyBorder="1"/>
    <xf numFmtId="169" fontId="55" fillId="24" borderId="10" xfId="8" applyNumberFormat="1" applyFont="1" applyFill="1" applyBorder="1" applyAlignment="1">
      <alignment horizontal="center" vertical="center"/>
    </xf>
    <xf numFmtId="15" fontId="55" fillId="24" borderId="1" xfId="1" applyNumberFormat="1" applyFont="1" applyFill="1" applyBorder="1" applyAlignment="1">
      <alignment horizontal="center" vertical="top"/>
    </xf>
    <xf numFmtId="49" fontId="75" fillId="25" borderId="1" xfId="0" applyNumberFormat="1" applyFont="1" applyFill="1" applyBorder="1" applyAlignment="1">
      <alignment horizontal="center" vertical="center" wrapText="1"/>
    </xf>
    <xf numFmtId="44" fontId="0" fillId="26" borderId="1" xfId="1" applyFont="1" applyFill="1" applyBorder="1" applyAlignment="1" applyProtection="1">
      <alignment horizontal="right"/>
    </xf>
    <xf numFmtId="0" fontId="55" fillId="2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1" applyNumberFormat="1" applyFont="1"/>
    <xf numFmtId="168" fontId="55" fillId="26" borderId="1" xfId="1" applyNumberFormat="1" applyFont="1" applyFill="1" applyBorder="1" applyAlignment="1">
      <alignment horizontal="center" vertical="top"/>
    </xf>
    <xf numFmtId="168" fontId="55" fillId="23" borderId="1" xfId="1" applyNumberFormat="1" applyFont="1" applyFill="1" applyBorder="1" applyAlignment="1">
      <alignment horizontal="center" vertical="top"/>
    </xf>
    <xf numFmtId="15" fontId="55" fillId="25" borderId="1" xfId="1" applyNumberFormat="1" applyFont="1" applyFill="1" applyBorder="1" applyAlignment="1">
      <alignment horizontal="center" vertical="top"/>
    </xf>
    <xf numFmtId="0" fontId="11" fillId="16" borderId="31" xfId="0" applyFont="1" applyFill="1" applyBorder="1" applyAlignment="1">
      <alignment vertical="center" wrapText="1"/>
    </xf>
    <xf numFmtId="0" fontId="11" fillId="16" borderId="0" xfId="0" applyFont="1" applyFill="1" applyAlignment="1">
      <alignment vertical="center" wrapText="1"/>
    </xf>
    <xf numFmtId="0" fontId="51" fillId="6" borderId="1" xfId="0" applyFont="1" applyFill="1" applyBorder="1"/>
    <xf numFmtId="0" fontId="51" fillId="6" borderId="10" xfId="0" applyFont="1" applyFill="1" applyBorder="1"/>
    <xf numFmtId="168" fontId="55" fillId="32" borderId="1" xfId="1" applyNumberFormat="1" applyFont="1" applyFill="1" applyBorder="1" applyAlignment="1">
      <alignment horizontal="center" vertical="top"/>
    </xf>
    <xf numFmtId="0" fontId="0" fillId="9" borderId="0" xfId="0" applyFill="1" applyAlignment="1">
      <alignment horizontal="center" vertical="center"/>
    </xf>
    <xf numFmtId="0" fontId="56" fillId="31" borderId="0" xfId="0" applyFont="1" applyFill="1" applyAlignment="1">
      <alignment horizontal="center"/>
    </xf>
    <xf numFmtId="0" fontId="73" fillId="14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0" fontId="56" fillId="0" borderId="36" xfId="0" applyFont="1" applyBorder="1" applyAlignment="1">
      <alignment horizontal="center"/>
    </xf>
    <xf numFmtId="0" fontId="51" fillId="6" borderId="1" xfId="0" applyFont="1" applyFill="1" applyBorder="1" applyAlignment="1">
      <alignment horizontal="center"/>
    </xf>
    <xf numFmtId="0" fontId="51" fillId="6" borderId="1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1" fillId="16" borderId="3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49" fontId="76" fillId="25" borderId="10" xfId="0" applyNumberFormat="1" applyFont="1" applyFill="1" applyBorder="1" applyAlignment="1">
      <alignment horizontal="center" vertical="center" wrapText="1"/>
    </xf>
    <xf numFmtId="49" fontId="76" fillId="25" borderId="16" xfId="0" applyNumberFormat="1" applyFont="1" applyFill="1" applyBorder="1" applyAlignment="1">
      <alignment horizontal="center" vertical="center" wrapText="1"/>
    </xf>
    <xf numFmtId="49" fontId="76" fillId="25" borderId="11" xfId="0" applyNumberFormat="1" applyFont="1" applyFill="1" applyBorder="1" applyAlignment="1">
      <alignment horizontal="center" vertical="center" wrapText="1"/>
    </xf>
    <xf numFmtId="164" fontId="17" fillId="0" borderId="0" xfId="2" applyNumberFormat="1" applyFont="1" applyAlignment="1">
      <alignment horizontal="left"/>
    </xf>
    <xf numFmtId="0" fontId="15" fillId="0" borderId="0" xfId="2" applyFont="1" applyAlignment="1">
      <alignment horizontal="right"/>
    </xf>
    <xf numFmtId="0" fontId="15" fillId="0" borderId="0" xfId="2" applyFont="1" applyAlignment="1">
      <alignment horizontal="center"/>
    </xf>
    <xf numFmtId="0" fontId="51" fillId="6" borderId="16" xfId="0" applyFont="1" applyFill="1" applyBorder="1" applyAlignment="1">
      <alignment horizontal="center"/>
    </xf>
    <xf numFmtId="0" fontId="51" fillId="6" borderId="11" xfId="0" applyFont="1" applyFill="1" applyBorder="1" applyAlignment="1">
      <alignment horizontal="center"/>
    </xf>
    <xf numFmtId="0" fontId="11" fillId="26" borderId="34" xfId="0" applyFont="1" applyFill="1" applyBorder="1" applyAlignment="1">
      <alignment horizontal="center" vertical="center" wrapText="1"/>
    </xf>
    <xf numFmtId="0" fontId="11" fillId="26" borderId="0" xfId="0" applyFont="1" applyFill="1" applyAlignment="1">
      <alignment horizontal="center" vertical="center" wrapText="1"/>
    </xf>
    <xf numFmtId="0" fontId="11" fillId="26" borderId="36" xfId="0" applyFont="1" applyFill="1" applyBorder="1" applyAlignment="1">
      <alignment horizontal="center" vertical="center" wrapText="1"/>
    </xf>
    <xf numFmtId="49" fontId="30" fillId="11" borderId="8" xfId="3" applyNumberFormat="1" applyFont="1" applyFill="1" applyBorder="1" applyAlignment="1">
      <alignment horizontal="center"/>
    </xf>
    <xf numFmtId="0" fontId="30" fillId="10" borderId="8" xfId="3" applyFont="1" applyBorder="1" applyAlignment="1">
      <alignment horizontal="center"/>
    </xf>
    <xf numFmtId="0" fontId="30" fillId="0" borderId="0" xfId="5" applyFont="1" applyAlignment="1">
      <alignment horizontal="center"/>
    </xf>
    <xf numFmtId="49" fontId="34" fillId="11" borderId="7" xfId="5" applyNumberFormat="1" applyFont="1" applyFill="1" applyBorder="1" applyAlignment="1">
      <alignment horizontal="center"/>
    </xf>
    <xf numFmtId="0" fontId="34" fillId="0" borderId="7" xfId="5" applyFont="1" applyBorder="1" applyAlignment="1">
      <alignment horizontal="center"/>
    </xf>
    <xf numFmtId="49" fontId="35" fillId="11" borderId="7" xfId="3" applyNumberFormat="1" applyFont="1" applyFill="1" applyBorder="1" applyAlignment="1">
      <alignment horizontal="center"/>
    </xf>
    <xf numFmtId="49" fontId="36" fillId="11" borderId="7" xfId="3" applyNumberFormat="1" applyFont="1" applyFill="1" applyBorder="1" applyAlignment="1">
      <alignment horizontal="center"/>
    </xf>
    <xf numFmtId="0" fontId="36" fillId="10" borderId="7" xfId="3" applyFont="1" applyBorder="1" applyAlignment="1">
      <alignment horizontal="center"/>
    </xf>
    <xf numFmtId="49" fontId="30" fillId="11" borderId="7" xfId="3" applyNumberFormat="1" applyFont="1" applyFill="1" applyBorder="1" applyAlignment="1">
      <alignment horizontal="center"/>
    </xf>
    <xf numFmtId="0" fontId="30" fillId="10" borderId="7" xfId="3" applyFont="1" applyBorder="1" applyAlignment="1">
      <alignment horizontal="center"/>
    </xf>
    <xf numFmtId="49" fontId="37" fillId="11" borderId="8" xfId="5" applyNumberFormat="1" applyFont="1" applyFill="1" applyBorder="1" applyAlignment="1">
      <alignment horizontal="center"/>
    </xf>
    <xf numFmtId="0" fontId="37" fillId="0" borderId="8" xfId="5" applyFont="1" applyBorder="1" applyAlignment="1">
      <alignment horizontal="center"/>
    </xf>
    <xf numFmtId="49" fontId="30" fillId="11" borderId="12" xfId="3" applyNumberFormat="1" applyFont="1" applyFill="1" applyBorder="1" applyAlignment="1">
      <alignment horizontal="center"/>
    </xf>
    <xf numFmtId="0" fontId="30" fillId="11" borderId="12" xfId="3" applyFont="1" applyFill="1" applyBorder="1" applyAlignment="1">
      <alignment horizontal="center"/>
    </xf>
    <xf numFmtId="0" fontId="35" fillId="11" borderId="14" xfId="3" applyFont="1" applyFill="1" applyBorder="1" applyAlignment="1">
      <alignment horizontal="center"/>
    </xf>
    <xf numFmtId="0" fontId="33" fillId="10" borderId="14" xfId="3" applyFont="1" applyBorder="1" applyAlignment="1">
      <alignment horizontal="center"/>
    </xf>
    <xf numFmtId="0" fontId="33" fillId="11" borderId="26" xfId="5" applyFont="1" applyFill="1" applyBorder="1" applyAlignment="1">
      <alignment horizontal="left" wrapText="1"/>
    </xf>
    <xf numFmtId="0" fontId="40" fillId="0" borderId="26" xfId="7" applyNumberFormat="1" applyFont="1" applyFill="1" applyBorder="1" applyAlignment="1">
      <alignment horizontal="center"/>
    </xf>
    <xf numFmtId="0" fontId="40" fillId="0" borderId="27" xfId="7" applyNumberFormat="1" applyFont="1" applyFill="1" applyBorder="1" applyAlignment="1">
      <alignment horizontal="center"/>
    </xf>
    <xf numFmtId="0" fontId="33" fillId="26" borderId="1" xfId="5" applyFont="1" applyFill="1" applyBorder="1" applyAlignment="1">
      <alignment horizontal="left" wrapText="1"/>
    </xf>
    <xf numFmtId="0" fontId="40" fillId="0" borderId="1" xfId="7" applyNumberFormat="1" applyFont="1" applyFill="1" applyBorder="1" applyAlignment="1">
      <alignment horizontal="center"/>
    </xf>
    <xf numFmtId="0" fontId="40" fillId="0" borderId="28" xfId="7" applyNumberFormat="1" applyFont="1" applyFill="1" applyBorder="1" applyAlignment="1">
      <alignment horizontal="center"/>
    </xf>
    <xf numFmtId="0" fontId="33" fillId="11" borderId="1" xfId="5" applyFont="1" applyFill="1" applyBorder="1" applyAlignment="1">
      <alignment horizontal="left" wrapText="1"/>
    </xf>
    <xf numFmtId="0" fontId="40" fillId="11" borderId="10" xfId="7" applyNumberFormat="1" applyFont="1" applyFill="1" applyBorder="1" applyAlignment="1">
      <alignment horizontal="right"/>
    </xf>
    <xf numFmtId="0" fontId="40" fillId="11" borderId="16" xfId="7" applyNumberFormat="1" applyFont="1" applyFill="1" applyBorder="1" applyAlignment="1">
      <alignment horizontal="right"/>
    </xf>
    <xf numFmtId="0" fontId="40" fillId="11" borderId="29" xfId="7" applyNumberFormat="1" applyFont="1" applyFill="1" applyBorder="1" applyAlignment="1">
      <alignment horizontal="right"/>
    </xf>
    <xf numFmtId="0" fontId="40" fillId="11" borderId="1" xfId="7" applyNumberFormat="1" applyFont="1" applyFill="1" applyBorder="1" applyAlignment="1">
      <alignment horizontal="right"/>
    </xf>
    <xf numFmtId="0" fontId="40" fillId="11" borderId="28" xfId="7" applyNumberFormat="1" applyFont="1" applyFill="1" applyBorder="1" applyAlignment="1">
      <alignment horizontal="right"/>
    </xf>
    <xf numFmtId="0" fontId="40" fillId="11" borderId="1" xfId="7" applyNumberFormat="1" applyFont="1" applyFill="1" applyBorder="1" applyAlignment="1">
      <alignment horizontal="center" vertical="center" wrapText="1"/>
    </xf>
    <xf numFmtId="0" fontId="40" fillId="11" borderId="28" xfId="7" applyNumberFormat="1" applyFont="1" applyFill="1" applyBorder="1" applyAlignment="1">
      <alignment horizontal="center" vertical="center" wrapText="1"/>
    </xf>
    <xf numFmtId="0" fontId="46" fillId="11" borderId="0" xfId="3" applyFont="1" applyFill="1" applyAlignment="1">
      <alignment horizontal="center" vertical="center" wrapText="1"/>
    </xf>
    <xf numFmtId="0" fontId="35" fillId="11" borderId="0" xfId="3" applyFont="1" applyFill="1" applyAlignment="1">
      <alignment horizontal="left" wrapText="1"/>
    </xf>
    <xf numFmtId="17" fontId="8" fillId="11" borderId="0" xfId="3" applyNumberFormat="1" applyFill="1"/>
    <xf numFmtId="49" fontId="44" fillId="11" borderId="0" xfId="3" applyNumberFormat="1" applyFont="1" applyFill="1" applyAlignment="1">
      <alignment horizontal="center" vertical="center"/>
    </xf>
    <xf numFmtId="0" fontId="8" fillId="11" borderId="17" xfId="3" applyFill="1" applyBorder="1" applyAlignment="1">
      <alignment horizontal="center"/>
    </xf>
    <xf numFmtId="0" fontId="30" fillId="11" borderId="0" xfId="3" applyFont="1" applyFill="1" applyAlignment="1">
      <alignment horizontal="center" wrapText="1"/>
    </xf>
    <xf numFmtId="14" fontId="29" fillId="11" borderId="0" xfId="3" applyNumberFormat="1" applyFont="1" applyFill="1" applyAlignment="1">
      <alignment horizontal="center"/>
    </xf>
    <xf numFmtId="0" fontId="29" fillId="10" borderId="0" xfId="3" applyFont="1" applyAlignment="1">
      <alignment horizontal="center"/>
    </xf>
    <xf numFmtId="0" fontId="37" fillId="11" borderId="0" xfId="3" applyFont="1" applyFill="1" applyAlignment="1">
      <alignment horizontal="left" vertical="center"/>
    </xf>
    <xf numFmtId="167" fontId="46" fillId="11" borderId="0" xfId="3" applyNumberFormat="1" applyFont="1" applyFill="1" applyAlignment="1">
      <alignment horizontal="center" vertical="center" wrapText="1"/>
    </xf>
    <xf numFmtId="0" fontId="37" fillId="26" borderId="0" xfId="3" applyFont="1" applyFill="1" applyAlignment="1">
      <alignment horizontal="left" vertical="center"/>
    </xf>
    <xf numFmtId="167" fontId="35" fillId="26" borderId="0" xfId="3" applyNumberFormat="1" applyFont="1" applyFill="1" applyAlignment="1">
      <alignment horizontal="center" vertical="center" wrapText="1"/>
    </xf>
    <xf numFmtId="0" fontId="40" fillId="11" borderId="1" xfId="7" applyNumberFormat="1" applyFont="1" applyFill="1" applyBorder="1" applyAlignment="1">
      <alignment horizontal="center"/>
    </xf>
    <xf numFmtId="0" fontId="40" fillId="26" borderId="1" xfId="7" applyNumberFormat="1" applyFont="1" applyFill="1" applyBorder="1" applyAlignment="1">
      <alignment horizontal="center"/>
    </xf>
    <xf numFmtId="0" fontId="40" fillId="0" borderId="10" xfId="7" applyNumberFormat="1" applyFont="1" applyFill="1" applyBorder="1" applyAlignment="1">
      <alignment horizontal="center"/>
    </xf>
    <xf numFmtId="0" fontId="40" fillId="0" borderId="16" xfId="7" applyNumberFormat="1" applyFont="1" applyFill="1" applyBorder="1" applyAlignment="1">
      <alignment horizontal="center"/>
    </xf>
    <xf numFmtId="0" fontId="40" fillId="0" borderId="11" xfId="7" applyNumberFormat="1" applyFont="1" applyFill="1" applyBorder="1" applyAlignment="1">
      <alignment horizontal="center"/>
    </xf>
    <xf numFmtId="0" fontId="40" fillId="11" borderId="11" xfId="7" applyNumberFormat="1" applyFont="1" applyFill="1" applyBorder="1" applyAlignment="1">
      <alignment horizontal="right"/>
    </xf>
    <xf numFmtId="0" fontId="27" fillId="10" borderId="10" xfId="3" applyFont="1" applyBorder="1" applyAlignment="1">
      <alignment horizontal="center" vertical="center"/>
    </xf>
    <xf numFmtId="0" fontId="27" fillId="10" borderId="11" xfId="3" applyFont="1" applyBorder="1" applyAlignment="1">
      <alignment horizontal="center" vertical="center"/>
    </xf>
    <xf numFmtId="0" fontId="27" fillId="9" borderId="13" xfId="3" applyFont="1" applyFill="1" applyBorder="1" applyAlignment="1">
      <alignment horizontal="center" vertical="center"/>
    </xf>
    <xf numFmtId="0" fontId="27" fillId="9" borderId="24" xfId="3" applyFont="1" applyFill="1" applyBorder="1" applyAlignment="1">
      <alignment horizontal="center" vertical="center"/>
    </xf>
    <xf numFmtId="0" fontId="27" fillId="29" borderId="13" xfId="3" applyFont="1" applyFill="1" applyBorder="1" applyAlignment="1">
      <alignment horizontal="center" vertical="center"/>
    </xf>
    <xf numFmtId="0" fontId="27" fillId="29" borderId="24" xfId="3" applyFont="1" applyFill="1" applyBorder="1" applyAlignment="1">
      <alignment horizontal="center" vertical="center"/>
    </xf>
    <xf numFmtId="0" fontId="27" fillId="12" borderId="13" xfId="3" applyFont="1" applyFill="1" applyBorder="1" applyAlignment="1">
      <alignment horizontal="center" vertical="center"/>
    </xf>
    <xf numFmtId="0" fontId="27" fillId="12" borderId="24" xfId="3" applyFont="1" applyFill="1" applyBorder="1" applyAlignment="1">
      <alignment horizontal="center" vertical="center"/>
    </xf>
    <xf numFmtId="0" fontId="27" fillId="9" borderId="9" xfId="3" applyFont="1" applyFill="1" applyBorder="1" applyAlignment="1">
      <alignment horizontal="center" vertical="center"/>
    </xf>
    <xf numFmtId="0" fontId="27" fillId="9" borderId="23" xfId="3" applyFont="1" applyFill="1" applyBorder="1" applyAlignment="1">
      <alignment horizontal="center" vertical="center"/>
    </xf>
    <xf numFmtId="0" fontId="27" fillId="29" borderId="9" xfId="3" applyFont="1" applyFill="1" applyBorder="1" applyAlignment="1">
      <alignment horizontal="center" vertical="center"/>
    </xf>
    <xf numFmtId="0" fontId="27" fillId="29" borderId="23" xfId="3" applyFont="1" applyFill="1" applyBorder="1" applyAlignment="1">
      <alignment horizontal="center" vertical="center"/>
    </xf>
    <xf numFmtId="0" fontId="27" fillId="12" borderId="9" xfId="3" applyFont="1" applyFill="1" applyBorder="1" applyAlignment="1">
      <alignment horizontal="center" vertical="center"/>
    </xf>
    <xf numFmtId="0" fontId="27" fillId="12" borderId="23" xfId="3" applyFont="1" applyFill="1" applyBorder="1" applyAlignment="1">
      <alignment horizontal="center" vertical="center"/>
    </xf>
    <xf numFmtId="171" fontId="18" fillId="0" borderId="0" xfId="2" applyNumberFormat="1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49" fontId="56" fillId="19" borderId="0" xfId="0" applyNumberFormat="1" applyFont="1" applyFill="1" applyAlignment="1">
      <alignment horizontal="center" vertical="center" wrapText="1"/>
    </xf>
    <xf numFmtId="49" fontId="56" fillId="19" borderId="3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74" fillId="0" borderId="0" xfId="0" applyFont="1" applyAlignment="1">
      <alignment horizontal="center" vertical="center"/>
    </xf>
    <xf numFmtId="0" fontId="74" fillId="0" borderId="3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40" fillId="0" borderId="26" xfId="7" applyNumberFormat="1" applyFont="1" applyFill="1" applyBorder="1" applyAlignment="1">
      <alignment horizontal="center" vertical="center"/>
    </xf>
    <xf numFmtId="0" fontId="40" fillId="0" borderId="27" xfId="7" applyNumberFormat="1" applyFont="1" applyFill="1" applyBorder="1" applyAlignment="1">
      <alignment horizontal="center" vertical="center"/>
    </xf>
    <xf numFmtId="0" fontId="40" fillId="0" borderId="1" xfId="7" applyNumberFormat="1" applyFont="1" applyFill="1" applyBorder="1" applyAlignment="1">
      <alignment horizontal="center" vertical="center"/>
    </xf>
    <xf numFmtId="0" fontId="40" fillId="0" borderId="28" xfId="7" applyNumberFormat="1" applyFont="1" applyFill="1" applyBorder="1" applyAlignment="1">
      <alignment horizontal="center" vertical="center"/>
    </xf>
    <xf numFmtId="0" fontId="40" fillId="11" borderId="10" xfId="7" applyNumberFormat="1" applyFont="1" applyFill="1" applyBorder="1" applyAlignment="1">
      <alignment horizontal="center" vertical="center"/>
    </xf>
    <xf numFmtId="0" fontId="40" fillId="11" borderId="16" xfId="7" applyNumberFormat="1" applyFont="1" applyFill="1" applyBorder="1" applyAlignment="1">
      <alignment horizontal="center" vertical="center"/>
    </xf>
    <xf numFmtId="0" fontId="40" fillId="11" borderId="29" xfId="7" applyNumberFormat="1" applyFont="1" applyFill="1" applyBorder="1" applyAlignment="1">
      <alignment horizontal="center" vertical="center"/>
    </xf>
    <xf numFmtId="0" fontId="40" fillId="11" borderId="1" xfId="7" applyNumberFormat="1" applyFont="1" applyFill="1" applyBorder="1" applyAlignment="1">
      <alignment horizontal="center" vertical="center"/>
    </xf>
    <xf numFmtId="0" fontId="40" fillId="11" borderId="28" xfId="7" applyNumberFormat="1" applyFont="1" applyFill="1" applyBorder="1" applyAlignment="1">
      <alignment horizontal="center" vertical="center"/>
    </xf>
    <xf numFmtId="0" fontId="29" fillId="11" borderId="0" xfId="3" applyFont="1" applyFill="1" applyAlignment="1">
      <alignment horizontal="left" wrapText="1"/>
    </xf>
    <xf numFmtId="0" fontId="40" fillId="26" borderId="1" xfId="7" applyNumberFormat="1" applyFont="1" applyFill="1" applyBorder="1" applyAlignment="1">
      <alignment horizontal="center" vertical="center" wrapText="1"/>
    </xf>
    <xf numFmtId="0" fontId="40" fillId="26" borderId="28" xfId="7" applyNumberFormat="1" applyFont="1" applyFill="1" applyBorder="1" applyAlignment="1">
      <alignment horizontal="center" vertical="center" wrapText="1"/>
    </xf>
    <xf numFmtId="0" fontId="40" fillId="26" borderId="1" xfId="7" applyNumberFormat="1" applyFont="1" applyFill="1" applyBorder="1" applyAlignment="1">
      <alignment horizontal="right"/>
    </xf>
    <xf numFmtId="0" fontId="40" fillId="26" borderId="28" xfId="7" applyNumberFormat="1" applyFont="1" applyFill="1" applyBorder="1" applyAlignment="1">
      <alignment horizontal="right"/>
    </xf>
    <xf numFmtId="0" fontId="40" fillId="26" borderId="28" xfId="7" applyNumberFormat="1" applyFont="1" applyFill="1" applyBorder="1" applyAlignment="1">
      <alignment horizontal="center"/>
    </xf>
    <xf numFmtId="0" fontId="49" fillId="10" borderId="5" xfId="3" applyFont="1" applyBorder="1" applyAlignment="1">
      <alignment horizontal="center" vertical="center"/>
    </xf>
    <xf numFmtId="0" fontId="49" fillId="10" borderId="0" xfId="3" applyFont="1" applyAlignment="1">
      <alignment horizontal="center" vertical="center"/>
    </xf>
    <xf numFmtId="0" fontId="35" fillId="0" borderId="14" xfId="3" applyFont="1" applyFill="1" applyBorder="1" applyAlignment="1">
      <alignment horizontal="center"/>
    </xf>
    <xf numFmtId="0" fontId="33" fillId="0" borderId="14" xfId="3" applyFont="1" applyFill="1" applyBorder="1" applyAlignment="1">
      <alignment horizontal="center"/>
    </xf>
    <xf numFmtId="0" fontId="33" fillId="0" borderId="1" xfId="5" applyFont="1" applyBorder="1" applyAlignment="1">
      <alignment horizontal="left" wrapText="1"/>
    </xf>
    <xf numFmtId="0" fontId="40" fillId="0" borderId="10" xfId="7" applyNumberFormat="1" applyFont="1" applyFill="1" applyBorder="1" applyAlignment="1">
      <alignment horizontal="center" vertical="center"/>
    </xf>
    <xf numFmtId="0" fontId="40" fillId="0" borderId="16" xfId="7" applyNumberFormat="1" applyFont="1" applyFill="1" applyBorder="1" applyAlignment="1">
      <alignment horizontal="center" vertical="center"/>
    </xf>
    <xf numFmtId="0" fontId="40" fillId="0" borderId="11" xfId="7" applyNumberFormat="1" applyFont="1" applyFill="1" applyBorder="1" applyAlignment="1">
      <alignment horizontal="center" vertical="center"/>
    </xf>
    <xf numFmtId="0" fontId="40" fillId="0" borderId="1" xfId="7" applyNumberFormat="1" applyFont="1" applyFill="1" applyBorder="1" applyAlignment="1">
      <alignment horizontal="center" vertical="center" wrapText="1"/>
    </xf>
    <xf numFmtId="0" fontId="33" fillId="13" borderId="1" xfId="5" applyFont="1" applyFill="1" applyBorder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3" applyFill="1" applyBorder="1" applyAlignment="1">
      <alignment horizontal="center" vertical="center" wrapText="1"/>
    </xf>
  </cellXfs>
  <cellStyles count="10">
    <cellStyle name="Millares" xfId="8" builtinId="3"/>
    <cellStyle name="Millares 2 2 2" xfId="6" xr:uid="{1E993E6E-6263-4EC0-A97B-81BEB9C964CD}"/>
    <cellStyle name="Millares 6 2" xfId="4" xr:uid="{FDA4AD0C-7E18-4943-88ED-3F9CCF68CEE8}"/>
    <cellStyle name="Moneda" xfId="1" builtinId="4"/>
    <cellStyle name="Moneda 2_REQUISICIONES E2 102 A LA 106 2 2" xfId="7" xr:uid="{6266D76B-27A9-470B-9BA4-16AEE2B16BBD}"/>
    <cellStyle name="Normal" xfId="0" builtinId="0"/>
    <cellStyle name="Normal 2" xfId="2" xr:uid="{00000000-0005-0000-0000-000002000000}"/>
    <cellStyle name="Normal 3" xfId="5" xr:uid="{6E3A009D-89BC-4DF6-A5B2-69A1BEBA36AB}"/>
    <cellStyle name="Normal_MISION CAPISTRANO" xfId="3" xr:uid="{6A6C0241-610D-447E-B615-E33620C69F47}"/>
    <cellStyle name="Porcentaje" xfId="9" builtinId="5"/>
  </cellStyles>
  <dxfs count="0"/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87085</xdr:colOff>
      <xdr:row>0</xdr:row>
      <xdr:rowOff>0</xdr:rowOff>
    </xdr:from>
    <xdr:ext cx="1216988" cy="774807"/>
    <xdr:pic>
      <xdr:nvPicPr>
        <xdr:cNvPr id="2" name="Imagen 1">
          <a:extLst>
            <a:ext uri="{FF2B5EF4-FFF2-40B4-BE49-F238E27FC236}">
              <a16:creationId xmlns:a16="http://schemas.microsoft.com/office/drawing/2014/main" id="{7AAFECDD-0C01-486A-A015-7160055AA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90" y="0"/>
          <a:ext cx="1216988" cy="77480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24E499AA-9B92-417A-99C7-73FE4672CF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F65C0456-EBE7-4039-BC3B-E489EC38636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489985D0-62C8-4F8A-9A0F-635C67FAAD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ABD8D21E-1E33-420B-881E-3EA8B37111C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89F6EFC1-F421-416E-B65B-38CEB6BC1F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CE53C6D7-C951-49D6-9E38-42D709FA48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A5A1482A-2E87-493D-9A2B-330BBEA256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5D6973DE-C6ED-40ED-B6A4-F1399C9310C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C5E1041B-1828-439A-86C9-CCA9815EA6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E194518D-A339-4A57-BB84-AEEF476348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3596A71C-FC22-477B-BEE7-88C43F4CCA1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D3B2E3FB-08DF-42B0-8D9D-27CC2810A5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5D47F83D-7E81-4911-B6B6-8961400AE3F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1315EBBD-0904-48B2-A6BC-57062E5942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BE879B9C-6C6F-47F5-9799-27109A7DF29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9CF27248-31E5-4EA8-9913-29D3F36A1E1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D7E4D9BF-8111-42DD-A0C7-BE74ADB2AC3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B2AF9035-D9E9-4AAE-8992-C58C6133D0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EA2FEDE0-2F3E-498F-AAFE-FAA19D0075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79F3845C-2BEB-426F-9D91-C9347804279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65825E84-FE2A-4659-9B7C-0190B7193E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B324E01F-DAC8-4754-BDE9-F2CEA061927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3FCDBB01-B7A1-41FE-A3AC-448DE816001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D602EE8E-31EB-481A-8919-AB8DA629CF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7FF3D21A-985A-430D-8C5C-48CD2FD870C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88015B38-A22B-4126-B409-B66BE6D04F9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94DEF221-6693-4A41-BFD8-6C52E429DD3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26F28EBC-7126-4CF4-B7AF-962CF19723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F55AD241-7280-4BE6-AA0B-24F0DA7DE2A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581464B6-93C6-43DB-967E-1E3801B457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639C7C91-6965-4F01-8AAA-5B5651BEE4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AD8817D3-3A36-4DF6-9A32-146E975F098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95400DBD-697C-4AFE-BF09-BD18CAD8941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44347870-7DB8-4085-B084-65759FCD6AE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34842810-9755-4448-ADD0-84EBBAB524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724739DF-7977-4483-B58B-02041684C6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ADED7044-BED1-49A1-B33E-9D097E24CD6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82C56C10-7D7F-4DE1-8D2E-CE8F91A49B9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76DE56FF-F11F-492F-904B-0C8C2F68F3A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41BDC3EE-8DBA-4713-A136-CE225C3B31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ECE6A164-0FD1-4372-82E4-8BD0E680C8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0A9B1A73-F543-40A7-8E7C-B6F6D90968B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3210CDCD-0F7A-40CF-8E3D-46C1D8FFD31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179D9759-B559-4B15-B51E-0CB427A9D9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4D809B0C-2FEA-4AD7-84C4-E89F6614F96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512D0E5A-7037-4547-8919-A6E13BF47F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5476AE32-D2EB-436F-A420-11433753473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B0418124-BA81-4AE6-A5CE-F45580289C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0DD488AF-29B0-4B28-9C9A-896A4F8475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3A4787CB-0C18-48BC-8121-74DD789CD99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A3B84B72-BB59-4612-9D61-EE8C20A90BB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933E3014-A85B-49B3-9B7B-21D27E9F4EF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61AE234B-325A-4C04-9CD0-9A0ED4B46E8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F7D3E5C0-71E2-45E0-B9F6-7B44C1C6EE0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B914419F-E20F-47D8-8BF9-DBE8E9C5B47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52506893-700D-47E9-B11D-A7689C8D840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0F17293C-7BC1-4334-B553-18513A6019F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42BE75FD-7646-464B-B929-8DA76A53909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2EA7E4E9-FD34-4A7A-9FD3-E19A46136F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40674D9F-CF7E-4FDE-8E3F-EC3F2FD019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D01A478E-B1F6-4618-B1EE-BC67DAB971B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099EB93A-02E0-49D5-A46F-D633DA74A7E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7F3408DF-A196-450A-86BF-17A59FA106F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A52F0D71-DE87-4F2D-94EB-0172B5681D8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EC0BCC58-AE05-4613-91EC-98D654885C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E50105AB-953B-43DE-997C-06D958D4E8E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C6762AFB-793B-425D-BCDD-08C56FD1E07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960215A6-DA35-419B-AEE0-F8B2D1B315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EA756B41-5D33-4D18-AF41-C8B92EE5A2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31AC8BD1-B873-4355-8ABE-39E75AE725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07020BEA-5750-4B68-A5C3-A6507A06287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39A3E858-F67E-4EAB-BF8E-7B2B82F0473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5D28AF0B-6DBC-44A8-B4A0-66E7BE783B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A3AD2C24-8F61-4E7B-A720-BD349E3247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C6337449-D8DE-421A-815F-7FA74FD781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3DA18C2C-66D1-48AE-8F9D-084B7805A16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2987DD8C-466F-41D9-8141-8C327DAAD7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3FF1142E-C271-461A-8461-41DE878177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B4B315AD-6982-4C28-9627-FC5374D044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D7BB305E-A5B5-4E5D-A518-00825800885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F2E8D3A8-879A-4A99-8C31-689DEBCAC02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2B0FCD3B-7AFF-4983-B57E-8BDD99BFEE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8E2DF1A5-719E-4318-8CFA-8461B24DE9D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046C5D95-1615-487F-8CBB-1EC6FE2B22B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45564FE3-B073-4580-86BD-17D8E6BFFDF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75ED5936-84A1-4D60-BF34-18B5D27837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DD48D87A-A1FA-4E1E-ADA4-1F33254E9BE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181A3DCC-265D-44A2-8273-CE438612A1D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D1BFDC34-852F-479D-A30D-95AD9682A2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DFA3B4A1-9D0E-4DDF-8C0D-6710E4015F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741539FA-834C-4D68-AE3D-1150E45B157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DBE09721-E4AA-49B5-B346-183A2735546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B93335C9-C06F-4D3E-AA53-87DEE4DC89D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CEE67893-80C0-4B53-AAE5-1500A18F0C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F0A0A332-6EFA-409A-8CCF-587C82311A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50A45D56-F4BC-43CD-800C-0A8B03DE46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EB39748C-566D-482F-9DCB-219D6B63E06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6BADEC9C-A700-4139-AFC7-94A1A5A93E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7654767F-8EFB-43FE-8442-21FDB1314D9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0D57BA47-FD5E-4F38-8900-2FB8BD221B2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DDF9278A-749A-47A6-ACA8-FEAA8C615C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0BB4186F-D513-4E1F-8C04-F88A1479E8A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3CA02157-BAD6-4109-9708-7D85EE79FC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D6DD5248-9BBE-4C30-A125-EE743954B6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7EB542C5-2DA9-4ECF-B9A1-7284FF72E0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4DABFB03-CA77-4482-9E5F-744C598CF1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0A120E81-C43E-41AF-B8BD-9980F9A7A37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9808C547-ACB9-4C71-AAC7-805BFFBFDA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250A7381-8508-4A85-AE9A-C33ABD948E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FF052A81-677D-4981-8EA5-5A4A59531CE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091BB83B-5AB4-422F-B1C8-4EF280E43EB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7C0F756A-61E6-4029-8223-633A1787A16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3F8D2C13-3992-420C-BE99-20152C3C01B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C709DB9E-E8C0-43C7-BB07-20CB7BCC39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9E7B350E-F3DF-4767-9788-C6CD101B12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E3497175-3B73-437F-82BE-7501B0766FA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F458972A-430D-478B-94F0-6C28C59EB19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9150EA05-BAC9-4455-A5DA-376430695C8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7BE5727E-00BC-49DC-9180-88E11844D8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29DB1B0B-47CB-41C7-BD4A-E07BC1CACC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856AE6FF-F4EB-440C-996A-8E76A1FB621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C3231A8D-3715-419E-A6A2-33F6830D81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4B94DA67-722C-45E6-94DC-43AB0C6D55B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2ACC1B0B-760E-4CF5-B491-2A3550722A9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80DBCEA9-5BCC-4CA1-B8E4-46D0DA5DED4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5A6D0DF1-2C5E-4FF4-A241-0E2552C158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877D5FF0-0015-4FB0-BD50-08B9DF6F77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2515063F-74CB-4DE4-8837-532BF8BED7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A019BC7B-FC57-4575-9658-314798AA705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E7759426-2806-4C35-AD8A-03AAF5C20B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41796C58-3B89-4498-B9BE-81BE6FC207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7F65E23B-9829-43B5-B57A-AAE969941B0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17EC389A-75B0-4435-B39E-8504449EC3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36867B73-DCF0-4B02-9009-294C840284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8FEA562C-87C6-48DB-9F1F-989261B013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7C65F672-3722-4FF8-8621-4FC3F754AC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C615E5D2-19D0-49E6-A830-44B25589E8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64913362-A428-4CF9-B131-ECD5DBC6FD9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4736DC62-74FF-4984-BA9C-E33F294826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E7166C84-8137-41C3-8A8C-FF749FA0933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F2175EA3-E876-43E8-87D4-8A4784DDE9D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D128BF8E-5BAE-4558-95AF-971D480322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F0D15EEE-E0A9-4AE8-99B3-193A16DB77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EFB598B9-F719-4875-86BD-F7BCFC1F766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D349C775-CE33-419D-8E93-1FA74ED349C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A4257EB4-3965-4BE1-9564-C7B30392D0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4039111A-E7E4-4BDD-A4C7-0BBDCD6848E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F92A09A2-D9E0-43FA-B9F1-2E30BA0FB63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5149F555-EA97-42EA-BC23-CB8EDCF4C18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EA79ABC0-5828-4CBD-8559-9D8E98521A6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63A2B1ED-4178-4B16-8549-3DDA3FC1554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A5B72AEF-C3DA-4C7C-8472-C8C815518F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CE1A7936-7A21-4813-9C48-48FC7B02E8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F6C407CD-7C79-465D-803B-1A3F02CA8CF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01E42078-71AB-4908-B88B-FA3301F8596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5471DD97-EAD4-4FC2-8089-3A746E9876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2F2E6527-2BDE-4001-BEAE-C0AA04B2B26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893B55F6-F0E9-493C-BED7-9686B97EC93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DE446ABB-3982-4D08-9870-171A5D2B39B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AA0A6194-464D-4AF8-86DE-DAD6531331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FB11C924-15B7-4EC1-A978-38EF887B22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7049336A-58CD-46EB-BFA6-DFDF35AF05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E1A52BD3-B393-451C-B395-DB27483579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5812E779-5BA9-43B0-ACE6-E62EE555DF7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2F0B8D37-83E2-4D6B-BCE4-9901E9EE70D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F0525F10-F070-4F6A-BB56-8E4672A8BA8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C9B138B0-6031-41B2-AC4F-F49236F0876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443EAE3C-4345-4D2C-9BDA-2446A5B25D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24FF90F5-A365-451C-942C-3D715CFF191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4ADDCC7C-6F1E-4AF4-92A8-28EDF4DC24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878FD600-FF60-41F3-A3B4-F7678AD0690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2FD8FCC9-C876-42AB-A433-3F8B6467B79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20566B7C-E67B-42EE-A48B-FBECF62F5B4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227FC860-7A42-4D19-8199-9D5F3AE34C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79B4E4BB-D464-4A8E-8E92-AC0508E5D9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71639266-2F69-4798-B9B5-497FBE4948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6F889477-98CF-4F0F-8AD0-AE5393A2EF8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430395FE-7D8E-4C5D-A438-5EA2B36D56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F6C43C0D-06A8-4CB7-A086-8A101E66E9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D1602CA4-C000-4BC7-9078-01D66E01E5E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B38B420A-DB43-4711-9FF3-2A41FC58C3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32FC5D4D-EE49-4C5B-B54D-C0EE166B291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7018D2D8-A0FD-415A-A984-F2106D518DF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5B502C02-760A-434A-BE6C-7FB967E12D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76062937-C346-4B3F-AA88-701936D7FDF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914BEF6C-24FF-4FFD-9111-0F3D2555EB4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64A2ED2F-26A6-4E0A-B1DA-F54263AD7B1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A2ECFF9A-EE98-4CAC-80D4-02A2DEF3E9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0F6AD527-8BA6-48E6-A19B-C7AFFDF9D65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B16352D0-EBA1-44B1-A6D4-10E94460125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986AB2C5-EE58-4C18-B074-B9C15CB062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9C9B790C-AAB3-4811-938A-FD0C3C2E7FB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C5ACCA2D-4E08-4BC5-90C6-C4ACEB9F722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5BF2FB75-04BD-4282-BDEF-0CDD31E0EB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390C8D11-1530-4755-82DF-451AED7C3C8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F764622A-FA2B-4CC2-B251-80D55E90324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A134CDDA-8202-4EC7-AADD-412E17F34E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D4ECF36E-775C-4C90-B9B7-AC18C53FDDB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79E3178A-CCD2-4D18-9844-1DD2A972FE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F900439E-ED9A-4159-9790-A7425FD902E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B8C21786-3F02-42BC-A0D0-FEDBE1FD769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5CFBB933-45B1-4103-80E5-CD9E9C986D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65405018-D447-4880-8A55-4097D06A519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09F16EFC-C176-444E-BD4E-33FEA913278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1300E18A-FB49-4B55-9CD2-18E2E6EBD85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FF8D061D-C003-4D82-A230-F90B9D1C4E8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63FF0D24-6432-45A3-870C-21114FA1F8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F4BD8C91-F9F3-4A69-89B2-02513DD5BC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C320261C-AAE6-4016-AA17-D2C152497DD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E44E90B8-8CDE-4A36-9469-237FFDC3BEA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FD3362C4-BFFD-437A-A1E0-C4E60D7F33C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A2663ACA-FC56-49C7-838D-F2AD4B414B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1507B25C-C843-4578-978B-C7F82E3886F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7DAFE651-8F3E-42B1-9EE2-5CF3A53FAB6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0C31A6ED-503B-4BB2-AF48-6647DE0C6D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93D73FC0-4BC5-448F-9E92-65E58AA8FB8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80371D37-7718-44E3-B6C8-A13AC66D33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678E4491-89DF-47BA-91A8-FA48478C0FE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906B11C3-A059-4A16-84DD-306282D7A99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0364D119-755A-4E34-819D-E9C46923C26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902FB9BE-543C-4A1D-BFE7-B721DEC4E4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768EC05D-3EC2-47F3-885F-60E56AD519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50B3B979-99B6-4219-B859-6515E508668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04C3E1D8-976E-47BD-8A7A-883D31ECA8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831BD650-BF65-4D5F-B48C-D7DB163029A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AA699BFC-1BDC-4F9C-AE1A-D8E44E35418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0F87D84D-9317-42D0-80E5-1E50E9202C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1B5849C9-BB4B-4E96-B089-C614EF7621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4A4976F7-AE66-4C70-87F2-DC0C3DA8BC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FDF758EF-1E5E-4814-9EFA-B253344CC7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32871097-0919-4E37-9E10-8FE03806930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A618ED20-C9A0-40CB-AAE7-01CCBBE5E7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40FBB49B-DCE8-4292-BBA1-B2021A2C30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0622F3D0-22AD-4670-BFF8-CF0CF729F6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0CEAE705-5C65-4B49-9543-61B6FF5453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C037A91E-16C7-4D93-B0D9-C0BE4EFAFD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0FB8D67D-6814-4F2E-801B-BC071E5FA74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C4E42DB0-DA8E-4E53-9514-C876AA25B7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91F1433F-C210-482A-841C-E25FA2C2D98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848CB90B-7914-488E-B752-9055C78D9C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CB3EBEAF-1BF5-45AC-85B3-08936E03A6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31B8D391-E6CB-4752-8E25-0F5A1C3D6B1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521C3067-EF8E-4ADE-A75F-A5F3BD8075E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46B02D85-0E3A-4409-9358-97BB5D10C29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14BAEEFC-AB6D-483C-AA23-B79BFB92F6E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8B4C11C8-81D0-4828-B57B-9CC6CA2BA0D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83DB8609-A27C-417B-82CE-42B5084C5E1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0014C3A8-BDF8-4E5C-9078-374B343DFA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5E3B9019-D1D8-46AE-9FF1-E0FB915D8C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673DB8A5-FE74-40F2-8B7A-05B1E044FAA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460CF573-AD5B-415C-B11B-CFF049CEA1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FC7CD724-7896-47DD-990B-5285C41C70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674A6AE0-BC3F-4822-A7CA-105454582D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7A0AFDAD-448A-4704-87CD-99FFD30778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435094C0-FC10-406A-A341-CBE90F44C4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4DB9402D-59FF-465B-BA8B-A1742129E6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E5F9FB84-0140-4636-9114-B445BACC2F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D65A019F-F7E9-40F2-A4DC-6FF00D551A4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39D546DD-7A44-468D-9F3D-71E935C5A32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B9E69B08-ABF0-4086-A797-4487B99965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89839D25-DF57-47E2-A3CD-EDBB1FF37F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64DD1492-395A-4E5E-A757-BC6629830B9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3B3CB1A7-7E11-4A31-8256-7A2DEB2B71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B93214C8-7954-4092-A649-82D9B86145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C470A6D4-BA38-400E-B8D1-B70E2B6CA5C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F0B0716B-EA18-4C10-A571-0797D63229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BD8FB030-D75D-46D0-9522-0FF3FA17BD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4E9DAC7E-DF3A-4173-9490-B571F8E693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9B8DFA93-3F22-464F-8D71-DCF0F49AEB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73A6E1E6-29A3-45BD-8965-7A18C022DAF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ED9EC59A-F968-4251-A11A-FAC85373576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1837145E-04F1-4346-833A-63313159A6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7EA37BF0-31AA-43C4-8D49-7662E659BF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481B3A0B-D4C2-406D-BAA5-9F883819B9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E99012B8-6887-4300-920E-0CC41C31AEB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51E29C3D-AE5F-437E-B1DD-158005C9E59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615505C1-614D-4161-8132-37E77CB23F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6FFA1163-9EA9-45E7-9DC5-D341D15C95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950385FB-71C3-4A8A-9769-DEDF0327E81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30A8B3A5-2069-47EE-B1CC-E64091EB57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9B525E88-902A-4E96-B8AF-11A1AD335D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F4D0F873-4B13-4C81-AD3F-A56B57CC26C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3219991D-DF2F-4061-BE0C-5A0B7F18475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162FA1F0-1195-4134-853A-3D46027266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DF57573A-74D0-40F7-870A-4C699CCE6F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FF0B8E1D-0A39-431A-95DE-60815E0747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417C5BD3-D268-439D-BED5-5F36257F5D9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1DB2B1E7-96F5-4813-A797-927CBA95264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E26240BC-FE4E-48C3-8DEF-7B2B51E30E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BFACA4F7-A6B9-43AF-99FC-00F1DC96CD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23B16AE1-0BC7-4E97-A01E-69E780435E5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C6C3628F-3A6A-4BB4-86B5-01E17214A3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33CBFD1C-B52A-4DBB-A7C8-EBF0B47A55D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E64DDC50-32EC-46B3-A83F-08AEF2D4F0C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F5F6BE94-8496-4522-88E3-CF598208F3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E8606035-95F7-4120-B3CE-E1F24201CD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973D65D0-0650-4BAA-BCCF-3111F38CF6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FCD35313-2121-481D-9ADF-078CD4818D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8A4B98D7-BD6F-4812-B520-C0333F4666B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AAA31464-2B19-49C3-8718-5FF3AA858B7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D324957B-F527-4E11-A331-A23F64EC729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F46AC359-72C1-4458-B25E-19773F57C7D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E5810068-65F3-406A-B2B1-75F1665AD8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88AD0A9C-4C67-4CB6-A942-F4267452C1F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F41F0553-A41B-4C2B-AC54-EE9BDCF168B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7A56AF21-59E7-4950-A694-744D2B5372C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A3892BA5-0F7C-43CF-9ED9-AC76184003D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3433C2A9-92D0-469C-BED8-4434B8E898F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6DF5C2C5-5C94-47DE-91A0-682FD7875B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15204EF6-0194-4EDB-8C72-DB0EA77EFD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CB362225-33AC-4DF6-9D31-EF25485724E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178385A6-D91C-4A30-A5F0-802F79D85F1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1F48436C-3D8A-4306-99D2-7F2FCD72E0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E561308F-18E8-4DA4-A2A1-A812C6E6DB1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D2087920-5BCA-4A67-9378-372B60E25C7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E97CA5E3-0006-41EC-85B4-6CAF5B79E60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ABA3A460-BE65-4312-A86A-3B96C88D784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9DC14ED4-6BA9-4638-ABA3-E3109F964E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13CD9BB7-8068-4E6B-A139-2938FE7662E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AC841394-69EE-4C94-A14E-07432E3D6FC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92A1574D-8BBE-403C-B0CC-30586BD49A3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251B5F2D-7ED9-4A33-854A-16F9D9057C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36D53EDA-0C34-498A-B3BD-67906A788A6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1B52E8F3-C1CA-466F-8A8B-6344CC17998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0EE69233-885A-4869-AE8C-F11A07B185F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643A43F2-C1CC-4B54-A6F6-7224DB2FE8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2F1BCE62-93FA-470C-A920-9ECAF120AF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03478980-B069-4378-9664-DB0513E9D1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655119FA-9DA1-422B-8AD6-9BB4425779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A9D987AF-D90E-439C-A3EB-AC66C2237B1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9042E82D-0390-48B1-9466-FEE73425769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0E1608F6-8BA7-4376-BB64-BA2FC61203F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E3E25E31-1173-44A5-844C-4B2D8CD958D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9B5F2FD0-815B-4C7A-90F7-60F1BF35A7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86C40B54-7404-44E9-9EC1-3AE58B953F2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A35377E4-C7D7-480F-ABB1-1FE3F805D4D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31C96309-34E1-4477-B43F-B423AF9D8F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9FC9381D-D29F-4ECA-B8BB-B07F787B5BF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ED6EA211-62DC-4745-8872-B86A260BD3B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FD228A15-27A8-4659-A0E7-79498CB428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99C0ED95-395C-41DC-ACC6-0D650B08FB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2A7E8C39-1963-4BA6-8494-676E181FDAF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8EC83375-6B3B-49B9-9C15-271F945FEC5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A980CFEE-F7A0-427F-951A-26556E94614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0ACF4353-8ACB-48F6-A10E-03CD81753B1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16555774-26A0-4DB5-A697-1E9B64D0154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65982648-551F-42FC-8EEF-4BAE1B584F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1A257080-78AC-4CDB-A85C-457B2132C6D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51937865-91FE-4D21-AFC8-460E6B9071C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233EE91B-50C2-42F1-B10E-E8F68A8E48F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0A6FC53D-10F2-491D-AACD-F0A6A72A939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D46F1C9E-B828-4F62-9000-CA91DC41CBB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B900A0E2-200F-488F-AFDB-6F5A110C907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2E26A086-2CDD-4A00-BED4-27086EB0E6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2B6AC480-3C5C-45D9-9E59-2B7370D01D9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EAAA9E5C-B942-4142-B63F-B10E6E1ADC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5AFF7568-9E6D-47A9-83FE-E4604D659E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5D4181D8-7D6B-4292-8380-F0C0933BBEE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E6D6AC26-8BC4-4308-A200-8858F8C38D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68030D14-331C-4374-A245-C2E69B2B50A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6601F6C2-F6F7-47B1-863D-E56E35E7F5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E5BB9D92-2264-4CA3-A4FE-39E98EC12C3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4B424701-593D-4DED-81BE-8ECA5A0FA0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A132AC9B-B1E5-475D-B4FE-82CC04B5664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5BB30251-17B5-4E15-B146-796537C3419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8E75DA28-45BC-43A7-927D-E7395E2256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244A54F6-761F-40F0-A0C0-8D1581BCDF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EF9D1BD5-5A2B-44E1-955F-93555A64633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967822EA-2ED8-4B7E-BD3A-D5B1461BD3E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25A56F3F-D6AC-47DF-9FE9-B0C26BE76E6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81B3935C-6099-48D2-9008-3676FE6613E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7090CA19-98A6-4A6D-ABBC-382E9EBAE8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3CA0861F-4BB3-4FC4-89CE-3B4BEA09DBB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DAC36307-3015-4791-992D-C7327ADE546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E3ADE308-EE64-4FCA-96B0-4E1DEE6363B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4D09557C-FDA4-4AC8-9D7C-0ACDDEBB51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435DFF60-F355-413D-BAF7-20237358F7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CFF1F3BE-B35E-4B9A-AD98-F03CAE89BE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7F83DF83-A770-4A9F-8AA1-BFF3FA40B1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250944A2-057E-4D2F-A996-5B8F7082370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953A80BA-0609-41F5-8C5A-3AB4A9AD01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2DC01B75-C177-4F23-BB99-945815A6738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1128F496-37A5-4EA2-84D8-0D3BD8234C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EE51E9EE-EFFF-4FC3-BB51-A21F1BBE9E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878DD992-B232-47D3-8A40-FE63E5C1209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FD7F01E5-8D99-436A-8C19-9DC2A921D7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42C9420A-F744-421A-BFC1-9C1E0F80640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E4B69D2A-EAA0-4378-ADFD-0906EBCB78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984B6DA9-362F-4487-A05C-EED4F95DF4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5068E5A8-DA36-4022-B012-7C2AD1B490A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CA0629D9-4D52-40F2-BD4B-AAB26A3428F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D4F3DC37-1108-4879-AAEE-BE7115D5430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CCBC827C-81D1-4878-91EA-005B77D94A3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EC926EA2-CAC2-456A-95CE-A5B96BDDE15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8B065392-A99F-4073-88AB-412B5FEF09F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2BB42852-5490-4A48-9428-8AB5844D71B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F9D8E499-023C-4CCD-A0DD-12F570DD5BF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1D7D8A8D-CB3A-4B10-A44D-0B92B94AD3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4FDC03BE-BD18-48E1-A4EE-FE0BFAE2C2F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800D7DD1-0BCE-4DAF-BC49-C3B8783F4E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10A38A96-705A-4244-B673-CFA5045DAC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9387E269-3F6F-432D-A2AA-A0288B85773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27170E9B-9274-44BA-88FC-337B9D71AFB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81C96003-7477-459D-BF43-B6F39911432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3EB31F54-40A1-4AA0-BE6A-F1C9194479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334E33D2-CB9E-4DF1-873D-A2B52D895B5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61EC1C81-8675-487D-A7B5-93D72403DE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A07B486A-666C-4102-A7FB-BBD72DA4EFF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5035F88D-66F2-4669-8BF0-BA30D0A387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B22BB926-BB72-4A38-B938-4533246CD2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56665597-4AC6-48FC-B6AA-46FC6ACCF86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1B913F9C-8C53-4E5F-B83E-95180671FB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8BFA4CB5-1CE9-497C-9B6C-A3B1493784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18A7AE57-B1C7-4FD8-AD06-5A2F5CE1CF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E08AB6FE-21EB-421C-B5B2-9C8A6290318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221B21FF-3F07-450F-BE9F-851C2B8FE8F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F92C31E6-CE6D-47A4-8317-CABB304D554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4186C9EC-AAC8-4B23-91D0-759E406E463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77370D30-8B97-421E-B7B9-AE9D766F45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4F61D42D-36C9-4562-A20F-7ECCFA3FDE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3123E70C-F9EC-4232-B5EC-D22991E49A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0E87B38B-0B2C-41CD-BB24-FEDB8325AE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02126504-9A82-48AB-B3E7-30D1DAA673B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2004B7FF-9752-4149-8E0C-5C9AD4112D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0D19442C-FE88-4566-952F-718CBB3F876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50BF7EBE-B0F5-4790-B461-0A95B5105CA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35ED0744-3BF7-4BD9-B9FD-710CD10E7E4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5B096C0F-383A-4DF1-8074-291A443A889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6BE5630A-67CB-4E4F-8FD8-A0E3FA5F4D9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B4E56631-8004-44EB-8F08-D8CF3DD0F6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0FDB816C-D0D6-418E-BD39-829C8430B75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18D0B611-E773-4ECE-9A45-05CB19ED53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81B5BE94-8117-400B-A925-700AF469AAB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4AC66AE2-7FE0-4E2E-B1FA-68E38534806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AAC9F42A-FC3D-411F-A174-D823B7CC5C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185E6BE0-A92D-4DD4-A5C1-569AD0CF8F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217FDC26-8A37-4E9E-B42F-6FD43EE2290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F7A7CB86-7ED1-463D-B9FB-6CAB0FD1FD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E98603CE-DF3B-4272-90B2-E18D72AC71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79C1DB53-45A2-4EC2-AEDC-E5CC2BF83E3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F60B9388-CBB6-4105-B954-C29136BBE5B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EA93763F-9F48-4027-BA8E-6DEB5D1531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F3E209B8-0281-4605-8CE7-578A0C4B10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410B1966-2F5F-4653-AB62-A6687219850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37F24CAC-23EA-4E21-920F-4A623B2158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A4124306-A6E5-4AD6-AB46-28A5F774C96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974EC0DA-F3E5-4B3E-8B06-5A5EDA476F8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1138F208-A0E2-4B9A-9169-419D1F615C0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A573C48F-4DFC-43FF-9CC5-48F4C609178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B3B3E13B-942E-45A2-965D-D02663B126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349262FB-1925-4A27-8DFC-7E95887B598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943603A4-B0A9-40BE-A3B0-B9F47B4D63C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29D2BB41-EE4F-4DEA-90DA-2617F5198DF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E5F3155B-71D8-4138-A114-6C76668EF6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26CAD5A1-E3C9-43B0-A11D-7B737B3D42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A0659862-96EC-4BE7-AC3D-E17754FE80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CC97554B-24B2-43B3-9077-ABA0D374D07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DF1AAD4D-C714-42C2-87E3-672F9F058B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EAD94546-C569-4C48-9212-2814FE941D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040D488B-D535-4DEA-99B8-854669D55C9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23A7C3C7-B099-4489-B758-7E2D8B4BA1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38783EB8-B2E8-4801-B71D-85923FCC89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B9241E01-7099-4E39-A0F8-08990BD7E1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D5C64E2E-E58F-4C41-A568-21FD36C079B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32378D60-979B-4A2A-B4D8-E4D0D3AC54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D96C15BD-58AB-4BF8-9538-8B94C7D37E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67810690-711E-448A-B50D-FEAF959F604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3BE2D0FC-EBE6-48B0-B353-8AEDC2AF8BB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5FE381E8-D009-4330-9C3A-94473D1B68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2AE819E7-3F5A-40BA-807A-3BBDD140135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585FA4A2-50EE-41B6-917F-D74004E185B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449F5002-CCB2-4B5E-A89A-3254575488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F2B68310-C93B-465A-8FC8-9615BC6CB23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6A813A6F-3B0F-466E-916A-486F0DEAC4B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BB0EFE60-36B3-45B2-967B-6C5425A060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B4148920-36E8-40D3-8316-806B26D2ED8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DAF4A7DE-0B2F-4DC0-B254-A93E601FE9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30D4C43E-8FF9-4B3E-A321-59E7D8A4DB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1E885842-E2C6-4489-8B40-74A02AF9A63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DE238648-F986-40B1-8783-4552DDD9D77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4C830EE0-9A24-4CEA-A962-B18BB388F0C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18C3447C-BA17-4603-8876-9B58499306A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F7708295-EE63-4C49-9410-32B0C636F4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7F7727C3-60DB-4594-BBB9-03560AFC05F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56A756ED-B4EB-41AF-B98B-85F1892DA2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9782A83E-518D-4EFD-BA79-4F8121F61F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B31321EC-C656-4389-85B7-3FA60D8EC1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21F437DB-4DEE-4A86-B44D-7A73CDD192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5E7D5742-ACB6-4F16-9553-2A5531AF9CC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2D8BDADC-2FA5-46AB-BD71-D5678C05AAE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C54A4B06-22CF-4F4D-922C-6942713611D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256CF4DD-8333-4AF4-B777-2CC404D42D4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64F58C44-2C9A-489D-98C5-3B5F0321478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89C2A533-676B-4B6F-99AC-ABF394D007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ECE73B12-8BF0-4EB7-9544-AA7DEFC4E82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15555A75-429B-42AB-962E-9C539E7EC2C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DE1512E4-E1AF-498E-AAE3-EFD9859852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C35602B0-8FB4-4CD8-9516-8AB896D6B83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6B7C97C4-615C-49C0-AAAC-81B0634499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B383F86A-9AB9-46B6-89FF-3383A14258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03C2E065-0529-4F39-B06A-2B3F137D4D2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52632BCB-F7C8-4A89-AC12-BA3E39DE148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B06F8ADC-4D4F-4C02-9F0A-B7035849847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D8B48C63-ED7D-4B67-B170-DEFEFC4019B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5566D9FF-1A52-4ACC-A404-662A04E5B11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7F910347-B289-4730-9D3B-EFAB56246B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EE42FE29-3194-4601-9347-377F4AE23E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EAE5DA41-6153-4F09-B23F-197E43E127A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EA58A644-CBCF-497F-836D-9D521BB2DE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35E23CD4-9B84-40D8-90D7-4B42A3500B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07D979E2-64A5-4F05-AF5A-0BF34EB75C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921BD110-79A4-4064-81C4-7AA6B2FE1F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3EEB5783-2A6C-4A55-A429-6F3BBF1D441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6245B67B-54E5-4A8C-9398-217E1F815CB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B56478C1-3D5C-43E5-922F-A4E48CDC1E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93F194AA-37BA-4116-8660-09544E05AF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4FCB2925-B0A9-4E96-8850-6D13C6F3C8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968AAC37-4898-467D-9837-F91E05E82C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016DA3AD-AE08-4243-8ABB-B6C811F5068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CECAFC0F-2F74-42F5-9BD1-46B4D672057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07CEE589-904B-4CEA-970D-218B498BFC2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8DA46E06-8A31-4ED6-B504-E2C83FE3487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38C0260D-D710-49F3-9700-D1DD7BB01CE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25427EF4-F58B-4DE0-B295-24089767BB6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530E5FD1-C15B-4881-8E85-C56991B080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7C0AD19A-DC77-41F9-A3D3-8FCC8D4F28B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7DD626A7-1713-4E60-A064-F7B99093872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342FB7E5-99A7-43EE-AD5A-006822B9E4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BD745F01-F1B0-4E81-97A9-5EBCFC6F44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64934AC0-5F89-4959-B6EC-0D3BA2E52C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9FD00C9D-BC98-4219-BB51-6B8F08D7953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9A6E9165-0754-4C2C-9911-27586DF347B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599C5F7D-696F-45E8-9FE2-577F1BFDB7C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967A508F-E31C-408C-B99F-E676F69C6BF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A6929434-A1EF-40D9-AB6D-50081AE22B2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F00FAA14-16C3-43B3-A6D0-200F3EE13B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E40B5659-90FE-4938-8476-DFE580C88B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868222B0-4C12-4418-93E4-7A9DBEC7943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74A076C3-A630-40C2-A721-72722535759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8417CAC5-8774-42EC-A32E-20C401B9C9D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62410CC9-2378-43C1-A434-D206F76E8C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C36849E3-F46E-4786-A487-A07DE8CAD4C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A0679828-65D1-40ED-AC65-63D85FBB73E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639D355D-290B-4687-8E61-6CE20A9756E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C0E76A60-B387-49BC-9A92-DDAE14F365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15173130-4C43-493F-AF16-31E7DAC9BC8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907EC511-72A5-418B-934C-3D1C4C1987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989F5949-E9D2-4255-B1C6-D268F385FE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2DC3791E-32D7-4419-B771-004177F0D8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47C86CA1-3E23-4C36-94BB-717584C5154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A3D6C2FA-FF6F-4E37-BC50-572EA62B85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12D7AEA9-D01C-42D3-8873-C5E2DCF98F6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22C66D66-29E7-4D0B-8050-FB32A953A9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6141C607-4102-4571-86FB-6323E21EB11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617B3408-8D6C-4363-B1CB-968D365EEE8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95905F48-159C-48A8-83EF-0C824D0FBE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B9772B49-EC8D-4BBB-82E9-FDB6D92DF23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7BDF11AD-276D-406F-822E-647C0BB79E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21A7AF9A-D73F-48A9-B959-8A132D3144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03BB5A9B-3F01-4B64-9233-3261697B35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768C7C1D-BF1A-4CFF-B43B-DF66EA7301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93FD2D09-9E06-4315-9175-F248269B18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6B69CE26-DEC3-448E-8FEB-C1805D5F92A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6A1B3E48-8434-4321-A751-EE5CA694BE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464BED63-10D2-4F92-AC9B-3CCC481F380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ABCC902E-BB80-4AD8-9DF3-7CE1FC9394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5C33DB1D-4FF0-4325-AEEE-91CA41921B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1A2CABF8-6FA9-4A05-805C-A0C152504C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7E82DF62-DBD1-49F9-B7F7-E61F93844FE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E84A0BFF-A724-4F4D-B540-99BB86347B6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354A5EC1-FDA3-4DCF-8A46-77886ECB0A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331C976E-1693-49C9-8B30-94E3BA2B0BD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6CF797D0-12DA-4F49-B7EA-12AF8CEAAF1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D0A82E2A-444F-44EB-A3B6-800A53C556E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AD47467E-03B4-4C57-928C-D5FD05928C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83DE6DBF-FF9D-4C5A-89A2-9186B5F62AA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C8C11B17-8D60-48E3-A55A-DB8F91E754C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FF6E2A31-B039-4818-B175-3CF2C1F4EDE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32468398-91EE-4C78-BA31-8AB87D0DFF9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F9AE4263-200E-4DD0-B4C5-68DE2512C7E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4AE0377F-67C1-4366-A70D-F94EE30C909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94713E80-BF82-4C3F-8B38-9BAFF9C5EB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3DAEB1F8-3901-4B20-A1E5-B55F032E71E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643E6956-C5FD-4A81-A370-CF498FC9DFF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6CBAB800-241E-4B2C-821F-737B9FCDCA1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D4283238-D775-4247-A142-92D23DDB40E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A2CE567F-0B32-4C8E-A5A9-4EA93F3178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62A829A6-5CD0-441B-9E5F-B92AFA151E1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BB822DEE-AC1A-4DCE-B1BB-30BCDBF08D3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823C7A92-355D-4A4D-BFBD-9BC713FA51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2AF8E10D-412B-4BC0-AAB3-8DBEBF070C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A947AD77-B877-42F4-A238-E8BDA3D1499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391CEED0-0E94-48FC-8938-BC392937FEF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9CBE706C-94FA-4B6C-8EB4-C0BF2EBC7A0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9E95A187-3172-42B2-8B05-F9992D32F6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148010C1-0A88-4694-8295-A127E696A1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08B4397D-9408-441F-BC6A-066CCB0388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2327DB7F-75B9-41AC-ADE7-760283670B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BBFBF569-6D44-4497-9C12-613C125C4A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245B1045-670C-4842-8AD4-11FA4C9DD6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7F98ED0C-0B7C-4BF8-A117-60D5FC8A09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8F03B8D8-01D7-463C-A8B0-E869061DB9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798A02CE-FFB3-4881-B912-2DF7CAB5EC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A97CF814-5728-4446-92A4-86C685D1D7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C9FEF475-4835-4BF5-8317-D93987FC944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B93FBC6B-56FE-4720-9E80-816E3EF867F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C0390147-2617-4421-AB39-86C61B4686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2EE11EA3-1770-48C2-A73F-9B2A761496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23D5F764-8BC2-4D00-BEA0-7FFB603A95D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8607BD3A-A26A-4AF6-B03C-84890CD26F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323EC75E-92D6-49C6-9E63-3A9BC7B83BF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9C6309CF-39D2-46E4-84DE-CC1467CDE6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A69FC671-38CD-4355-A322-C1140CF379D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16375E5B-50F0-451B-B3EC-79E20D5E7A0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8DBD5F3E-6494-41DA-B3F7-F3C2BB1105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77034556-DDE8-488C-B574-A5E76DE51EC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39A4FB69-6E11-467D-840B-4755A84AAC5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BA350168-D0F9-4DC8-BA35-F4F42CBEA3D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C011F6FC-9B62-40C7-9A80-4155D0CAC4A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DE39B177-49B0-4CC8-BBD2-8DD38A1BB4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FE45A7A1-8715-465D-91F8-5543F6C3EE8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6B13734C-1835-488E-9BA6-B4E0FEB1296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4C9F8629-D1F2-473C-964F-F5941FD5EA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45BADF57-0FB3-467C-8D70-CCEBDBB399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F8237E31-CB6A-4A90-997E-0C7BA99414E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CC83B3DC-83D2-4B8D-90EE-585719D6FCF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8EB709D5-4B2B-4B8D-BBA2-1CFC4830FA6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29737640-A0F0-4E09-B156-8768680FEC6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D6845847-ABE3-439B-9EFC-1238FE0EE71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B3A66BF8-FB80-4523-8D8A-25006D37D10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7E56786D-9258-41B8-89DF-3B2ADF7356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A14106C0-B754-48CF-A52D-1FFE02E7E03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DD6DC38F-711D-4398-ADC5-51E1DF6CD3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8B6EC0D5-B4FA-4A26-B09D-9023A6FBCA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B05DA58A-08D1-45A6-846C-DF2006FE87F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0A421C62-2D61-47D7-ADE5-9700F0C2464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079BD7EE-2D27-4B69-8780-25CF6ED42FC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DD9FCC7A-15A3-4BF7-BFBD-E40391643D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835D8AEC-BD7C-4630-AA5C-A649E1DEE04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C596CB1F-CEAC-40CC-B401-5FC7395EF39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813701D4-1D96-4246-AF58-D30F0D0104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274691BF-1117-414A-B7C0-31B750E9F26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164BD04B-B6EB-45FC-B47A-44045A939B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88D11960-9085-438E-AC57-19638B74A60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6CE37193-55ED-4688-8F7E-E632F6BBE73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784BE138-C6D7-4151-AC5E-67CE5EE173E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482F38CB-35E0-4480-A65D-AC381C637B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E94DB1A3-32AA-4050-BEB7-3627A6E549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C765EB34-6198-44B0-8F33-D252438D18F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6AC4C87C-837F-4CE6-BC1D-E255D570153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4B62F3F7-35BD-43BD-B9D8-8C736AB1DE3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051A0916-50FF-4E37-8AD2-717C27B65AA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54715078-78A4-4670-AF59-95D41919B5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16A67B6D-6061-4F97-A7BE-9A73EA9E3D8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F9EB6303-1701-4518-9404-2485F44A62C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995DFA00-0533-4A0D-B01F-099CC3F4D2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04F1C053-C1A2-4E8C-B57D-A1F3B80C32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66867A98-46AE-4AD3-AAEB-E31B9E9A8A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2E25DEC5-4BA1-46B9-9192-3D98951C26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7C381F4C-D44A-43AB-BAE1-9B868EF1FEF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C3929EAC-DA65-4C63-83A7-FD7A13BB1F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2EB90650-A385-421B-96BB-3410AB8C9A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BFEE9DC2-2D85-4E29-9DEC-D6DD84ADF1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1D449421-714F-4AEE-BC04-21A8F3407A3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2FF079B3-73E6-40EE-9808-91F7DB34AD1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503C34D8-64FE-4CB1-9BB5-27886030D1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D23AFBAD-8771-4FAF-B465-E28B81B334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13EB6080-A71E-4F91-B0BF-AA7CA2BF765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87554653-C980-4280-9AC5-BA128070616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3AD0948B-14ED-4069-8248-90117C8830B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F6D107C2-D931-47CB-8E31-4C0B858F092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B5743126-3F40-41B1-AB2D-7C27E089DA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89F62DE5-F651-4B79-B141-D5E0EFC7097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499C643D-DDF6-4CBF-9F9C-33F5B4392C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C745E8FF-6F39-4C0F-B68A-EB5CF98CDD6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8232C02A-8200-4423-943E-F239250370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D61C4036-225B-4ACF-9357-647C9B8E78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2206BB0B-CEEF-480E-8F75-1D32CD30C23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6EF13031-09C2-4D40-9326-5DF8C5C958A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FC6A1DAC-968A-4BFA-A136-170771CF39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821F5DFB-2952-424E-8FC1-C39FB92B85C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706DC5AC-D64E-40EC-A6F0-DD4C40FDED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84B72109-2D2D-48CC-83D1-AF4ACE3915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5B60CC21-BD85-42C0-B1E2-71E4E6B0D6F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05888778-115E-4987-BD1E-740F768E3BE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901840C9-0092-4A78-82BD-4D88CFE21F0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0C77DB05-D8FB-4D08-B5F8-CA4DCFD97A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CC934942-28CE-420F-8D77-041F342938D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FFFC0FB9-D732-45E7-A62F-E4A6B7F15F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90841B9B-72E0-46B3-AD8B-5B2025C42B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18CBEEEC-C046-4DDB-B04D-B1DDEC47451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00C9848F-2644-4DF4-83AD-8C5E5C67E9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E036A1BC-5C89-4828-871E-D0A78AC66CA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2EA03307-1170-411D-8171-2658CA6240C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249256F5-2D20-4B79-B380-0DBEE312019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85EB2112-7BA9-432D-8D9B-0C35D94B9F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276F148B-B47B-4C4A-87BA-1EECAE0FB9E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D8A352D2-0A8F-485D-8A95-798F72E87B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02603996-2FFB-435B-8AD7-39244BB32B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521BD222-13FB-491D-BB48-3F3D6662F7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A91E4CCF-9400-4A9E-AE0F-CE88784EB8D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B8C1FF65-D636-4028-8576-92221BDF3E0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836D6B30-1DC4-4B69-9568-D18A1EF78B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731F251A-363D-41A2-83F6-0AD8C57059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8BEC41A0-9D4A-419D-9C43-D0D2B3D18D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F88FA277-C6A3-4568-B157-116D93496C4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03140C99-B2D2-4E0F-A2B1-2C163F01D42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E9CFDFCC-4FC8-49E8-9D8F-694D769E089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DF36E7F5-3F14-46E7-8D62-9CB1E780559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362E9A8D-6D34-436A-ADB8-7A152BF8F8C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33BBA4CD-49B4-44AB-A49C-A2C7CBAA94E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AB4F36AD-774D-4B36-85BD-739BF3B511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09A6300E-05F7-4164-A893-A554A621549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0639A70F-5AE4-411E-B355-3CCAEFAED4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33938087-C8B5-43CA-ADFB-F449C0E4F94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B8FE40EB-8513-4E75-B160-FB76C7981B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BD210958-724B-42E2-816D-D1FBF17367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1FB31D75-B07E-45E4-80DA-89F8A2CDA7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6438A83A-2322-40EF-8C66-4D1E32FFAEC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F7145A88-65F5-46D0-9EDE-EC5DA0CE16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6C24C02D-7A16-490C-82C7-97DDF162AC7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6264AB6A-388C-4332-B799-7ACD076C12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45A50497-36F6-46FE-A1E3-E68AEA0DCE3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655DCCBD-A3D7-4477-BF26-0A4705682A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28A0306E-9EE3-443A-AE0E-C14483D42C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9531FF6C-9E67-42B7-A268-767E46BD97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FF6EB38F-6943-4816-B47A-07867BCA96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D6EA96CF-8E80-4493-80C9-775AC31C03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0D4C5DAF-015E-4F87-AB95-4B8ABAE2BC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57F88A33-9135-4EB9-B8FC-605C5982F2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BB92846B-AF33-422A-8DAF-406786D069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FD8BB8C6-4372-4918-B5C3-700C532E2D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C063EE84-F3C7-454B-B447-5A6D0DCA4C5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501B0D3A-2664-448D-980D-B60D5C7868F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8BA2BFEA-CA1D-42EF-85B9-ED6ED6F130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4003F9FA-DD12-444F-9E16-47FB1D6BA7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882AD913-AA20-48CB-B082-3BE3DDC287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B698631C-2BA4-4995-B8DB-35C58295B36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0B7C6E49-C1EC-42B2-8348-EEA19EC514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3565C5B9-A1DF-4467-A8FF-D2563A28B3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6EBAF6AD-ECB0-46AD-A4B0-57C9900EDAF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E3D02CA0-FB96-4732-ADAB-05046DB7F71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32267120-3C66-4FB7-AF53-41382499B2A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CE122D20-9160-4432-83D3-36F9459BAF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D05D6A0A-E984-4EAD-A976-CA90DF4CA4E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FF6A87FB-9A37-4B12-86AF-268DFD79AF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F37EEBF9-85BF-4E77-8EEE-9044C67292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241BAC48-8F97-4046-A9DC-D8CAFE70FE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EA3C1205-F735-41FF-98E5-6CA71B3CB0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050DA5FF-9A65-4A2C-911F-3A332D69DF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F38D3656-3DC7-490F-A376-44F8BFA726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C17E49FE-8379-4283-A088-6B8D1A9A81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BF449D95-6768-4C75-8703-769FCF27CF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1C57D268-CEED-4E4C-85AA-759F8C3FFD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C5B39867-0EEA-44B0-9140-3EC3E6B2562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4C5EB04E-DBF2-44EA-A0BA-6F23F37DD9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EC78D473-97F2-42A0-8845-A4BD1A5EF9F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753A89F5-514C-4642-9E9F-18FE511047D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88F2BF9E-A595-4D75-885B-F962097DAFE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B9E898FE-04F6-4FE4-9FA5-C48E318085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E9E88B89-F909-42F5-A2F7-CE6A63E5BD4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C41EED0E-58AA-471A-B1D8-4EAF82CCBE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82575778-AE61-4FF2-AB2D-6A883F84B20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45696780-EB46-4E2A-AF7E-BA1E991793E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584D34DE-15DA-4195-80D0-FF5A3AA3977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80B62C88-6C36-4867-9014-B03DFDA27BA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D6D24218-DA2F-4AB4-A7CF-6CCCB2537E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72DAA999-AB75-419C-B520-70A4B02923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448FA7D3-6893-416B-BFD7-A5C7D4476C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39369366-0A4E-4986-B24C-8FA0CFCCDD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BC047473-338D-40EB-AD99-534A52A41D6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6951770F-A643-4D28-9F10-B56057C770E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EA9696EC-58D7-4A0B-9E77-48B8B2C6217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2BDDB721-956C-4D56-9004-418389E0D2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DB30AE1E-CE81-4595-B500-06833C230C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700BB913-6542-4425-80B4-C1BCD1BDE3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36F5ADCC-91E7-4B0A-949B-EBEE51BE603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63EA1368-3626-4AE4-AFEA-0F7399D138F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86F2482D-FF2B-4A18-8AA4-CD3008868CC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7BB44032-AF2E-4AB3-942C-48F101E85A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F820C5E2-8CAD-4433-8736-3A908B52CC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7DC6BD60-89EB-43FE-B382-10A922C77D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12074378-7A24-424A-9662-F33A146794A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98072D63-1F1B-4467-B27C-7CF2119A04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07305010-7B8E-428C-9E91-BBC87181774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128F7D1F-0DDE-4FE1-B10B-7825DD24776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B6770028-DF70-4586-B8F5-28AFA50875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2151CC4F-7447-4F4A-B042-26A0F7FDC6B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4C4FDF66-53FE-4EFA-9111-750235E917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E1F96AD1-47F6-4A53-9A11-08114BB199B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F505C32B-F5BF-4E78-8030-8F5FCBB7E6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BFD97223-98B1-47B3-86DD-81B4EF02B58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253DA496-5DB7-44C0-8354-4FD26A22AD5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0CDD96B5-2DE2-4DC8-AE4A-3CF7AC51DCE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B7242ABF-EC9A-47F3-BEBD-7085BCE33F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9D15428A-81CD-46CF-AA72-44B64DD10B9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19D70D81-A662-4A97-9787-8FF62BAD36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7933B0AF-C3DF-4F82-81B7-7FB418D5448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51C0A9CC-76F8-42AE-BC78-463520D8545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A512BCAA-DB6A-48F2-BCA2-1244D7C697B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C7CEC5A8-D0B1-41A2-883C-AF72C5E6DE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E65F853D-0D28-4E20-ADEF-51A5602F57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96F89689-B83F-40EF-BFBE-208FA44171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DF6B590E-EC5D-4923-941F-F54E9C4146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92042EAF-2C75-4F93-96BA-642EE470A6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1B5C5D6A-9579-442B-9C6C-3BE7723C8F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D8B5B95C-EF64-485E-9920-199A728B10B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780058E7-F570-47CA-9BC7-2EF2D74A61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7D053400-AD78-4E4C-AF9F-501DD7E2CF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D6F3D32C-5F58-46F9-BE8F-8AF53063F38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0BDCC168-BBF6-46BA-B88A-129917C5F4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E3CB7C2C-AFB7-4F19-9F40-DF6D09C559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E407CB19-F06E-48D4-81FF-B90C084AFDE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514FEBC4-9AA1-4756-9A9B-5A9C3B3871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8D2EF7EF-6FE5-4775-A6C3-2C4CE2EF9C2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B5D08FCF-358F-4F5D-8BB5-42ADA22111E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51902E7D-5E61-48D9-8851-0F7866E2709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F8AD2CD1-555A-4B60-8C47-665302AC83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EF9491FD-2037-4477-AA1E-1A6BCAA528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81E5D8D8-D557-4B1D-88ED-09F02DA589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7109FF16-06A5-4EF1-97D1-1AD8B6AD7CD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4DE42DC2-ADFF-4FE2-9AF4-684E86D4F66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0061AB39-2BD3-43CA-9007-B078666ED34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4FC9C61C-3DEA-472A-968A-F6CECA2A8CE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C757B787-5850-45ED-BA17-CC9651052A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1ECB3CC5-2CF7-415F-BFD9-0DCEBA2727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3164698D-6938-4846-885D-BA4DFCCEB3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73D492E1-BF30-4CCB-AF0B-DF53212862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69725D87-260D-4D6F-9470-49022DB04B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61D701E5-22EE-401C-A800-60113103AD0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743E9BE7-CFB2-402C-B91A-F3AA87B5CE2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0C148F32-3BDB-493D-9302-4B949DF33B2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6773EB5A-37F7-4C02-AF41-7923F05982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A6A79892-CA5A-4A74-B327-B20612ABF4F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744B9705-7B97-484A-A4A4-0FA82930B4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A1C5C038-70CC-4FB5-9025-0DB02981671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CCDD7CC0-32B1-46D8-A4C8-F067008E58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FD4EBE45-632B-4162-8286-416FF89A6F6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C2630F33-EAE3-4CF9-8C4E-7D78929E9FF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3F3FD5F4-E879-4652-BD43-DD4C645EF5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2F9C87AB-42FB-4F1E-B68F-FCDB46A23DE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98D37795-42AC-472E-AED9-DB05CB61AC1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C6B08E45-58FF-4324-AF2C-7F44CE21CF4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4FC5C8FE-BCF4-4AD4-B0BA-F160BE0E621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B25C84ED-B5A9-4F2A-91D1-9C594500242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26E926CA-4069-486A-87EB-6CFECADB68E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E26C901B-847B-4433-BE08-AED6DB3305A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8944A583-9C63-41AB-B79E-D0DB21EC91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34A52D02-87ED-4E3D-8ACD-B0AAAA5F4AF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1548C395-D33F-481D-AD58-C6EE3F10BC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2C5BE80A-D329-4752-9A4A-1AE4A90D70B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07C6895B-5A25-49F2-8BF3-AA1823625F1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B551CF06-8B23-4788-ABC8-0840EF43510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F32865C8-7EB2-48BA-A5EF-D3C81C00172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4A3A631B-30ED-4196-9F3A-BD5D124A6F4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00639449-7B5D-4DD1-9B5D-8DCAC4EEDCA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C4731F1B-1C0B-4B72-9343-C88C3E7AD2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139ED80A-A250-4C0B-82DA-795FA711319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F84CA6B4-34C8-4FCF-B490-3113B867BB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962ACA9A-EA8B-409B-B3DC-66FE452270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B8F5A4EE-B994-44A5-8092-AD113715A3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B3A10419-278D-4544-B3BA-6B81CE42FB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085B864D-306F-4058-B8EC-B51C696B6A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26220038-5B36-40D0-A1CA-BD5DA979DFA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868B2B08-A6AC-4804-9096-8CC477C68E4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43E4F6CD-E2C5-4219-A689-94E4AD8E9E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0BD0A60D-A250-4E29-8FDC-09516C0B15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50162EA7-310D-4938-82FE-DFC8AC4A74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DA62E679-4C0D-446D-A1CF-E1A312382C0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929D11A0-F9C9-404C-A422-EB4A5A36049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F660C397-8840-4F7E-B9C1-7355D23EAE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EF81AC4F-C699-46E9-8408-A0CE7C8388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76572D2C-0A5D-4BB1-AFC4-6CF3880D93C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F753F156-72A7-4696-A3FD-78450F9B8D3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EB81A30F-F34E-4EBD-A49D-7B24F861033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5CE371B3-4B86-4A12-BD63-22A4211790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63AB3092-CB06-4185-8F0E-07EED9392E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235060B5-7F0B-4DCE-9241-C897716E6C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33EB1BE5-719B-416A-8FF8-DD8D99A48D0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DF4C5A29-D688-43A8-B3FA-B115381CD91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A8B4EF91-B503-41E2-A6C8-AFF3BA2451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819EE632-66A5-4179-ADF6-17B12AB149D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1E658CBA-825F-420C-B38C-BFADDE0DAD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28D887B8-119B-4C56-BB9B-62273CDD97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27D36624-F3B3-4CF7-9AE5-81154EF7DB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978EB08D-34DE-40F1-B833-E990E04B34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68E44ABE-25AE-49AB-B9C4-71743440B20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9F1B6CD1-82EA-4618-BCB7-345857F35C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7B0837AE-4511-40ED-853A-26DC835D1A3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A2676EA6-3647-4288-8D68-99DCF31ECB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7DB85A7B-D874-4DA5-9671-1B3911F93E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A87B282D-052C-4B2E-A3EC-0065455EAA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7B0B4319-D5F8-4401-836B-0E2D0AE2603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531C8821-54C7-4A0C-8CC3-04FEC20A0C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4C1248BA-F598-4AF4-93EA-F7239348D7B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4A200094-383C-4803-91D4-115A5324ADF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874EF379-21CE-4762-8B0C-9319989AE4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1A67C8E8-4B76-4E28-A170-0508BD31703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D6B0B3BA-0525-4950-8A24-3E6F5B81FA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33791178-4526-4DC0-BC3A-92B2CEBD18D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D89DB5FE-A872-4B76-BB1C-DDAAEED852E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A69ECEDD-4D44-4955-981F-0421FDC0948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B0342246-F478-446C-A115-7D33CD2DEB5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993363E8-A2F3-44FC-A4A8-A9306CD52CF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F5247B01-C267-489A-BCDA-E5C26A571A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AC8BBD2C-6522-42C6-92B8-0A19E065E2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73BD151C-6427-43E9-A42B-F4861757A8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35F2DE80-AB7E-4265-8816-E81C73419B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9F3F4017-9A8A-45FF-94DE-8A795A0C7F1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C95AB90B-8229-492E-8C8A-57895B3CCEA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8841FDC0-F703-4BE3-9713-6FC6A55309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F44026BA-FD05-46B1-A7FC-362F850ABE2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8E78F6A9-57AB-4273-94F2-2AF6589446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41630B7F-2FE0-4CA2-80DB-A42CFEA82CC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FED361AA-8006-4324-AD25-2D2643A7F2D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8D4D4B39-A836-4EBC-B0D3-FFB4C04753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DF986830-DA70-4F29-8F32-E98B71A9A05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D88A48E1-5742-4A3A-9C10-FCA76D7BF3C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4F6F04E1-D3FD-4D7A-8313-1AAD5F6EBC5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C8828908-6B5E-42AA-B11D-BC43E91E01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6E07324D-2072-4AA4-9596-950FB382409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6CC89A0F-1E1B-48D8-A95D-B6C7467EC7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7BE680A6-AA92-42E8-9C5B-87A0635215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0F06BFF6-E044-4E8E-8498-205CA8F5664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67BC85F2-699A-45D5-B655-EE440E9E93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417DB7AE-246B-40BB-8F4F-2A792908DAE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BDB07A3C-9B60-4DE1-ADF9-F37D8817E3E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6C97FB56-77E3-4457-98EC-9BC1CBC173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71CA2D26-9F3E-4DAE-94BB-24CE44DCE3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5AA6C2F2-97BF-485E-BBC1-FA97D5627AF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21E55610-D4CD-4C07-8B58-540A0616B6D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8C8F76EC-40EE-45F7-A467-68E1DFFBB9B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4BB7E9D2-8601-4C3F-BC75-22755FEAB25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D55DC713-18EF-4E95-9265-A8A014E306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8E6F807A-D49E-438C-8199-56A4F31F524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AFE0C74F-5935-4150-8FF9-51CFC376FF1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81BDA747-CF61-4ECB-9852-F14835F1FA3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091B8416-0DC8-4AE4-8487-B3685DDD61F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435D159C-88C0-40BD-B2AF-3BFE36EAF2D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7367E0B1-A369-464D-A6D7-A298DB3B7E1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D33CEA9B-98DE-4052-B893-DFA4CE4736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9ED234D8-7419-46BB-B008-CD91C4350A9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19F2C313-2E5D-4A2B-B6F4-DAA117D60F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ED63B028-F0D2-4226-B738-8CB838953C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1EE462EE-4FE6-46F1-A134-A637F384C26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49</xdr:row>
      <xdr:rowOff>76200</xdr:rowOff>
    </xdr:from>
    <xdr:to>
      <xdr:col>15</xdr:col>
      <xdr:colOff>285749</xdr:colOff>
      <xdr:row>53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605375D3-DEBC-4E4A-BA89-9B7234E8B6AB}"/>
            </a:ext>
          </a:extLst>
        </xdr:cNvPr>
        <xdr:cNvSpPr>
          <a:spLocks noChangeArrowheads="1"/>
        </xdr:cNvSpPr>
      </xdr:nvSpPr>
      <xdr:spPr bwMode="auto">
        <a:xfrm>
          <a:off x="3263265" y="8481060"/>
          <a:ext cx="7477124" cy="69532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E172BEC9-CAEF-4F04-8D36-1C95AF4816A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742EA4DD-7C09-46E8-A155-CBB9DB07887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9C4E1ED3-9BFA-4A92-BF12-FF37564BDE1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F945264B-284F-48F1-BB5F-93F269370E2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5E7EBB57-5E34-4238-BC77-76DD582E28C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AE04388E-939A-4C25-B55D-2C5E3D082D4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6BA18A86-28DD-43EE-8BA1-3B2D7A0DB7C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76224117-D7F9-4672-9ED7-24A4FC53DAB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CCD6466B-A344-4FEA-A2B8-A2B72FC03A0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708EE5DC-33B9-496D-9F71-1EAA2A3CCB7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A3C3194C-65C2-4537-A5DE-896579F2C6C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BD341B99-E55C-4651-BCEB-076B5522AE5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58F04ED1-47BB-4AAB-80CC-9516E5EDB04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54B3CAA4-D9A2-4DA5-BC38-27994C59CC3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BB22BC6E-74AE-402B-BCF4-11D2AA77705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C26F4099-46A6-4DE1-83D7-89AA769618B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E6A7BE7E-48AF-41D3-AD1C-E5A4F4FDDB7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5707211F-5D33-48EB-BD19-35C07492F25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566EAE69-846D-4070-A210-F4159381F7B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4CEFE0BD-3BBE-4B5C-BF92-06C8F5EA27E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C35AC70C-B18B-4AB1-91F0-A73C77E2692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B5711109-2BF7-4C35-BAB1-BAFB4A190CC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6A74DDB8-C896-4FC4-9746-715A08D111C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08E9E366-626F-4473-90D9-DCE034D2BA5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8367F4D4-75B6-4052-87BB-31090B13337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A8E88E57-864C-4B57-B60B-6FF847EB351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CD182122-A2B3-49B0-97F0-FACFB6E8074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3B76454F-39D5-4AA7-8A58-7AC24E21EB0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B43E8789-296E-4718-96D7-D9A69B7BE4D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19CCDC5E-08E9-44DC-B607-540E295E870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FBAFE297-7120-4C88-BD02-A99FD89BFE2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5E5C60F9-347A-4BE2-B8D8-5AA6404C7C5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B480D716-232A-4D6A-9DF4-B9E71E0FBFF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9114D8A4-F41E-49CA-84E9-79853C7FC66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BEDD77EE-D44F-4F40-8DC9-5C07928FFF7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1FFECA36-5EDA-4E4B-AF4A-B3B46224F98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2B8AE027-94A3-4A7D-B8E3-6BBEF1F3C7D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499A8B6E-2B3C-413A-AB2A-F9D8C4FA81B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DBCE331F-347B-4FC0-B30E-EEF86723492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148BDCC0-546D-430C-8BEE-AC0A5A430FC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BEF79D20-2DF3-43CA-BE4D-7B20DA27853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EC576FA3-4CEE-482D-A1FE-3B724243ED2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A8C327A6-266F-4CD4-A518-4D08A812B43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5B523CCC-60DF-4BDF-980E-0F519801E39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12AB8895-EE18-4AEC-923E-3C4D3E5C6B7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6A585B27-39D5-45E7-B065-4A82EE4594D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6F3A0F57-3F9A-41A2-971A-0AB5D4183DA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1165726B-9D55-4CB0-AD47-B74D5CE958C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1F71EF07-8514-429D-8788-A1BE16C10B0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21E5786B-1BBC-4D7C-A3C1-491EBB10F8B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404B796B-67F9-4402-B108-B4C669B4373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8729E4F7-71E5-4061-9151-0178AFC55CB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BC7CA96F-A77A-48E5-BB62-2EABE9173A1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0855CEE5-C43D-4401-875F-C62BABE97C6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F444A85F-4B98-4D59-901B-68317D134B2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C790EECF-82D3-4426-A258-482014AE258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138A291B-09F8-41E8-92C6-D4BEE9E8BEF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2166E755-D4F2-4BF5-BF34-7E19D156681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A953EC05-4FE2-4E88-9E44-06AA11F983D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76A602FD-D1ED-4861-A1AD-6B60378BFD9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D4DEB0EF-E89D-4386-ACB5-A0FBDA6D556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018739A2-5794-4262-965D-D398290C03E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3F66BC40-BAFF-49C2-A355-84C7D564653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4E912C1B-225C-463C-91F9-B627FBE1D37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DB4447AC-5C6F-4E43-88F0-27781733CCB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78FD68F3-0A63-47B8-BDA9-C5E6C0E7815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173FFDD6-0A2A-42DB-92EC-13AC629F450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CBD9128D-FB02-409D-A6D1-6DEA5C0D9A2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0DBF1FF0-E4CB-41DA-B8B8-D753A86A2FC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04C9CBDF-3EDB-4F12-B2D6-24E9CB20689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547ED26D-917D-4EB1-B33D-B29FD0D68CD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7A0C3C21-C22D-4FBF-9070-657BD68282D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7FC9C5D0-8DCD-4219-8861-F68FB36DD45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75031154-AF1B-4179-AD09-92615A70959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AA82DE65-4A36-4104-9426-E35F8F4B441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5A26D676-8E82-4E69-85E5-B67FC4BBA7F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85AE4F90-2CB8-4A1B-8615-9E7C2257E99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D2EC65FF-4E9B-4D1E-A9BF-DB35EDCD974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13EA2AEE-8309-4F46-8DF4-86EBE799F54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EED865AC-82BA-4396-A70E-99DF4368634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F56446DD-77FD-4FE8-B4CC-3E1E47D09C6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29F7B515-B2F8-4059-956A-F434BF23FDF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809AF800-644B-4C38-8AFA-5AAFB04C481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60122235-43A5-48C6-BF9D-BC20B78393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92059E92-D5EC-419F-A568-E9B28FB957A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4CE48092-5D3A-499A-B187-D4D7CBC19AF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632D1167-0B13-4C6F-BA64-DACD7CF6CA0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B78AC035-084C-4805-B770-C3CA1500FC0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A17FD040-1C25-4660-9356-9540A696138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2AEC2F63-D1EE-4B5E-A44C-00C7579F299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31168C3A-DF39-4FFE-83EA-C084240ACAD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EDA6BD52-7976-40B6-93CA-E4DA0E25460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62D9B6BF-5C53-41D6-8359-CEB36A020A8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C69A1589-F2C5-4B74-BD5D-C5646E6193B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15C092A2-FB82-4C60-BA00-C93A1050EB8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F148F5A3-248A-483D-871E-2437225E3C5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819AD576-6B22-45BA-8323-8C71D00135A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26216C90-6D6B-4262-A430-458E486D75C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48931053-0A60-4AF3-99D0-F2BFECD4487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BA16293E-0464-44E7-A62D-83B1CE9ECD6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FF19F324-AFBD-4A39-B9F9-4D2B6A015EB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4E831880-CA45-464A-8BBB-7841AA03EB9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77A91F5A-9351-4180-95AF-0BB1BAD6054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9A62CE68-6E77-4CAE-A312-A53B1BDC495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0BB5C9FF-C6D6-471F-A0FF-BE736A2CD33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8DFDDC29-18A2-421B-AAD0-032AD0214FA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D3958C6C-92E9-4CC6-B578-7247B768C71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A4C979E0-7B24-4C86-8DDB-EC50F7E3318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73BC72D8-71EB-4839-8D79-D57E3F378DC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D873CF8F-745B-4FEC-A0A7-943D0B23B26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8A9046D8-39AE-436C-97F6-76485D5AD44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CE671179-6D9B-4BEC-ABC9-D88A599067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D238CD5B-7286-4074-874E-73D4300B203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0880570A-D910-4382-AD12-1645D408875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33DAF8A3-4B0A-4C31-8A7B-CBD8D8B9C00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7A40CD0A-E40A-4ED1-B508-2DA5F7AF721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F53A500E-D10E-42E4-BF80-12EE2A2312D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40C87326-7E1E-41D6-8002-6851BD95EF7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C853909F-3443-4896-A7D8-3CC53033067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1558AC70-D981-4938-A3CB-B0300BAC932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1DED331C-157E-4A49-9168-5A5B0CC88CD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9872BA6A-F6C5-4E5C-8905-735AB08E6B9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65C1DD6E-911F-4706-9497-EF1C8B489DA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D3CB4080-2250-40B2-B9B2-E117AE47ABA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C315780A-1179-463B-9550-1A01DBA2553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7246028D-A398-4D45-9B6D-52E5424550C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014EFACE-3B26-47E3-B97F-275EE2413A3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945DB02C-ECF2-417A-A2FC-E6D5F2B3211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36154FD1-E619-4D36-9A1C-CF18AB5CB93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5FC03AF3-51FA-4908-A2F3-56FEE07A9FC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9B643C45-CD7D-470D-A01A-ABA5DAA7308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A6AB6B0A-4F38-48D0-873A-E542CF30603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D28203AC-6CE4-4EAE-8877-DA9A87F3886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CA89696D-965B-46E5-884E-3AA9A2BEB6F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B835028C-5430-420C-BB0D-6357B152743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68077C6C-1FCE-41E8-B0DB-9BF16CF9BE7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CC518097-70EF-467F-9F97-24C43C56436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49326FC6-46E7-44C5-922A-44E3D7190C5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AA1BFD16-3D2A-4CA6-8BD7-A6018AA31D4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5A2C4A16-C361-47AC-A3BA-F5355717934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AD9AE9FB-CDC9-4887-9CEF-297CACFE38F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315C27EB-988C-4A43-940C-D74B3F1E45F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DAE6E918-40EE-404C-A177-156A1EB4F55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DA68FE20-56B5-4968-947F-E6A1FC3D599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1DE9BCCD-144A-4F99-BCBD-EFC83041D95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2C1DCCA6-31B7-4CDB-8825-5CD031632B7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07E2A1F6-E208-4473-8B33-2873D63D2C7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E1B43003-B3BE-4706-B00F-88C551AAC24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72F0BF0E-28D8-4699-AA5F-1D4CBBBC057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A37FD66B-E30D-47F7-9B3E-C4D5BA92672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58C3B717-8CD0-4507-AC21-7D6182E00AB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4613D8CA-0F1A-42E5-845C-C652402590F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AC2DC43E-0230-4D2E-9E7E-235C05B64AC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AAD3534F-1CFD-4D7A-A460-4247C03A6B6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48313127-0735-47CA-8C4C-7AAD6D31F2E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DA861F7F-2427-47C2-9970-D24450B1653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50913818-9276-4E40-AFA8-30A7DBE0F5D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204E1D8C-ACFB-4C08-8832-D8DCFB4C87D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7122E9CD-652B-4685-BFA2-0B23592BB03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DC078B77-6FBA-478F-86F6-C1510C96942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66820E28-B177-4C97-BCB4-69B00AB2F03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BA729C31-35D4-4471-B6DD-870547D1CCB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5BAB2C25-77DE-4105-8675-E90EA51B354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CD1FC611-7A6E-45BB-BA72-31FB72917A0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C5925894-0EFB-4E71-944A-299AB91602D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ABA7184B-7F90-4CAA-8B2B-EC4CAD8A873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D96BFC92-C883-4EAB-B5D8-0C0694329E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178675E2-9630-4CA5-9BED-7D1DEB035B3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64736B3D-3D51-4CF4-9F5E-BA3C6934CA0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AF2C7A34-C950-4D1F-8601-EE4022F7B92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2A572930-6E2C-460B-AE2E-7A929C4EB2E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DA638A4E-8F42-4D7D-8CB3-5C395AAE3E2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DBF0473E-F321-4148-9A23-7FBB75DB458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DF7A9B65-0429-4A25-B302-2432F58F9C9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F856F980-47C7-40AD-B9F1-AEBAADE1D2A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1C210FF8-612F-48E6-8EA9-1EF803A6D6B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B501A678-F5AC-468A-A6C1-F4D3E94429F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758C6394-D336-4E36-A943-54734168002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BFA1707B-B6C9-424B-8C9A-E35FCBE40DF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0CF3B0AE-0CD5-4CCA-9220-B2879A6970C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6E54BD57-E15E-4D91-AAA4-A91E5F16FD3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28202479-613F-43C0-80DF-ACCEE1E45F2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419C8386-6181-4E4D-A9AA-37FE91AA82F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B98931F9-AF7B-497E-8519-78BEB89E05D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FD03D384-62C5-4AC2-AE02-FAC0CB0844E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3C983900-86A5-4C0B-9CC0-C42054E5915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09937DA3-188D-499F-8F67-ED919DA8A8E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BAFA779D-0ECC-4CC3-B8E9-69E5A463AA8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E9566BA0-58E1-4ABA-ABD2-3D455A1FF61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926ADD96-B88A-4996-92F6-8C00639AAB7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BF9863D5-92D9-4F3A-9A96-B6E2049FB03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7752AB85-2DFE-4666-BFC9-BA178D2E10F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D76CF5CE-2129-4840-A5F0-9435BC6F5A9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39EDC55A-3218-4458-9BE9-1E41EEAA9EA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E4795088-F678-41AB-88E4-2EE345928D5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42111ECE-32BA-4334-BE26-59129625FA0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9A274623-CEEF-498D-BE62-3C4730567A1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5CE7B85D-871A-4DF8-8DC7-37B4E45246A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8F62C1C9-04A3-4A10-A9D8-9023BF5927A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19922DF3-AA98-4BFA-90DA-3ADBC3422C5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CA002447-9752-4D0D-9476-2C907D8F823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EA3F3F1E-098D-43ED-9B3A-F7E0509AFDD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ACC15F26-50FD-4CD9-A5E1-D638F7F17B3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EB67C5B4-D8EE-4427-A1B2-67CAEC26F45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D9AFF7F9-110A-4090-ACA0-D593FF5EFE7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1C8BE03C-994D-4526-A3AD-985B9A4C0F5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6A5B862A-A955-45EB-805C-844379DF78A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855CF427-726A-49C5-9A9E-26E3D5F15F9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B0A9924D-8A06-4E19-ADA9-5F674FA2BC9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B807DD24-E504-4325-9412-10C099FDE5D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2180CC4E-4AB7-4C9B-BD72-8960148096E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89B7E622-0C43-40C7-8E20-EBAA6AECFE6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19DA88A6-85F6-43F1-982D-374A9DDFDF9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7581594B-6C86-4C70-BEF1-A740FF5CDCF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0134A8A4-7F29-4E09-B368-385150F7971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507643F7-8EA5-4F31-A03E-F571F1BA3FD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DEA76E05-44BF-45D7-9BEA-7F60BACEEE4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5FCE94E2-474C-404B-AAEB-FAF8C876D99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0C763BBA-9890-494C-B31C-77745670C5E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1D6B713B-3B79-48A8-B754-529851799CA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94CCB60A-30D8-49CE-91F5-0BF40BA9DF6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2F336A95-049C-4269-88FD-EEBAD22CBC1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ED2FB505-9AB8-46AA-B140-8400E521090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C77CD01C-EF18-4F86-AC4C-0159DCCCB22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6F14C442-983F-4735-8A85-9C187D0071B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0DB353C8-0021-4C37-B97D-29DA4563A74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FD9856B6-B3C7-4268-9513-CFCC51419D1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41DD6E0F-9F73-4638-83EC-79314EA8D69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84D73410-D18D-4AB7-BBA1-5AA2BBC7AC6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28AB1AEC-0AD7-41FC-8A91-77A98CE4E43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D759F6D6-7FB3-43B1-BAFD-749D1F933DA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CD3471F1-75B4-48C6-BC45-D529DB9798E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DCF3740C-5A14-43C5-812F-2A40DDAD423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2166A234-388E-4AF5-9A57-D72E0C12DDD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A589B418-2EFB-4B79-B4C8-BB9014811C2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A40E6215-6727-4F31-B939-C4DA206D1AB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1BCF97AB-04DC-4523-A35A-9A6C99E6EE6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626F417B-678B-4553-952B-BB46026E7B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5782A61B-5341-42DC-90EF-A817CC67B1C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FDCEFD31-3567-4297-B2D3-26184AA1484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D72075B0-ECC1-4BD1-8D1B-87177FB232A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1D6A83D7-80D9-4418-8120-31C41F80D07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0C72E154-02EC-4106-9767-5B5BE9AEDFB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E9A66C38-CE96-42A4-BB3E-0B30DE4ADA9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6E8417D9-EAED-4B97-9750-424F40BFD8F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31F382C9-1313-4162-8934-23A72DA0B58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52A753C5-1628-4B94-ADBB-1E9D0125FC5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6E9CFBB6-4426-4FB3-B0B4-2BC5EB043FD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10C31277-40BE-4065-BBC0-3172B0881F5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57677CE0-D473-4351-BAFD-CFE93F4A57A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490CCCE4-6954-490D-8CFE-02F6C4574BC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11AC8FB4-55E4-40D6-8298-C517B3304EC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1915CAC7-457C-4464-BC2A-7396E402C02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2F88EED2-723B-4CBA-9119-FB6C30AE7E2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AFA3FD25-7143-43F4-81D1-8EE10C2E624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EBCA3075-C7E7-46D8-893F-B83ED488FFD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74D7F3F4-F0F3-4FF7-BBC2-D3EBF88D051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3980E199-1CBB-4C9B-873F-09CD64C6814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4F5B0AE4-5074-46C6-AEDD-A7725768462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B333238C-1E95-4DF4-9A02-FB8D4377838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BF8EBFD9-FB52-4BE3-BC28-CABF2623782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F1B33CFA-DB85-4DE3-A1C1-66C6240FD10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91A50897-C376-429F-BC46-86EC946E446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53E4F98F-2084-410E-8A5F-4B0E4BF3175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33C544A6-AE48-4F4B-AC1B-1F7E99B8475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E01927AE-C906-442F-9AF5-06CD1A40155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94C16A78-4B54-4D23-A485-53647F69EAA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D847B292-3F3D-4966-B2BE-C959E09BF45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334FD851-881A-4CFE-91D8-AEAFB18E748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1F01B4F7-DED2-40B1-AB18-3367565CB80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43444CA0-B885-4290-BEDE-79C2217F7FF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CA968FC8-74F3-47C3-902A-2E8DEA23204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FB06C3DF-B3E3-4F24-8B8D-537CA46A3CB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41824021-AB72-45B2-8474-BCB00C1826C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175D3021-5D24-47B9-97AF-DE52C570C94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EB19C7CA-DA7E-4BA7-8289-C2FF3D7D89A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AE453911-BA55-4A89-82E0-AB14B2E5680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AA078CE0-9E19-426A-AB39-95C64053370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C3E80C6E-C1AD-4766-8F3C-57B71E6E09C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C6F13F00-8E2D-4B47-86D5-D371823F40C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EC4EABAA-1B51-46C1-8213-59198CFF80C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8BA3737F-6966-4D66-9EC6-92466814EEF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5D5390A4-B3D0-48CB-99E2-AF76057BA67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5FE2D08B-0CCB-4170-AF9A-EC765EE97EC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70B6D7FD-B7EE-4AF9-B9E6-34EEBD2EC1E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334BD601-BBB2-497A-9367-893D230BDEF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68B5988B-3A2B-40EF-8A3D-6C00B451420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CC193DA3-E7EF-4A25-9B4F-E021BCF2F35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F9D6D8B4-8F10-4B67-8FBA-19924280BE9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4DF9C969-53A9-4DDF-A3CC-2A268B4E40F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C49B835A-2A57-46ED-9528-3DE63122583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A119DE8D-B5C4-44E3-9030-1F545107F05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108AAC60-5A43-456C-981E-D4AF329A499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A87E5719-BF17-4CF9-8226-B230CEC061A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93351CE8-959E-4D2B-A4B6-5124002948B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85219F93-CDD5-4374-9DBE-9E1B5A8F1E1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0F044873-63DE-476B-85E7-3331614840D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EE47E59D-8C2E-4B7D-B8CC-11343D10BD7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BE717098-396F-40A3-85FB-DF135FB06A1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35A090E0-8B5D-4551-94C8-2AC8404FD43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7237BD65-5CFD-4783-BA11-89E7A7265AE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D57090A7-7F8C-4A41-B088-556AAA9FEE4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44FDF2D1-1028-42C1-AA71-32B02167AB7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CE0EC2D2-EC0B-4AA6-9608-701A5236E0D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21CE6D4B-3827-4161-8524-57E822E3927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B456617D-9A45-4E9F-B5D4-1E1A8B8FB86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1C7E737A-A0C2-46B5-8678-AA684B9525C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B26FD2B9-2254-48DF-B64B-5C9B5ABF458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129873A0-B333-422C-8516-9CF621E1856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CF1533A9-465B-46BA-892A-4467102FC0A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71083F16-EDEB-4958-B0CB-728DED432AA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EC119BC9-D030-469C-96B3-AF807F901EC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0E807CE0-B01C-434F-A7F6-295FC325535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173C682F-3413-46F8-93D3-BFA7BACF0E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2C2864F2-33D5-4C00-88EB-53AA3F9AB74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ECA0FDBB-5153-4A9F-83BE-34ABF16BE47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2A45BB03-1CCA-490C-AD89-EA217DF71E5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45E8B8D7-A50D-450D-AEF1-65EA3E5B57F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46AD988E-F7B3-4CA1-9F31-B4B33757F37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A3E988A1-23EB-4E11-90CE-8A2C2DBD144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C37ECF85-D4A7-47E9-97D5-92799B6624A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C09F1C16-4C55-4771-85D1-7C6BE5A9ACD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69D603D0-5CDA-4053-9D13-0E57BB37391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D67035C7-8828-4C8A-88F3-6C39F98AB48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7B05C914-3A2A-4F57-B0BE-F9033DF73EA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CDADC590-26CD-4526-89CB-E3D7541EDC0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D721363C-65FD-4E65-9724-BB92F726A18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31FBF82F-0371-46AC-8861-4E14610691A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ECF58113-D4CA-496B-BC65-2339A0D18DE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4F02D598-E935-499C-B70F-594CEC4C0FE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AEF7BC8C-6885-41FF-A907-FCF8D2C313A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33E4BA1B-5F84-4E23-9735-9840FA6BFE2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941A4091-B87D-4B96-9170-A19D4FF238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3F96ABD4-10A3-470F-90B3-E430F68D4C5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3A8D8A80-C270-4ED9-8C57-D8303B494D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BF9A09D9-48D3-468A-82D6-A1FC6C382CF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6408F8AC-9A70-41AC-873E-2254EA08212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22D7614E-BE85-4124-922A-9EE9FDA8300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79E9EAEB-53A6-4D50-A93D-AA8B5A68F41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1F7D0694-4924-4995-B6C9-47EDE64F8B7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C01396FB-CCB0-40C4-9443-AD8B4586BF1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0242CAB0-137D-4AB2-ADD3-0291FE87345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5514467F-5FAB-4606-BEAD-EAA3FEA4F70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71F270C9-5755-45D0-AAA1-169DEABA824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54AF5AC6-93A1-43F4-93CF-D90B82C5A1F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A97AAD56-FEA0-45E6-B992-5282746DF17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D051FB00-82EA-47C0-ADC6-E2DFB4E4792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075F5B4F-01B3-4E50-BD4C-F16B6CBEE51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55013E86-DC54-4B14-8EE8-DB2D4FBFF47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F009F310-0C77-4372-BB99-1128A7922C4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02DBA5D1-C04D-4C56-885B-A09DF71674D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A84780DE-3C5D-4220-9CFD-05EAAD495CD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A2F52B62-22FB-4501-8288-EB0F00DB2A8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3F0B0E27-7044-4B7B-A5AE-51F0C7A10F0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AAAA75B9-484E-40B2-8D8A-BC6928B3D0A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B2CA7151-3B76-4BD9-A71E-AAADE7C04F0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731981B8-4C52-4A80-9BC9-ACD67D37E70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BEE0C8A0-E0C7-4724-95C2-3C33516CC8B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16D755A7-5944-4BA7-B5CF-4938372B4FF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4B269837-C886-4FBF-B99D-D5AE2B08FA0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E97D7BFC-30C4-4586-99F4-D5ACD081C13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CFC155CC-45D4-41C2-BD14-CD0D10F25A3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ABEF86F5-51B3-424E-8AF5-E45880A0FFB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E9570B5D-87EE-4E7E-89AB-9E3E1D92707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B3FB17CE-2441-4EA0-9C11-E5C0679175D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87BB1A6A-B998-41D0-830B-AD44D44FE80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2602EB23-74DB-4F45-9620-EB904461E5C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A09BEEAF-ABA0-4B79-AECB-E8EC32080BF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5DE9F0BA-FE7A-41C2-9B49-63685E7F904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3351A59D-8747-4D30-8653-21E9AD59DD1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03053D94-0496-4EAA-AD59-AA8DEEB201F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4C3060DA-A1FC-4A10-B90D-B4411C44318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DDF78F4A-3099-4333-8240-FD00BF5706D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4D63ED07-224C-4BB9-A2AD-54AD2AD091C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8BB84E6C-F421-43FC-9C0B-E5388D97CEF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66E225C1-EA2F-4624-85D9-A54D9684D8C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A3440EAD-1DFC-455C-970F-7072D52CD41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7D40A443-22BC-4AD0-BC97-D6E894486C4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B8446229-54D4-450B-A677-AC7C8FB7204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0C1D5A6C-16EB-429C-B9F1-3DE27826AFC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6A6E76C8-BAE6-400E-9427-1CE9577F2BF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6FC280CA-501C-4B4A-AEF2-371F80F1DDA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5941500B-DE38-49CA-B226-1FD492A16E7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713754B5-87B9-4DA2-992A-0285290165D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E043B87C-79A5-47E4-AEF8-8FCF74AAFB1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17553A53-B1F8-4ABA-85A6-9655C0C75C1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C7D9E59E-64A6-4D9C-AE8E-3B1F33B3C2C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04F98AB1-8265-4853-A0FA-788C5965702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7A858998-A2FE-4B8E-9199-382484FE19E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8500FAFA-F3B0-423D-A228-E56741672DC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201B0976-8170-4B9F-BC0E-04CC66782F4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2A33C2E3-F72A-4995-BB98-F91F55D9B92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09D15CA5-CDD9-420A-9DFA-49CADD60E59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D8037DE1-5B65-4E37-B17F-B622703DC67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98FBFB83-E108-487A-9427-9F56E021062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6530FED2-4D81-4ECB-A815-3694D3BD631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1B72C6BC-A9CD-44AA-88EF-09CE9E656D2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4267C49A-45A2-467D-9F85-424A41EACD3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9A5636E3-7D56-4496-B114-5DC28574A7E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A599F52D-D59E-47C9-99EF-3B295D4072C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1203CCDD-4B52-435F-99D4-38C16DCBF90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4E78E17C-0390-4F74-9DD4-4EA0C0B228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8650D0DB-6861-4F9D-884C-82F7AFB7457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601F2F70-6C73-4041-A6F1-6188DB6B5F4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0AF235F4-B98D-4C1F-9E29-65D194FC5F4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E106C8B2-0BFF-4A20-BB25-D57F03B53F3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8AE94065-5309-48DE-AB38-CB44400A6C2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B0052EF0-8EFA-40CB-A96F-1F5B780A1AA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50124A79-8609-4A5A-AB44-01445EE09FC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6E856326-6C27-482D-862C-F0232BF7C2C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B028209E-321C-4D1E-A907-960FA6D7423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0C0CD6CC-F96A-453A-8C5A-C815B6F4A6E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DCFE41E1-4261-4F02-BBAC-956F05E4C00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652BB301-862E-4B75-BCD4-D27A3D9D0EA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E1F97692-3044-4EC6-82B0-22658D7CE9F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9BD60129-22B8-417F-8A6D-8187D3CF7F4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6245E13F-2F2D-449E-B434-04B65AE1105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DE958AF2-113A-482A-B731-2E48016977E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3C5F4750-6564-4372-820C-716DFB31D66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1C1C0DA4-ABCB-47DB-83A6-024440BA4EF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E88B31A5-94C4-4BE3-A852-009AE21A0E0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8B6FD84A-FC80-425B-82ED-F5680A9BABB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BF90B3BB-383C-4104-900D-74CFD5A3D52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3C14601C-A977-4859-BDEB-EFFFEA14C95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875F5770-A8C7-4F15-B0D4-D4C5C846E33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5504FDD8-A271-4C6C-B1D8-6C0A4B09370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97349305-138B-42A0-BA40-FEAF5AF2AA1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C4A11BFE-BDD7-4203-8B25-C2B5AB1205C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AE81A8D5-D38D-4DFF-8D64-81C8E69009F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9D64C804-C8BD-4A36-897D-D0242E1510E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A1D8252D-090D-453F-B2E6-42F33F3C35B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7C52F970-1805-4BAD-ABFA-8B22CC48C8E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88FD740F-4C88-4B3F-816D-D974D7A5B7C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68E49334-FD28-48C5-A655-559FD2E765A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5FEFB278-712C-4CB3-B585-170B83B1207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B9BB394C-CC4D-455D-AF45-65C1172C899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B8FBB105-85B8-4764-8164-527A22855CB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F26390FA-5A68-46B6-8C30-781847B1116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2C0C0506-B216-4199-8D77-DB9F18E0601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04C1FFDE-327F-454F-9794-2CF86C04FE8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6D5BF413-A359-4DF3-977E-03DD01F921D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31E38057-508C-4442-BEB1-C1492ABF735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DA1A7AFA-AA4F-417A-A857-A52484E5DDF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C7D6B539-FFBB-4E74-A73A-0E5CE1A1ECE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B62724A0-DE54-47CD-B115-5C76F73E4B1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08140BA6-B8DF-4257-BF4F-46DB2683570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AE151242-582A-48B1-953D-93D1032E896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DEA940EF-4247-4D46-8A67-72C0854692A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CD0FB315-EC23-47EA-AAA0-7D3B6DB8C74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6780E25E-1325-42AB-BE81-371D9A044C5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2BBEB250-851E-4058-939C-06777B120D8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E1115DB6-B8B2-479D-B0AB-74FB8C47F21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69367B54-4803-4CC7-8D18-358F0E64BD8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4E1BB4B2-FA34-4582-B164-85130E57AE3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7C5C8E06-ED35-450E-A55C-64EA9489DE8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B08BBD20-6388-4A26-9553-0533B5CCC3B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79BBAF24-0A6D-4E0F-B516-0C8D7EC7419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9E732A8F-86FF-4DA8-A2C5-5D1DF856053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9791AA01-740C-472D-9F03-4222F8C0746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C31B59F5-26D2-4F5B-86CC-D23B4FEB9C9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86BB3041-6713-4F98-80DF-6C93F8EA47B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52BFA852-6F77-43EE-898B-473FDB443F7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BA944613-32C8-4EAE-BDB2-E1791A58C6A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E64C567D-59A5-428E-9F00-760E9778649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66946C6D-D64F-49CA-B342-86D9E45963E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9648F668-AA7D-4C9D-92F9-62C9218806E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CCE242E9-1F36-43DD-A255-C46FB0DBBBC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63324B80-133F-4331-AE4F-C3109694753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EEC02C9F-5938-498D-B00C-8E592DCCAEC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3627EC11-95E9-4E02-B91F-5FBF2A66696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BFD2024F-6FFC-402B-B982-B7B3C47CD4A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73B6615A-5AC1-4E2D-B4D6-066758FCCAF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E5689ECF-762A-40AC-8690-7BDFC220CDC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5D2571CD-9EAD-4BC1-B065-AF42692643D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BC52E557-5D56-4709-A9D8-3D60AB4CEED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629C72A5-D253-44EF-89C8-A318145DAF7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52A77877-1ADF-472E-B19D-6C7D2FB1725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AAFE1C34-DB9D-4266-A8AA-A7258E59611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DC653B7A-4979-4BD0-BE9D-75223074F1C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4F6831F6-3F5B-477E-8162-A51F205850A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F13E9E23-300E-47E9-8499-BFB459540F4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3486F6A3-5775-40B3-B797-AEC16F9D116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762EA2FD-336C-4791-850B-595B4925525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0BC3261B-1CC6-47DD-B0F7-442219F15EF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0E35EFCE-54F7-450A-AC5D-C765926FDBE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F3303507-25E9-48C2-A95C-BD94D9E9580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7A526715-3AEC-4B00-B93A-CE2CF91A916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82648E14-553E-430D-84EF-A68A4A6218A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F3C34EAC-4B4C-45CA-9AD0-F865412C763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583D97A9-DC2F-43D3-9529-31BF5563354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E8B720E1-9218-47A3-89F1-0BE32AADEF8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E6095C72-4622-41AD-ACEB-4B3F18DE094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3D6AC3F4-DA42-45C6-A4CC-EEF08B68416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260EA3E0-92B3-4920-B008-B4C32309B28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383C1232-E8F3-4AF9-A705-85E9F73C49E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C81AFF75-430D-4E03-8F4C-B81F854D9A1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70D1105F-E139-4490-8F11-B3108A2376E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E776A4F3-1948-42AE-AF03-77A5A85D54E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09D3CC8A-4DD1-47E9-BAEC-DEDDD09310D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BACF7E6D-3A03-4888-A137-E4519897DAC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F2A782CD-7845-4A59-8CC9-D9018AE42EB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EDCE544E-4485-4C6F-A449-C782F74802D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1CA08106-B9C0-498D-9159-2B431AEF602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DC959CB0-B844-4164-8D06-D2582D501AB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51162A58-5E99-415C-B240-C40DD065D9B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43FBEB0F-831B-4FA3-BDA5-2EEF4058852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E387079E-5A08-493A-865A-0F632481B7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6AC5F0D8-CB01-4507-8A48-89815E5318C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C1BA5530-512B-4144-A998-7BA5633E40E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3B964619-4FC5-4A05-AB2E-19EF1629913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2F241905-F1B1-4971-AE7D-33003F3C241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1AB3BCCE-E651-443F-819B-44719D57BD2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906349C6-BD5F-40B7-B3D0-D63B023C0C0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B63591B1-9123-406C-9A4E-1139640E4A3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A21D01C5-7FDB-43E9-BDBE-AFB4742F57C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DEDA2816-E8FA-4CA5-89AD-AA54568AD56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F41B1CB1-4DF8-457F-ACF8-1723F9DCB16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FCA5A37F-42EB-46A0-ADEA-A745258EBBA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3F367C63-B2DE-4FAF-A536-DE01AE6CFC0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B3DE8EC1-133C-4B4D-B3F2-00C30029FF7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1E7B3807-97BE-44B1-8E85-90A2CD288D3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11F11ADB-21AC-4F4B-8E12-7AEF00FF52E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5B465349-9E77-4275-AFF2-3D583E1AE2B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B9EDC492-433E-4583-BB8F-0F1AC09EA34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3DE86DC8-C06F-465F-B020-DA3E3D952DF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959FB2EC-327F-496A-98A4-4D0975B9FAA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288FB5C7-957E-46B4-877D-484E51DA18C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CDF73C6B-FF3D-4D45-BEE0-96EB6C9C80D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62DCB02F-EC4C-4A73-95FC-C7ED38BCBAC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B6D099B1-E493-47FB-80E2-D3389394528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803E5C28-3926-4F5A-AD1B-ABA14EED995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6E68DCA9-BFC0-4E07-B1BD-84BCA59BF4C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E7FDB7AB-4918-44B6-90A2-C39D0109076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D197BBB1-E3F0-408E-9EDE-533028EDE12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1A7D46BE-5A91-4953-B554-C6223E2694B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57D7C7F2-2F28-4C70-A2FF-E549D48791D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C8BBACC7-F6D1-4618-BDF2-FE7EE939489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5792D4E0-AFE1-4E64-8C7D-7175AD438FA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949D7382-B9DA-4C9F-B9DB-A015F93C89F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2168E382-52A6-4E27-8C56-F15A3532195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2F182AD0-798C-43F3-B6AC-B26E0204F9A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40B6D8DA-8E3E-419A-9595-8C910751D9B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35AB921F-CBA5-4B30-A747-B61820B290D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981898F6-4611-4127-BCE6-950AED8507E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FDDB967A-E8B3-4D31-A554-C69DFD00574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440569F8-6DA1-4CB5-80B4-8D6B44F33AF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E21FB871-8B86-422F-99E6-A1886AF5B0E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18A335C6-F1A2-432C-836C-A9A3921BF8A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FDB32410-7FEA-46DB-AD39-D0424FB029E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6148E4A5-6A49-49D5-B715-8827A67B325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9BC49E36-9F59-4974-B568-A2C1A7FCF68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9F0914DA-1A20-48A6-B490-1200E3808F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18099DA6-D87C-491F-9B6D-5C26D3F3E18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66953C9C-9BB0-461C-B65D-E0719272551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B40DD682-9B2B-46D9-98DD-44FC45F11B0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4D1601D7-16B1-455C-98D5-530ACB1C7CA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C14B9ECE-0EA3-41C2-96A9-043BE4A7A5D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B6B35861-6126-46E9-A1BB-ED5B9BA3102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96896388-D87F-480B-8BC5-6859C8772B3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6E719ED5-1842-4B9C-887A-63C847D2F34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D09AE651-0EF9-43B6-B456-6191D8A56C1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78CBBAE9-EF6B-466E-9858-48DBA3CA782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0E113F98-6E06-4A32-B84B-8F3BCC15CE1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C5E5D2DF-DCF4-43DD-8F9F-E67F4885997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0610DA36-DDFD-4B3B-A000-924528B9F70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BA303818-90A9-477B-A724-B3104CD23E2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4A991835-9F85-4CD7-B28D-9C0B92EE33A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A9AA307B-8A67-40DD-BAB0-8E4CC4C6371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4E005251-2A27-422C-8FAE-E8722878D78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7B634B3F-17DC-4C0F-9065-CFEEADD2932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EA1D29A6-11AB-4BD8-8699-5E7A2FE1ABF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C85E7D0E-023A-485E-A96F-F50BAA01062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42F6A65C-F195-4880-84B6-67AA9FDB27C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3EC1D4D2-3B94-459E-AB56-B5B08B57095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05364310-FB40-4FF9-8D64-A1B1B4BC6DD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26B33B5E-2AD3-404B-AB79-08436B274FE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9BDB16BD-E428-49A7-A3F1-F74C5E65127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CE4D594E-B4FA-4C3B-A4E8-BF6FF265BB4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34EF24DE-B3EA-402C-8D51-0DEA038AA4C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2AA9B49C-76D8-4163-872A-73F7B7D87D4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8118DADE-0629-4142-991C-DD89094E3D3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15A20B7D-D28D-458F-BFCF-1E931D1E564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0C63B68D-2C55-41B0-8587-6F04092FCE6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AAB55957-56D2-4621-886D-255E9CC4CCE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B0346CDC-F087-46E9-BCE3-80857174655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6A351372-1B03-48B8-AAE6-F88F29B67B9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24B04D82-82D3-45C6-A1BD-D311897FC1D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9A87C064-E8E7-43FE-8F18-826E46EEE47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40859ACB-63E3-4721-A0A9-CAD1F781485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95B7DED0-DCD7-4BC1-85A5-590932A30F0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DBC907CE-281B-4413-B203-851989C5A3F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7662D879-FE73-41FD-BFFC-AF69DBD79F7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7CFC8320-DDD7-494C-B7B9-5EA55CC2C2E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F24A63E3-A687-41C5-B0F3-1D46FD3D296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65243E82-1CC4-491D-93F0-A5C4D777880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888C0CF1-C89F-4AA8-9364-22A0D0F176C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AF832101-FBD6-4242-B06F-5A33629D9DF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4F5F4995-570C-491A-BA2B-6C1441041DE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CF076987-3502-4CEB-A2D1-981E67A8111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457C9EEF-B9A2-4FB0-AE3C-36553648840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2D739064-160F-4BC9-8E41-00CF8E1C04E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1B8BF6E2-4820-4EB1-A4E6-D0173897EAA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5DD1C41C-DB0B-429B-88C8-2376E0C84CC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00A1855B-D965-412A-B2E4-C71EFF1C6A0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32EB8F05-92BE-4E3C-A830-F8041F84ADB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62A9B6DA-8608-4E2B-8C2E-42BB9559AEB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697BF86F-F885-478E-8973-4FB774EA5AE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4A3BE5F8-7D8A-4026-A629-0C5BF3CC0A4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A021EB6C-A4B1-4142-8FB0-F87A9E4DC0A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88F43226-FEDE-4766-AF47-DC9FC58B362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796675B0-8C6E-47CA-83F9-261E7F0F768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835722F6-3986-4D75-A5AE-DA64059425E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FA4EC8FD-2690-4165-8F66-195DD816DDB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B5F93078-CC5D-4DC2-8C2D-C87B08B0335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016F1826-1FBC-444D-B2EF-3202C82CF70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DE5B6D55-0433-43A1-AEBE-F1743378630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9F31B7B1-9B79-4152-979E-971FF797A8F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934821C6-90B3-41AA-BE84-5E55AD10AE2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297A5247-A6E6-4E72-82A4-D72FBB3AAD8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6A0833B5-BC64-40C7-A472-252D2EC9A48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B8F00D52-8200-4DB7-8B5E-FEE2D1387DA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39A4522D-A828-486A-BEE8-E83AABF4286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A0A712D3-9995-4FC4-86B9-89E9E74AB83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4F851310-5BFF-4AAC-90EB-9570D641518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2CAFB2F8-9BED-4AE7-98AB-53F497A007D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F32B04B2-D951-47D9-855D-5F18776778C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4937723D-6538-41F2-B496-BD6CD8C2979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C1FD7568-8888-4B0B-9EE0-733D6EE62CE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BB3FEE47-D6AA-4632-BCCB-E28B2365D55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2608696E-1EB0-46B9-928D-FF33E574222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8012597A-C5D4-4179-83CA-953274AA25F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DFB0A1EB-3DEC-4711-8F73-F9CAF826866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C7FF5AD3-1AD9-45A2-B043-C74AF50B1B7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3B0949FC-DEB8-4D98-A865-4B2A87F5EA8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5C838088-5E6A-4D2D-A528-AB2A681085A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7C9034D6-8382-4491-90F5-D0043C53846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B31728EF-5174-42BB-B947-8673A00EB12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BA7D248D-756D-42A5-8D33-EEF360BEECD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A6ECB0BA-6513-4DA0-BEC6-7D0B6196F95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F7BC16A4-B40B-4CEF-BD46-82D6495C14D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0C3B6904-E86F-4093-8528-62369089E7C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E6B550C6-3661-4EA8-B83E-3874F62742E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C65B67FD-FA60-42C1-BB65-B720D324375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5E460F86-2525-41CF-BC2B-04208D6FE85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B70EE182-CFD5-4510-9D7B-85598B31A19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487E67D4-9592-4CF4-96E0-D503993C069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6AEA5AFE-F102-4A39-8EE5-CA943D2E254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BABA2B2B-11A9-46AA-A781-9B49477ACCC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DF951234-C10A-4875-BE19-B8E16CD2440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B80E728D-79DF-4607-8E43-625059E827E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FE05FE33-A8E7-432B-AF4C-36C5F95EF86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106F9BEB-D7D9-468C-850E-EACC1621ED4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3AFE915A-62A7-4D22-B572-F7819E3C04F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40CA379F-BF95-4B1E-BDE5-EC4F915309D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1F7480CA-FC1B-4E2C-B5E0-06509C757F3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90B4940E-5F10-4243-A058-33E2A84B698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C18E356F-290E-41E5-B2A5-90437EB042F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B5BA8776-ECA2-4A37-8DF1-D318CEE36B9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230E8AFE-5BED-4B1B-9F49-0072717977B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A0C0DD8F-4C02-484E-BD67-FF4055F447A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F434987F-EAA7-48AE-8B2C-0AC171E9BF9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8E3E6827-CEEC-4D83-A41E-2E9E80A411B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ABD436E8-4F4D-4C26-99DC-415331716BC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3127C2A8-C761-4F4B-AB19-8E4344DBAA8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D041B0B5-B36A-4D79-B96C-4647C4543E1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2F7D9CCB-5917-4CEC-81ED-BA4DF772CB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2568C6BB-76FC-456F-8256-52DEA9BE4E8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9A830350-18DC-4922-90ED-184E7D5C3D2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E59C9140-2056-4345-86BE-0C678C3925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43F91B95-6D1C-4A19-AE07-6EAF41513C4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D8E6B55A-6F73-4A8B-AB57-B77805B50D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4E9980A1-3867-492E-A1A6-C57F18B87D8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B28AD387-B554-4E12-99F0-E99B2EDF93D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37C1BE4F-A67E-435D-8094-80989FB76E0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5CE51041-1F7D-44E4-8CFA-801EA248F67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EA7DBD83-E4D8-470E-A96D-BED788F7569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CD2199EB-8CEE-407F-9F20-6D8FE299177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81B47D0A-CDEB-4794-903C-1B07005C589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53DAF716-0299-47A0-AE19-E9173A41ADB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DD5F7459-AD8D-43A2-B232-F15DB3D5314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ADC17065-8292-4229-B591-A5A5273B35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CC11A0D7-A595-4E13-8554-85C91322219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A4ACC0D7-940D-4BFA-A7D2-C42A402BA65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B889D57B-1945-45EC-B244-7D4BF52DD13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4C517A5B-170F-454A-96B7-923D1761FEF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1B91468B-66AE-4826-B1C4-5B2CCEBF361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1770C9D2-3DC9-49BB-8E91-DD9BC50AA2A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2308AB2A-E69A-4D25-848C-A371DC1321E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C017ABF4-3183-4AB9-A157-D790545B501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68E10546-73DC-4D21-AFC8-4B4860A9DD1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22F2BC9C-E98F-4E83-846E-DEE7B26E048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0696188F-5C22-4461-AD28-0D5A3ECC06D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036EDF1F-07CE-4E91-929A-35B8764E18C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C47C9FDA-1B6D-4B77-84C8-BEE8BEEA673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29733EC0-B343-443F-8371-273999EDA1A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B15010F1-6731-4580-9C93-546805369AF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006E803D-AB76-4BD5-802E-BD4F66CD4A6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0B241735-6E21-4285-8ADA-13C5E7611CE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E6F4A5B3-1F63-4A7F-B41D-E86F34985E6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067EB3F5-99F5-4923-B6FA-ECDD05D79E0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5BBA2547-5AA7-4488-B055-8ABDA93A101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7BD1840C-4312-4A9C-BFB8-6F726CA30CE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8DB81602-35D7-42E5-B3F2-9DF26D3C46F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A94013B9-F8A3-49C3-AE31-D2C1D1F4EE5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E11EE45D-B99B-45E5-925F-CE35F3791B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B089900F-E1AC-44B0-BC83-01709F0605E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F48B8742-3FD1-4DDC-A1D6-164D3C9F374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F06CF497-CDB6-49BB-B221-64209744FCA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DE0920F7-A8E0-4B27-AE80-FC82307B56A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A7E0E43F-BE7C-41DD-AC87-9F521B53843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B6E22D23-DB58-46C1-B9AA-55FD53444C0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BE30C033-B83B-4D54-9863-6D8180D493C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0D493AEA-26EF-4A8F-82B9-6E23C401507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0300AAA9-A2D7-4E98-86A7-F9CF435FF7E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7CBCFA90-A7FD-47FA-93F6-36A0CF7B0A0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AC9F4E83-6A34-4EFE-8CBB-EB1F1184124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669A69DC-6D45-42ED-A988-AB047E159C8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D3AAD851-4F65-462E-B72D-F4CBDCB3020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9500C77F-7722-410A-99E4-12FEEB1FE21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34616F9A-EDAF-43EB-8D8B-68F393365AD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841BB384-03F1-4E28-873C-B17933A26A4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89B2DECD-F4B1-405B-8A5C-9440F21320D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69CB776D-54E2-40CD-82F1-45248F92D00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E08CD7AD-D0EC-42E2-9AE1-DA49F0172CA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000F8BBB-33FA-41E3-A376-0044503331F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C8C1B875-85A1-4DB9-81FF-BDD83992AE5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CB4B3F65-A0B0-4F51-97BD-CD762A77A74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EE626AC3-6E7C-4532-858A-F6FF9EC1918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692463EA-5C6E-426E-916E-95D0EEF4430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857B24A7-AEE9-4DFA-B74C-E5290FCB24F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0ECF902A-EE54-4A57-B1BA-F3150C3C5AD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EF7184E9-10A0-4811-AB54-A925B3BA2E2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5701AC17-C3F2-4F4B-ACE7-EAEF707D01E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667CE4A2-B27C-42AC-81DC-5A708175C94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ED1C331F-5DEE-4BF1-8C2F-A4EC0CD13AA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86EAF8E6-5C0E-4833-A064-7AB5BBA7AAD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F1AE1A11-E09C-4EB9-8833-F7B2BEB4A2B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DBDAFEB4-4155-498D-8ABC-61543476AD5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2FD99371-B589-4857-9EF0-8DCDE6F9698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2D0B856B-E79B-4E60-8898-5843D878666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2E7B1EFF-0D73-49E4-8132-A6BDD626896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8A0A2DA4-83C6-46F8-8467-B1EB16ED3E9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477B4598-7BA2-4C13-862C-4066B4DB95F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F04E88A5-53B0-40DF-AD85-8FBD5AEC7AA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4CAFC0DB-0CB7-445F-9C30-002E2CB10B3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0014DC4F-150B-457F-B003-071CB3AB9E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1E84E98D-9DAF-4CD1-A558-E49B4E7D71E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94AB5F4A-3BF1-4ED0-A209-C786A3EDBA3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3F363F4C-882A-44F5-A7BD-9919AEFA376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A94A0347-D6DC-4164-8841-06C3C8DA788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CB530EC4-9D6A-404D-B4A1-537986A7069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22630620-19F7-4E95-910B-6831AC438F5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4CB06EE5-4184-4916-8610-E71BEF54B89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4B7844EE-B61E-47C2-92A4-3CA4574F0E1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A104B453-7262-49ED-A674-026E59792FC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BAF99A89-24F9-41B0-B91F-132EDBF45B8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154613A3-9814-4550-9E10-5033CA993A1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A20B5284-2C71-4D91-9800-631715D71D9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4FD2E7BE-8D39-4C1E-8DC8-FF2F72054E9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A877C39F-3D9D-44C7-8493-93F94E09C6B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81C242D4-F7DC-4655-AE49-34B5757D1A5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02D3BA83-A521-44EE-A976-55F7A321FBB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72028B33-2E60-4D13-B280-F1A41580AE5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43A2EF99-9CCF-47BC-B445-A4A27185C94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EAC7FDC1-145B-4A0C-BEBB-0B6B36F9107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75C68FD7-E8B3-4FAF-A793-AAF0F78F2A8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130DAB09-9072-4725-AD84-786D74F94CE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1FE6B2C3-6900-429E-947D-BC97048E973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892A5526-A395-42B2-8A1A-A78D9BD1016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75F3A192-89DB-4F39-9D02-B6C53D749EB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21FD1614-5E74-42B2-9F2D-953EAA590E8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09F5B3B6-B606-4941-B592-FC7C66006B8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C0C8745C-B1A0-4DB8-8C78-4B2D06ED7E7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FFBF3196-AB81-469F-8593-565BF69D159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3076A755-5075-46AC-AAE2-136FF06197B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5E28059E-10B6-41AA-81B6-5C464D02441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AC8BCCF0-76F1-403C-BE42-F4AB7F8FAB9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DDB49DF2-D091-4CB5-A6B8-93E5435D852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1254C892-26F7-4537-8647-1A9C4D59743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634887B7-E87A-4D66-89E8-5F20E4FE058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8FF34035-E945-476A-8079-69C3EF95C4C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E9F2C250-F0D1-451B-A920-CC6E5CE9E82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6A2C0F33-1A0F-48E7-82DF-4C68B3E433D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6A32D546-6328-4F85-9C07-119D1113CA7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E774F194-6265-4591-87A1-6979ECFD5CA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03CC7E0A-DFF8-4128-AC72-C38EA24C8AD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B8747B8A-368F-44EF-8DD1-ED8AAE9B8C9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5627A4B7-5318-4D8A-9272-6B177CC7908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615A8A6F-CE40-422D-A757-144BC723E5D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5EE1951F-0DA1-4CCE-8C02-FE8FFF0107D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3CBD7462-FF44-4A44-8721-F7A07294A18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4523B3E4-5FA2-4966-95BE-03F39D46899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183655F7-4E6C-4B9C-A1D7-6E202E4835B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E0F377AA-4EED-49E2-AD36-6D77BFB48C6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C501C534-548F-47C9-865B-52CDC0ADACD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38E35F93-5167-487D-8505-0A5FCD3037E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787961BD-6D84-4A2A-BB08-4CAF3A36654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D62BD1D1-6369-40D7-A0C3-12C20B9CF67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D3DC5B6F-D467-45C6-B831-15A540EAF95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DCDFBC1D-046C-40CA-A3AD-180AC5B6D04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87CF9070-EB32-4232-8623-884895900EC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42D7CFF3-11B4-4D67-879C-1112A89C6ED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26086D29-6A23-427F-987C-A0E7D6FE7B8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0956A222-F9BB-4BDA-9805-3891AA43935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64B07023-9E0C-4C01-8BCF-0858D786818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B831F72C-59A8-4382-A521-ECE6493B132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B444D852-41AF-4734-80A5-3413C36AC10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2C01DF68-F3AE-4CC3-BDC1-21568D07466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44FFA7A4-B679-4C7A-BEB5-8F8C47E9F96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FA4E6D1C-A71B-43F4-AA86-A8AB6225D86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E37F45DC-AB89-4EE4-832F-ABD02A0909C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A5F79ABE-54A1-4480-8537-B063B87A1B2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3EE2F056-FF4B-4F40-95DB-C0E39918318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C7A4FC1A-7DCD-4C51-B4BF-485D4303096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1A6ADAC5-5235-4BA4-8F7E-E0F4986C258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E1AE9D53-1214-473F-8990-F6C2104C400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884229F0-51FE-4E51-A272-E4FA285D905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0A485ADB-7149-4DE4-AD9C-0F37E8EE951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71CF8B37-A5AF-490D-B5D3-8AAD30AF796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B2CE1F38-9FFA-4836-AA72-A1FDCB38346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8E2EB514-58AC-48A8-9590-6EE73493105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F3A185FC-46E8-48E5-AE1A-48BE3613225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56AF0C54-01DD-4283-8C2D-48F7F178039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A71113D8-9A63-4602-8C66-44ED77E7D0F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B1C29403-1CA0-480B-AE01-0239D173B1F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0ECE1673-D0AC-425B-87AF-CAC8DB58655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C1A2DB0B-46FC-4CC5-9187-0E14807746A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9A82EFA7-4942-4346-A52F-96EE21F3517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BFDBC110-06D3-4B8D-94FB-91854408C01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933A69A0-22EC-4990-85EF-A0717574060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47442C22-BC01-4ADF-AAB2-F9F1D8D1EE2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FEB62116-A22B-40D1-B140-37569689C6D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8A62D229-9622-4A29-8EA6-EDFD283C072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5884930A-ACDF-4782-A6C5-0C82919F676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7F588DF2-6EA0-4A7E-964F-B6BE3CE54C0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8FB2DF22-17DD-4BC0-8BB0-86F56754DE0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DE1DDA3D-6208-4EF7-B085-431B51511D4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4DEBA20D-33FA-479C-B16F-D4FD4C4DAD8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292FA12E-F5F7-4319-B47A-CFF6CC79013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99F5E3AE-5435-4EF4-813B-26525FCCD2C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897840B7-3CBA-4779-9EAF-2C7F2335A64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A3BEB644-AFDF-4233-81FF-4C92CF9F9A1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D152D683-FB0F-4A57-A1CB-C79C0BF63F9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563FCB37-3235-43A0-8B49-DFB8689E18C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3F83009C-D65B-42CE-A6B5-450E6052B0D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BF606A04-9019-4FF6-B5A9-F436F284C21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C3900924-A9E3-4427-B3E4-B74AEE91023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F4DC6736-4951-41F9-9EBA-83F2383533F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C4D71D0E-B57D-47A9-8804-2A333B74424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BB810EF4-EEB3-4CE6-95DF-806340414B1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B9455EED-C11B-403F-B16B-CE713511A9C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97C4DDA5-EA53-44AD-B0F5-5312FCFEE91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F46A1EF5-2B97-4F53-9ED0-7CFC0056E1A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73AEEAE6-45E2-42D5-AB73-93AA93DA7BB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DE353B69-A2E7-46AD-8199-7F12AF22209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2D902B71-B470-44BE-A6AC-9EF613A7A32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7CEBCDCE-7108-4DC8-9178-65B924435A0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8F7561E0-4BCF-4A4C-A670-B02C54D56FC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CAB80805-CB11-49F5-AA1A-8A4D7F233A4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4A9A21F2-4FEB-4E33-B8DD-90B85107D3D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DE658B47-1A13-498B-8822-1B59EC12C91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BC08F0FE-A892-4E51-8D34-68BE9281D4D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554D55E1-4C41-4867-B3A9-8450D865F59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387B2C51-94D1-427F-873F-E842BE41F63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F1DF2D0F-BDC3-4453-8031-1050B78BD39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0299A69F-0334-4421-B34D-77CB6F2A2F0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B1B599E5-85F9-4BD9-8684-54147B93F5A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26C6F655-8F66-43F5-8A9D-1F713A9A3F3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41AB0429-F5EE-4B5E-B427-25877228F8F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BB18C700-0BFB-4CD9-91DF-A01333E5A3C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1F4CAE3D-58EB-4919-9799-11F3AA18E01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B92248F2-0F33-4E44-90A5-EA86001E2BC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B6E3E73E-86D7-454F-B6BA-6A95543E38A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250B1D9E-6130-4848-B343-20FBB852303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76AA1263-8533-44B2-93DA-50446873201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F3EFFF17-F0ED-4FAA-A5ED-779F2B76DF6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0523A4DD-992A-49F9-A311-A11064E95C5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08D9D951-C885-4EFF-BB03-10C572D658E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CD5EA5AB-4D52-4DFC-ABF1-75C514E6AFB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7A077ACB-944D-4977-9950-5CD9F3FD91D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A7F884F7-0462-4246-A7EC-CB29414B83C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C40C3DB3-B6EE-48C4-A4DC-110F7DCD10B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CDE3AD02-51ED-4AAC-B875-F2DD515AF8F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4DB03EDB-B046-4298-902F-FC33601FE00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49FF0EB3-D7B6-44BC-AED2-EDFEB8673CC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4B41F76F-B49D-45FD-8ED1-511DE154D86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DF3E84EF-C3DA-4E8B-8090-375CD9C5C57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233B52A8-98A2-4277-A20B-68C424F343F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9A605C7A-215C-4588-9A56-6830CE7E33D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1349176C-D2A6-442B-A1A6-4624CB7457D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DDCC319A-ADFD-4A8F-96E3-0C9AC264179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2523D293-EB84-485F-81BD-09DE1664AB9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D7BE9DFE-B990-459E-AEAC-B2AEDBF0078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1D8C198F-A1C1-4E7D-BBC6-48D1AA2907E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80B89CBD-E837-446D-8717-4F6EBED3520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D2A2A39D-7B4D-4D19-B798-924C7392A13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BB022B16-8191-4791-9872-5711E511D77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28B78F3A-FB89-4EE7-A5E9-E8D71A57602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ACD0A41C-DE9C-42BE-AEA8-2121B1F57597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93EA9F7F-BD84-49E5-8BC9-86EB78DCD9B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A4580E67-5390-47FC-A148-B9653DA71F4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56BF4270-45F5-4B0A-AC4F-CC561592CA2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BE2410DD-4B7F-48EE-B01C-4BA79127578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3AB0CBF8-9932-4870-9853-776A22F2D20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097AA013-BB05-4A6E-B48A-8777F0CB875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C7389B31-4208-4495-80F3-AA455F68B9D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6DFEEF35-5A69-43B7-9A43-C4F0B8C0D75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A6E54DF5-D5B5-4CDF-8EC1-D4B7B84B977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0ED5D92E-99BE-4EAE-9E8F-E0D1AFD10CF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7E64DCFC-7946-4777-98BA-396539FDC01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23140BBF-4EAF-4D85-8BB6-839C6436708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626B2EA8-2822-4E26-8BA5-06A5BAC8CC9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D890822B-3379-48B7-ACB0-6B79DE07605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5B18FD7B-F3E3-432F-8A62-D97CBA39D54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D8F11A25-AABF-41DB-A7C5-31839038BC0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BB0E2DCB-E078-4D4B-9144-8878E9B3551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5E9EED65-722F-4687-B2B4-378A0E07D31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263363E6-9A50-4146-A084-F974F6581AF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9780B315-9E8D-4EF9-B91B-8E967207FA9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6345C1F2-49A4-4419-92E5-0688B273F85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1F4C8F9F-0047-4DF1-A49F-5247E22D4B06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E36F18A6-104B-4CC5-AFCF-C7CD9B2A4629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093F82AC-DF13-48C7-B6E0-10D2BF27C34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88384EAA-ADBB-439F-AD5B-7763AB417D2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DED7997F-5906-434F-92EB-6675B864F2A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F5398D05-4BB9-4C21-9781-0F69A27DC6E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48B6C8F8-4732-4748-9E98-D6EDCF37294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4A7C58C7-B3D0-42CC-93E8-FBD35C0730F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C71C5029-7733-4812-9713-E201F8BF2BE1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2C7BBA2C-D7B3-4B98-90FA-FC0BA148AD9C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4560216E-AE7C-4F82-B1DE-2D53813D7F5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BFA4CB3F-61BE-4565-8056-406C393CE97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7D47E726-E9B1-4D3B-9AF1-F59B5B3FA47D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77A25531-4E04-4824-B7CD-3A6A2D4FC983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1A20BFD0-A7D0-4962-9E83-CFA6B96AEEC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72F2AB07-5615-4348-A2AE-EB8B71F9F05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5E8EC5C6-2DC5-4047-9EEC-C720A977A54F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8BCD9BBF-3568-4AF8-AF73-3BF2FBB57B7B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4E4F6C3A-BFD5-4AB3-A4B5-28015190C38E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8DD83C9D-56D6-45B6-B1A5-3FC46FAC2FB0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CAD2203B-6BBF-4B3D-856E-4582D87EAF98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B4B59837-85C9-4C74-B0DC-1E34C3DE9F85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6B4E9559-2442-427D-834B-5AB336399752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89140C90-F7B1-4108-B5D4-62A246EFBB84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ED6AE8BF-CD5A-44DF-B937-A273B246EB0A}"/>
            </a:ext>
          </a:extLst>
        </xdr:cNvPr>
        <xdr:cNvSpPr>
          <a:spLocks noChangeArrowheads="1"/>
        </xdr:cNvSpPr>
      </xdr:nvSpPr>
      <xdr:spPr bwMode="auto">
        <a:xfrm>
          <a:off x="638175" y="103155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57</xdr:row>
      <xdr:rowOff>76200</xdr:rowOff>
    </xdr:from>
    <xdr:to>
      <xdr:col>15</xdr:col>
      <xdr:colOff>285749</xdr:colOff>
      <xdr:row>61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0E8B171B-D5A1-41EB-8D1D-30E9F44FDE46}"/>
            </a:ext>
          </a:extLst>
        </xdr:cNvPr>
        <xdr:cNvSpPr>
          <a:spLocks noChangeArrowheads="1"/>
        </xdr:cNvSpPr>
      </xdr:nvSpPr>
      <xdr:spPr bwMode="auto">
        <a:xfrm>
          <a:off x="3259455" y="10315575"/>
          <a:ext cx="747902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212591</xdr:colOff>
      <xdr:row>0</xdr:row>
      <xdr:rowOff>0</xdr:rowOff>
    </xdr:from>
    <xdr:to>
      <xdr:col>4</xdr:col>
      <xdr:colOff>469285</xdr:colOff>
      <xdr:row>3</xdr:row>
      <xdr:rowOff>16617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B47EC1-C321-4A2A-BE8C-6911956C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3871" y="0"/>
          <a:ext cx="1222529" cy="7748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31EF44F9-E0D4-419C-9B18-31887FE3FD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74878040-58DB-4111-93A4-7A7880DB56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36FA7921-E0D0-4F88-B305-F5FEBA8EF75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F47BA114-98A0-4D93-9523-0251EC3CCB1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171A502F-5790-4D4F-B585-762FA426DC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F2BD1AB4-963D-482C-B52A-16DC9DBC78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D1D6F8A3-7CCE-4051-AD4D-1554864D966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A2C078F0-9B4C-4164-B6D7-E5584ECE89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CC0D9E63-0BD0-4EB8-BA2C-7B4E1748E9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8D2C7D03-B91E-4AD4-9FBA-4A2BA4849EE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CE00876C-81A8-42D7-9589-CA285DFC90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E56481FF-8401-4ECE-94E9-48420CD85A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FCD57348-8FF2-4C1F-8D35-646EF3F3A9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6CCA4163-890E-4C50-AC83-B22A435C53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4DB07F08-EBFB-4783-A368-D91118D2051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654AC54E-0EBE-4019-98A1-27226D92175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AE10D108-9D7B-49CE-B2BB-1610D6EF57D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9E4533D2-28C0-4F60-802E-26FC0253510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0C08C02D-F217-43F1-9ACB-F1CBFA946C2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1C3284C8-D3BE-42B4-9967-AFFF142B3A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C41A6BAB-A266-4C6A-B6DD-8B2AFF8705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3DCEE01E-6A6A-433D-97A8-53BD408C4F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8104618C-C9F6-4C00-AB0F-B5DB3775792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B2F87433-42BB-449C-8B0B-1A08B0DF47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301EE3F2-F606-4A43-8868-BA3BD482C26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7F5C9180-909F-40E2-B11C-B74980AB7C8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C7A6CD41-F57E-4B49-B7AA-A319318D5F1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963FF18B-9CD8-4BFD-A8CA-756594ED8A9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1DF4CFF7-6B99-4ED1-907E-573F5E3807C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87F3F74F-9D94-4E0F-BB15-ECD3680563C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882A32A3-D3CA-4953-8078-2C1CCC92F44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9C30FCB1-CA38-4BE4-8BF7-CF4812B14C8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DB1A48FE-0374-48D9-A5E8-E5118ADD9F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04B0F309-B0B8-4F6A-9FEF-BBE9D852050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2BC58C03-379F-4229-8EB8-D4782E7000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D34959B9-9DAB-4E91-8F05-52D55841151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39E697A2-77FB-4770-B832-7CBC6A2A6F7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BBEAB9A5-B7EF-47DA-A824-0E18F71ADF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F937ED77-B13A-4501-BE4D-068C7EFB226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4DAED89A-D49E-444F-BA4B-0543C805B3C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D91DE8F2-B953-497A-A53F-8F6B224C9DE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0FD4F5F0-EC24-4D1C-AF2C-035D155935F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A55D5CAC-83EE-43B1-8388-0CB0BAB4ECF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132FFBBD-C1EB-4BF7-85A6-51F5A8CDE4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C93F867F-CBD0-4D60-BB6B-2EC6C1CB5FC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4B79FAFA-75B5-4E05-B7F6-0C82F6BD00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EA8C1D95-BCEF-428C-82B5-F6B309490F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FA14786F-666D-4BDF-BE25-7F9E3FA7FC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76D59727-0119-4D32-850A-1F4A6E1CEC6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D4578474-E8C3-4F3C-9917-6C02962732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12E34911-1C42-4776-A213-5FDDDB38A3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69882DD1-FE26-4DA8-BF5B-D86F30F9744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21C68023-2EC7-4C69-B611-F68D22E60C4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598295A9-452A-4717-BD8A-F2A6903415B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6677CFBB-6664-4C48-8C71-47792D1C81D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12B3A98D-B9FF-48E4-85FD-F3CA9DFAA1D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CD5BB1B2-3A38-4FFC-A66E-18BC9ED74D2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DE442880-C62E-434E-973D-3EC004E0797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C26EBFC6-5841-4616-94AE-D8E1207720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BA538551-A9D0-427E-8504-8911629103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04517924-47F1-49B3-8266-572B7D16280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D8487BAB-9714-4D1C-AC64-9CCCA352896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92080B15-7E08-406A-A1C6-49CF786725E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43B8990B-7BE3-497B-B296-A8B1E86C711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6A0DEF65-4524-47E8-B73E-CA2D32C0E76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653D1FB0-EB87-47BB-ADEA-427357D3EE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3BE51974-9651-4543-86E8-3A66864F717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258BFC8F-892D-4688-91AB-A4BEA5EEB6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BEED0BD3-1710-4897-9DE9-FF6A49A1D8D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DE7D74C6-6B84-40A3-9FFA-27328B68F17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18CC710C-AF5A-443F-98EB-CB5903BDAA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8050DA60-E3A4-4662-A224-C8ED0E080C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7D5E6856-A9B0-4E30-804F-F8CB23C016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14D1E085-B248-44AC-BE43-F02CEC15267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FEF8EA44-4434-4D31-ADD4-202CA34BF7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28B47F40-3E24-4AC2-A420-784A6716F52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1A668C0A-ECE6-43D7-9143-B5462BC5726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13A0DD06-D6C1-40C9-8648-4B89F2A2734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01544E10-0E2F-451E-AD98-646C725044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890AEAD6-FBE4-4453-89EA-ED0BBB0CFD9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76651301-C047-4AB9-B079-CBA999D8E75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6B138840-49DA-4EAF-B50F-2B52D432FE6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6E1617F4-F405-4408-95E3-5FA697D5DC5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06BF3015-5645-4438-8DD5-5595379C26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9EABEB84-85DB-4E8F-9C09-DDF2C62BA40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004A87BA-D025-46D7-A68F-73D5EC5B91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ADD6E78F-267B-41A0-8DD5-9A5A41045C8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F3C5BF77-3443-4760-A27A-A8C26B01A1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2FB58BD0-2AA1-4CD6-9882-B1972311BC9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DB16F413-FDE5-41E9-A097-1F95D901B1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F261D741-A67C-4B76-817C-2AA8E151A15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BCBD97C2-132B-4D5B-B61B-A0B5680BEA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FB80765F-A2CF-464E-9D6C-9308F8414E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92AB0075-F174-4420-8B09-9501CB3D833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30935918-FEFB-47E4-B62D-865E3AE53D6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CACC534D-A5F4-4FBD-B308-E6B7A48FEFF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F3A6EC6D-053F-4235-A565-23015A19EF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B61EC2ED-FDEE-48AD-ADE4-D929875068E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E8FE1D2E-E84E-422E-80A6-637C78CC096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D943A82A-9998-4AB5-B642-B3DF46D2EB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2CC5BDBE-DA09-4DA7-9F25-6D7C681591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9308DBD7-A740-4476-9090-7B2561255D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0AD1A123-9546-4806-9B8B-1B602B95F3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9A882537-0E65-44F3-BCA4-AD4806ECFD8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4F613F1B-1280-4CCD-BD25-01EF21DA7E3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6BAC466E-153C-4548-9E88-9F237EFC87D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07D150A7-3E95-4B9F-A565-B88827DFA12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2259034F-2194-40FF-89D5-ED670E6D54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8B559DCF-0F6D-4D2B-BF90-93489D1DFA9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562431C2-61CB-457F-ADB5-666EAF028E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A123F1E9-7E82-4AE1-A852-318C4EC28F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7608248D-1D52-4D1E-A035-145B4798262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0A79EBA9-2A22-4FBF-B552-ACC1C55D055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29F7F360-274A-4D11-9B9D-EFB039A9240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EA432A1A-A8B1-469E-B85A-471BBE9988D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9F3322A8-5D0E-414C-A017-D26098E6E8D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40FBB93A-6B2A-42A8-9082-9E2A0393232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34EC7412-3059-4ADF-97FF-91C866B8C55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3A7AA601-0144-4F59-A4B8-DBFEFEB5337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9933AB39-C249-415A-B94A-D4E3EAD78A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4EA4D6EF-AA6A-4414-9E74-45D9EA4AE9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D592759B-0E3B-4237-A49A-F543140497D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20C6AF91-8E87-42E7-9973-A6CD137540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AB044147-1E7D-4A77-936C-17C4F71B919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69AA3748-51FF-46AD-ABDA-C180D95A410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A7FE5E42-F465-4145-B84B-0BFE32AA169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2541F4B2-2F67-41A3-A354-9A02F6FDA1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0E0A9C7E-5E13-483D-B854-54D32B3A22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1FD98776-9FB5-4996-8ED4-9DEF71E9ED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4604B851-398F-4504-8930-B01E72A679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2557A375-2D27-4812-B23A-30F404DA4B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576956A5-6C95-4092-A988-5FCD1DCEEB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C70FA3D7-D8EC-4ADA-BF62-DC77F4644DD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205F46AC-33F4-4CF1-A620-65251E6282D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AADF3716-6DE9-4D67-B4C2-3EDA65F8C16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424E3F00-059F-439E-95CC-35F0E911023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9575FA6A-083D-4C9A-8F6B-56CC1A44DD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5CF61361-E887-47CF-A8BC-077241D26DD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4BB53BB2-4F3B-4A68-B3E5-A7FEEB4EA0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9F30598B-091D-4642-A697-BDB119110C6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888B4E8F-84DE-4F01-9F90-61B28B9058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A983DF3C-E42C-4F61-A75D-4FA65C6C90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57D2A8BB-0A39-426F-B5A1-21A9D89D0F1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53B85B32-6244-4C11-AF05-860AA0FA41F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215C7721-DD62-467D-9D3D-8D1484253C6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B1C32D75-E659-400C-AF0C-2FF6198FED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BAF451B1-6720-4DA7-B62B-338D4FBE349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B13E349A-7218-4F0C-B753-C64B61AD239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9C429779-CB31-42FD-B5EC-8BD3AC4AEE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E863CCD9-9271-4660-9BE1-132B47E052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3E8718AA-5840-4D3D-9165-2B737BF87D2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4A05B995-AE17-4EC1-8A02-129004CFF4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EE2DAB65-E4A4-4515-AF52-BAE3AB502F8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AA2F2A0C-5C7C-4002-AC94-FBCE75EE08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9887EF7C-C212-4DB0-B95D-59AA8273B08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9EF277F8-9665-4208-BFC3-4657D9F1DE2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7CF92EDF-CC49-4F8D-92AC-4A662490DD1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C34990BC-83C7-439C-84C9-6242D66CDF9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DF69DBC4-07F2-4F5B-9F5A-83E898626DF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648663A5-3341-437F-8561-BC6B8EAEC6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5F3D796D-22F7-47D9-B609-05545262E2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2279357A-9D57-4B2D-BCD3-70B64030560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C782D969-C405-4617-8DE5-4C8E2232935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2AA71E64-497B-4372-BC0D-962076D171F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7233EED4-199C-4383-BC01-6B30CBACF6F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B62E119F-BA23-4A51-A13D-95CBABE386D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3EC9A638-5251-4ADE-B1D9-D7E9B7118C0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0163DEAC-9323-4F31-8DE9-DBFA9603BC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0BF2BE61-E91A-4DC5-B48D-C6880F6EF8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CA2468BF-9D01-4630-9649-41242332A0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00B27B47-4108-41A8-A27B-880A1C4271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BD459726-8FE2-404B-95F1-92D582B6C06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96276FC9-FE93-4ADC-8CEE-B4EA0B1667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62B8C28C-ED4D-476E-888D-0DE11DD69A9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AE5E6EE9-695F-4D88-9591-C71D05BCAB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DDE9204B-2026-4FC9-B5F4-388BB44CC7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9B0849FC-D335-473E-91B1-7ABEA502CB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4BFED937-0D7C-42C2-A142-BF1408833E4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051BE4B9-F359-451C-A418-6274291D3B6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DC382B83-16D8-431C-8DA7-F82C2195440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B2194335-3862-40A9-83BE-42B47F8293F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B2C8B2CF-F92C-4614-893D-84C6B4FFA0E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A28620B0-FB65-4EFA-B425-C61A19BD44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6AED3B5E-6D49-4727-A962-B697FC282B9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1FFAE3D7-7ADA-4858-B3B6-24240DB25A4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5FCC352D-9519-4E6F-B181-88FD4F7E018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8A5827E0-BAB5-4145-8A90-462465879E5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BCB1AA67-3257-4551-993D-975A170B40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8248F60E-8544-47EC-80EC-9DE27A84290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5B425DD8-D309-486D-B37D-A4B9CDE0A9D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F31AE6FD-75BF-468A-8242-7F6702F327F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4A698189-116F-4DF0-ADC6-B4FC4C533F4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9E8B6079-7E5B-4E7A-B846-D260130003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369EEB92-36D2-4838-89F9-7A446C595B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D875F561-74D5-4526-82D9-85C5EA89C2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0CA6B98A-E1B8-436B-80FA-CF82445B260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3F0B98B5-4DA2-4A7A-B45C-12866152DF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9595FD8B-617E-4161-B5FD-3BACAE1A4F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17804A41-ED9A-47C6-BB51-7EB5393924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79D0DB6C-A310-4EC5-A2B3-6082AC125C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8A4AD321-550B-4B9C-B5BF-6F2199C92DB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E3C193E4-866B-4B90-A5CE-EB8B071FE43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4F5664B0-FC5E-4380-A51C-C3D1700A91F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A4C746BB-A386-41A2-90E7-6584315D024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6B92B355-9B8D-438D-8C69-6F29B910F7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62CC7506-F2EF-4D65-A704-4B695986540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48DF56F7-BB1C-4A95-B14C-6B090FC1F4B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F0DAC07D-E32A-4A83-84AC-00F752A7AE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8853267B-B4BC-477E-B2C6-19BA9E90076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F5915486-EC4E-4B87-89FB-4DDD377140B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3892A1AA-FF8C-4C96-9ACA-EAF6B05BA5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FE376F66-0C24-4E89-B584-D9307443AD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33A4F411-06E0-4339-94CE-B83BFDC6D5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A48DE766-B003-442D-999F-B6BBCF41BD3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BCE80CE1-2E53-4E1B-B7ED-22EBE425AC4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7D51F748-8BAA-4182-95BE-C63E5D77375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FF3126C1-1533-41C7-8DCE-2C7620B9E8F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D72A4A35-9573-48B7-A7F4-A86109C751B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EBA50EB7-B68E-4416-8E54-3D190A478F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84CEECFC-7A19-4CB9-AC21-3933ACB50C6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8CB8D22E-B1C8-47A8-837B-E9DED4286F1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EA977DC1-0E37-4997-946F-2D0273B261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CB8C97C6-3FA5-49C9-890F-E4EFED2D8DB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D3DE2662-1CCB-47BC-A5F9-A242F164073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D7CB573F-6CF1-49DB-88D7-B690DFB7551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FBF562A6-FE97-4FD3-B7FF-580801180B8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DCCFF597-3588-40F1-AD22-9BC46C55290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605C7494-3081-4B66-853D-86C702D792E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399DD806-EC67-41DB-BD4F-887D6C2F48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1598BB51-ED63-4ED4-86CE-B535A33BCA6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FB4521B7-5713-4BE6-AC03-02D507D4288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7625137C-CDB7-4502-9228-E8D1241E4FB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738C9C83-DA88-4F59-85B6-862978CEAEE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EA53D650-AA0C-4F5E-848B-B3EF32BD5E3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53D8DBBA-949F-47DB-9DFE-159FA47E2C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660251B7-EE6F-4726-92D6-D32D0EE2652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46CD81C5-3153-4D76-BEEA-B54829047A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7313D88D-027D-44F1-9209-8CFAE58A907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C46B7EA8-8FAF-43E4-A8FB-F7FA17A529F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F271772B-718F-4AE5-B0EC-36C4B2F6D3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BA8D9A2C-833E-4355-9B58-5D01BF78A52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9BB73475-4CB7-4E31-9368-A55C14F070D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67F92115-2A3C-4253-9052-16FE0DA346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09554333-C9B0-4FB2-8D3A-22A48209C86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78A50149-ADC3-4008-A15B-6278CA133F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68683664-1DFE-449F-AB02-23375305E1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142906BA-223E-46F6-B1E4-F4533A75EEA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B89C39E6-7A15-4952-82B8-43D7F4E0D43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692F922B-243F-4992-9BF6-A8776765D75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304C2196-21FA-44D8-A60B-F6F8CDB46EF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AF8CAF8C-F452-460A-9E5A-9F83BF843AE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98F3E183-8180-487F-8B85-1D438FC049B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9E106819-B895-4790-9D4B-6D058EE44CD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34F05F63-64C4-46EF-AD20-7E49C498FA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766FB4E9-5341-4D0D-8664-A110B22C77C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14F75216-01A9-4B36-A666-7E9BB7DF6D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EF5F9DFC-08B1-476D-9F2B-56006A7FC2A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C670CA90-C59D-4E86-83A5-6EF89312E3E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C75B3A00-C61A-4B0C-A88A-04C8B6F2F5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3C857D8E-02FC-45EA-9D89-7F5A8984D78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2EFF8C45-C20C-4235-A8CB-33627CC8C64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24CE58DD-0DC6-49EC-9CA7-A337A3B3D3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6E739983-E473-4FA0-BBB6-20721F09976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B67C8A41-E1CB-4C2B-A7AF-FC1BC291D6C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00255DF5-7D69-4F3C-B23E-CC94C213D98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4CF82DE6-094C-49CF-BEAF-BB1870B3364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D58FCB98-DC33-4FF2-B112-DDFB2D617FE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A6A1EC67-EC8F-4DDB-BD0A-F23B52C00EF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EAB141D3-523F-4F03-B8A6-A023BE8227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F4502BFE-8C79-42B8-86C4-149E7EA26F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0431DE98-0466-4C34-AD74-95960C39656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202DBC95-7EC4-47A8-9B92-C7584EFF990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DEC547E3-2C49-45A3-B242-B808162D2DE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5F5CB6C2-EC83-4997-BFFE-F6505E8FC51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4D7C6B93-7614-4AD1-8C28-49E3F84E6C5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249BCB6C-14C8-4AD2-844D-FBE0CEB7796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E8435287-43EA-4396-8083-928BE714CF0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3A0AF2FF-2CC9-4F7F-84EC-3C7BCAAFF1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D7B74DB4-21ED-41EB-AEDA-B018352AFB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92F4D7EB-CAD7-40E4-BEEF-6551728C530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5B3DC88E-74AD-48E5-B734-D351F9291B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E9A8B9C5-B6AF-4126-8C21-B7F6CDA244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5C370680-8DFF-46B9-8221-278569A7DBD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ECD58E63-87C4-4BC4-B44E-68CD7D50369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7BDD5549-DA84-4023-B556-FE8792772FB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9C7032CF-634A-4C80-B36B-145FF9A7A84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96715607-B424-4D19-BAD5-1532E73238E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D8C0B9A4-ACAC-4F70-94C5-A1EE633A37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362D002C-8C79-4527-B57B-CF7B71D92B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D03BCFAD-FF42-4036-8461-914031A4FE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25D41010-7973-4DCC-A5D6-1372E5C23ED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0AE22ABE-7335-41BA-91FB-35E0609F4C9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7C817841-5CBA-44F1-B7CB-BAD7F33494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59D1B799-A9C9-40CD-A4F5-5766A89A577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AD6C2BE9-7812-40AF-82DE-492A12E6DC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FF7E9198-AE82-4747-904C-BE4D21743B3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02BCCB00-3602-4222-8B03-4AC45862A9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479C8057-2795-42C7-BAB4-A229416C00A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13E1CC4C-2A68-4360-9AE8-7928CB37E5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8C9188F5-A5AE-4392-B647-DCBF4435CE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CCCB3215-CD37-4733-BE02-E72CC54009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2A5E154A-EE95-4A46-8430-54FBA9B3FFB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9F80104F-951B-4D6E-AA12-D3F91CDA241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44990C00-435A-4A66-ABA6-879962C9367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CBF41AEE-8DDC-4852-ADF0-0EAC53C7C41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7D887D68-F8C0-4588-93C2-38E4D2415B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51DF5B8C-F062-4E44-89B0-EF047397843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1435A1AB-40E9-4DAF-B43B-0453CCCEAD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F52EC139-E38F-4E12-A76A-1157890DD0A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72310A57-BD2D-49A3-BCD2-3C50C66CC5D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8C34FC24-7146-4BA1-B1CB-B8CF000F9EA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B79A0AFB-CF53-4A91-B95A-D02F46D431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FFE6A106-F93D-49DF-928F-462D255EC7C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331381C6-9D36-4776-944F-3450ACAFDC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2D6B2176-1BDD-4D77-A9B8-9D49F7A7B05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0F09444C-0D65-40E1-9350-13D798A951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99A5DA45-BBCA-4855-A229-9E2F3EB4B0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FA00F537-5BE9-4388-B321-9F15B945EA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FFB78F8F-3E1B-4298-85C9-8B8D56EB77C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35242B71-F48A-47FD-8BEE-E0EC7B88819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1E6FFFE3-921A-4D8E-817E-AA42F4F03F8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268D0CB0-D5D0-4D23-A35C-ED3FCB21A4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67361E31-762F-463D-AAE5-F47064F956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380A2548-7EBA-4BD7-B43E-6B35A0760D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2343FAD9-F8D6-4E96-AF86-5EE8EC512EB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5A60B8F5-892A-4E6C-A977-9438DF367CA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1536FDBF-9025-471E-8FAF-02DB8D52997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E022A57C-D04E-4DE0-A676-F4EC790A758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7A20438A-4786-4290-B595-4F3F748FCD2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F4B50F35-3E82-4C0D-A697-6278ADB13CB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45D4553F-C9D2-4C11-861A-A7985CDCED5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B77F6F49-441E-46F3-9CAA-DAF92B8490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99151BE3-BFF4-4E6D-A381-35E27EB0933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9ED8EE8A-897E-40D3-B49B-7F00EDF6A4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AEDA416D-F4F6-42CF-B3A1-E43065DD8E3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C3A23C8F-093E-4006-842C-0AD0CA99D14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31FEF5AF-7BDD-4AD0-B8D6-828212A12D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000EF8A7-6D28-4B36-88AE-A3AA3E6303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D4045476-1BBB-4C0C-B0EA-39F6A3AD34A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340E9E33-1713-4BA5-8252-096FDC4980E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04B180C1-41D3-4845-A154-1FF78C4C1C8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87101069-6A2F-4D01-B255-8B0BE1C465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CFFE7F96-193E-47E4-AF1A-F99721A518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D0ED0C15-F5A8-4201-BFD3-5395A369561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BDDCF4A0-3696-47E5-ABDF-2331156496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559FBDBE-725F-45BC-90B4-FA500FEC23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6FBEEE8E-5D93-4780-A3EF-133650A248B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E7F4CF2B-9B08-4F00-A832-62CA2C2E587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38808059-386D-4747-AB48-FEE7EDC1C2D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ED91A468-8362-4F25-AC56-89FC799A126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BE2B4AF3-933C-44C2-9EE5-A36498CBB38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E695CF50-248B-41D0-A34D-96AB1BFF2F3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ADEBA950-683C-444D-87DA-7ABB3076BE8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05FFB42A-BAC0-46B1-A148-19229DDFEA4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4F62613B-60F4-4CFE-8E5E-CD27007F62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709426D6-D9D1-4EFB-A4A7-420016A1FBD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874CE15D-E8DF-45B3-8980-C7EA00D730A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42A9333E-FB81-4D05-8A1B-3A3DA3EA6B4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E2AC9611-6163-4C1E-AA22-1D020E33E3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554EAB68-C8C5-41E4-9E9F-4A570E933C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499A363F-A9FE-4EFA-B320-134D343682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2C8547C4-EFB8-4C99-AE23-73A25596644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5E37F8B9-6D70-45B0-A325-09CA8256C6D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6CB13BB1-00F9-4280-AB2E-B4637C2EDE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AA8E2C96-A299-49DB-BD05-8BE3CF12B1F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F23C2748-A39A-4263-BD51-8ABD135E83D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72F253F8-8FA9-4A70-9648-57991BB4041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EF899674-AD3F-4ED1-BB8C-BDE663EC952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0A64C322-D9EE-48B6-A722-D6E3D5858A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33A021AA-E81D-4E89-8744-6117604E3E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00AC6237-6037-44C3-BDC4-3AA31EC0553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97CA2590-4819-43CF-BFAE-80742D55C7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0E316110-462C-4F93-A904-F8B52EA58A0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46BE3326-FE7A-430A-8689-1636C24A3D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E8BAEDEB-3B5A-47D3-B3A0-E03E88F4A7A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FEB2F2FB-E0B1-4704-A3B5-12CDEE3FF7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EA69A330-6E5F-4BEC-AA43-359EB23CE4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053F7C21-2C20-4400-9110-11FB3BA05A9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30437319-53DC-4EBF-A0D3-E7D16ECD4C8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715E7286-9B7A-40A1-A2B1-4919F7FE4D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75F86409-CE29-48EB-8CDA-2C9A94D2E2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8E6A56FE-394F-4258-AE4F-7D5ABCCED8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3713D622-ADF0-45CB-87E1-56A8F54E440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8B135E1B-D12D-433E-A873-A5D42BE782B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48AA249D-79E8-45BE-8499-20FE06992E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C07CC827-2FBD-4B3B-85D9-2062A43F1D1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A31253D3-6174-42E3-88CD-EB697AF0C9F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9F1EA5E9-0060-4968-8E6A-2B3E43130A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714A6EDD-8F51-42D7-B114-9F27E4AFF52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418AF2B8-0411-42E9-B7EC-1682DE8F96F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92C937A5-81B9-450D-BECB-B0427407AC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67CA08C2-C6BB-4BA0-9C05-5084698B6D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7AE4EA87-CA39-4152-AC75-3479618798E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0F432615-B21C-4309-9EAF-FC3C020DE66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B0CBEBC7-80AB-4D6A-8030-763A920440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A71B4AED-E73C-4364-93D0-54E46A20235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1E44F630-7C7A-43AB-8C91-00928186EF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2B0DF1CC-6D00-4EBC-8CE9-324E946754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5DBE161C-D236-4F78-936F-C7D5AFB645D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469691FA-EF52-4795-925F-5508504071C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C7A18EAC-058C-4249-9C0B-1549CC13EB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28C9E04B-EE4D-480B-8106-1A63632E4FF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59826F57-9EC9-4B2B-9502-BE802909A37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0689A049-8C4F-4284-8F26-E5581557EE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142783B2-BC08-48AE-A0D0-A1ADD734140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1F0DECA0-1488-4218-A264-BAB5C1DCE09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D5DE4325-B13A-42B0-8FE3-036AE85B577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5C3545C8-E4A2-4E36-897D-77396D7ECD4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3FA54231-6BA0-460B-8001-8B7C4EA45A6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7DFFCBC6-BF32-4DFD-B01D-6211FA157FD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EB0D8EA7-C176-4636-9D6C-F928E184E9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C9D8EB60-6762-4A32-A2A9-60DFE67BF88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057E5B4B-1672-4882-9F54-BC605115FD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3550AE74-97D8-4D0F-90E4-E5AD6A550C9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6ABFE961-2B9A-49F4-A720-7B9D4BDCD0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4162B981-08EE-40AD-8EE3-3F1A7E3FE7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6B33C932-689E-4809-B8E5-C69F17817B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BBF4CF0D-E2A2-4B35-AFA0-312B1BE7A81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B69C512D-FFAD-4621-8430-739752EBD54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3380C6F8-2286-4F4E-ADF5-243CFF8433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D642D268-685D-4DD6-9E40-2A90376D621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594DC380-2A5E-427E-B99A-E3BB8716977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E6C5654B-BADB-4FF5-B3F1-43A128C678E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3F6F1234-A809-4DB0-B848-3359646AC9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D5A751CF-B842-493A-A4D3-35D21C8D30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60C8904C-78DF-41A3-8927-38906371B1E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EFC67018-EC9B-49E5-B12A-8C238D9C2A2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F285E1D3-E187-4542-BA43-2CFA1352154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57E798FC-619B-4C30-A5F4-4F21650E62C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26006CF3-E334-4198-A7F8-07EE90EB244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2400A9B9-E7D4-47B1-B833-A950B1C13A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88E7C03D-1275-467D-8472-5D8A50F106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0245ED4F-8FBD-424A-A603-CB94191A145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93A555C6-E2BE-47B5-B1E4-153ACC2239E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22FED05E-CAE3-49F2-9486-AEE13364E32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E6DD82F3-569E-4E64-874C-F268CC4C31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9B076BC7-7A08-4E5D-97DC-574C752A7B9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C9EF90E8-D7B8-4503-8804-A07E834BA6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AE52F81F-0905-4F88-AEAB-86B1EC34F6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EB48C2B4-81E4-4C70-9E4A-356126A232F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426DD503-8470-4998-8914-26962A10FAE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B438FF5B-5E36-485E-8183-4B6407407D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DB6DC4FB-8C9A-4F03-B6EB-DF8158246B0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8DF50771-890C-4D6D-96FB-0A64C722D07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0A588ADF-DF75-4611-B24D-F41FC6AB659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9B04305F-01B5-445D-93D0-986581E765F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42C2D7E1-A07A-4041-91BA-9ECD9B481E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60AC419A-738E-48F5-8DAF-A15158725A3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7542751C-8C59-4CEA-97AC-B6FDEF69F7C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CC86636C-2E9F-4BF2-A1B8-9759D1BF9A0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934C6F29-3D44-44DE-93AD-E0B47C5CECF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8E7F94B0-6B3F-4CA3-B313-22802ABF1AE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868A3979-C928-494D-8337-C3AD70A0BDF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341E0110-F1A9-4203-A6C2-B1BF0A5236A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BDA6E868-5ACE-4A18-8B0F-51461A4CDF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C97FE5CA-25EC-495B-A10F-239610EB79B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0971DF83-10ED-4DAD-9CDB-2803C4176B7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106A8E3D-5A18-446B-94BD-46AEBE14C33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6A4051B1-6CA3-420C-B6DF-22011E46E1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A69D17C2-8CDD-488E-BC00-A3569A4F37B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38431F99-1CD1-4F35-8308-320AAA1B71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BDCA3F62-7A84-47F5-881B-546614D671E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E4B74C10-4A6F-450D-8FFF-271A836061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97648BC7-69AB-42AE-96A9-AFF923ABE6A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4DF0B25F-1778-44AD-8438-6334F804EE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6F4BA93E-0CA6-46F2-AE20-32D57A5C3F6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BC08CAC4-0197-4535-B851-8FE78DC3518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743009BB-971A-4144-A867-63B33F06876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D169A0A5-1739-4FB1-AF96-881F241390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4AC64128-D4C8-4610-BCCE-1B6098CF598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D5D8D67C-5D34-4594-88C4-BB918896D77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15D1CFF6-DB87-43B4-BAF4-FA6836875A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DD8FC811-2E97-4156-9D71-FCCCD4A2524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7C16CEB4-68C8-4293-B932-F0B28BD4044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9E2D45A8-96D9-4F17-9053-9A9A182BC2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8EAB8D72-7AC5-4097-B13E-D7A7E8507B8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113F75F8-835B-4C43-8650-0191FFB446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6900062D-C7A5-4887-BAD7-62CE349A121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4D3769DB-C144-485A-B43D-B865D22DA8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15CA1EC3-6ED6-4D2E-8BCD-ECCD3699AC2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1F687448-E62B-4574-B7BF-F36EDEB9C35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5F89E253-637E-43CA-AC02-65E8FE12BFD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5C1EDEF0-0828-479B-8DF3-3B51954476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EFC2F562-11AA-4061-8A6F-D3F3BDC0FA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FF3DE557-8439-437F-94E1-3EE3CBFA32C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23A3E64F-345E-4693-A496-6434B882E5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9E91F9E9-CA94-44F8-B721-8B89BBDE96D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047034D7-5D34-41C3-84F5-155B5352D6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084FDE66-1C38-4F78-9F9B-C8C62C48BB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812B2D85-4BE4-4195-B845-2545E5D5D9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EE419E65-327B-42C9-8671-F77F8E37A08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4C839E9A-7210-4176-9712-AEC801CB92E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1E89CC80-52C2-45F3-9802-D321084E1A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E964578E-5613-40CD-9DAF-D51C01F684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B268FAB7-E946-4835-B47B-D38CAA82EFD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DA9B8B8F-F533-4198-8036-DF4B2446F5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76F574C3-7590-4102-A38A-0F71D57E45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573627FA-2B09-49A8-A4F2-F333D603C7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8E61EE66-F840-4020-B247-0E5364BFE80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1455ECEA-7145-42A8-A0E9-E5BD729344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3E2BBD8B-FB53-4C29-B199-BE74AD31DB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564E4159-9605-4DB1-8443-9AA3C26E0A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D61FCA47-4042-4731-BA87-560EAA7FA8E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3BEEC6A5-782A-4A15-B0C5-0019095339A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0BB9D67E-0795-41CA-88FB-7F84DDAD59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AEC24109-EBE0-46D5-A225-994FA39EF30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90ACDB37-C18C-4B19-9246-8911355C4A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2AA1C371-C83B-4AFC-A9C1-1CFAA69243C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C3F224DE-739C-4F8F-A2E6-41F20BE42B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912A2000-8E53-4211-880B-FBA4CD660E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8EF16BD1-AC12-445F-8BD3-BFFCA3E4389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F8E59F47-50FA-4EDA-88AF-4841F7E04F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F053D7BA-D7C3-4C3E-8E6F-346490B468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1617024B-F11A-4B24-85E7-E194EF78B6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D14F8381-F7B3-42B1-9900-7DDFA73F509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DB857299-9AB0-4BE5-B089-DBFA62D502B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351F861C-F6D5-4E92-9E4D-6152EC80C5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794F7FA6-2C94-4D75-B327-340226DC4C6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7C70C0A2-A71B-4634-B763-78BA167EBA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6798ACE2-09B9-4CAB-8798-FA74022C4F9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349D3226-E172-4298-A236-CA853E6A78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F929B8FF-3776-4904-93C5-B91375721F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31924898-7C55-4AF0-AA8E-EB27F6C5D0D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8BAC94EB-9A6E-4BAA-AB79-2255B958ED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9D145238-2AAE-450A-9DD3-AFDA613879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F45BF211-84AE-4F87-AC4E-1C7A9EC22D6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CC00C10C-2B98-40A7-A526-9C1262BCF4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A9738DFD-9A32-4DBA-B357-C167A6E230F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21715E6C-0D1B-4C53-B7C0-B3385862BA5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B6DCE0E5-77AD-4F09-B1B6-3485864F05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E9F27648-F8B3-4CD4-B155-CFB27E5781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16A4B034-63A9-4168-A810-0CAD0B3C8B1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2009CCAC-4096-448D-9CBF-DEF298D0DA8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4BD8861D-518D-4FB8-9AD3-7362F3118AE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E50CEB4F-38CA-4EBB-94E3-58FD3A09F0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B8F8D615-BED6-4E6D-9320-B85C717BCA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4FE6EA43-8C61-409A-8D9E-115A05B4FD9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70581912-E97B-4388-8378-2C68E0805AE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58037EE1-0F76-4E49-B263-850C37369F4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70DEFC01-A3EA-4B85-99B5-466FAFE8CB6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049F0A9E-23C9-4399-AA45-08DC47AF7AB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6F869EC0-30E9-4A6F-850C-CCBB0FB119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775A832C-D9F0-434F-84D2-B5E25933AB7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FDD3C5A9-D629-4831-B61D-35B925B27F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92119FA2-8590-4728-BBBF-202EC215E6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6AF0DE7C-29C6-4334-9A9D-CA7CB4DF597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DBA8BCF0-36F2-46EF-811E-7A092683A1A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9E521D3A-8BEF-413B-98BB-70261C0A6A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241C818B-1FA6-4613-B92C-D6D28EFE1EB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A7C18F27-7786-431A-B380-87C0B44C340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A074D863-28BA-4558-A7A7-62398D5132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6B474DD4-C247-4B37-9B19-7DD1F1FD8FB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0EBFFF35-633E-492D-B91A-2552668004C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F2EB9A13-7E78-40BC-B9FC-5E3B15B76EE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5528014B-BA0D-4E68-83E2-98F727CE70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CC972E6A-300C-4C74-A7A5-FC3FDA0C2F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E994C5AC-5413-4F3F-99CC-A8B22EFC8EF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02740DE1-3DD3-45A4-87AF-8DE5E3A5A3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E1FF80AF-7FEE-4431-8861-D827B2793E0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EA288BD1-BAD9-46E6-8052-CE0EC9E9CB7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1655D510-4E51-4A8B-B3B1-EF0115F2CE4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09D44FAD-0F1F-424E-A5E9-98918E85738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3858A480-E745-49E1-93B9-901207D8554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AFB80F9F-3600-4218-804F-69372451A88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72CDD646-C147-4EA6-B823-E439745AA34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CADBC14A-55EC-4EA1-8E18-C30C232FC7A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C2103402-4DD0-4D7C-BB8B-24C56CFDB3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9DF2B224-9F7C-4DFC-97F3-CC22891E61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43F92A5F-7D3E-42CE-805B-0F0F4B9C286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3E4E3716-8D25-4A09-B73F-2C33DDC317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6EEE87E6-37F3-47F4-93BE-D48859A567D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39B53D3A-C063-44C0-93CE-5F4413D2C4C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8373FBD2-6B06-4FBC-B70A-86270B16E57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929D3B38-0C0D-4582-8E76-EA5D807080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80ADBABC-A0BC-4A73-8687-61C7923A56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FE160C79-D4BB-49C4-AF36-80F491E60F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F3BC4972-453F-48E8-BF00-3800DA1731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6EFEE5DF-B5CA-4650-9783-87936DC95E4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232D18AE-F5E9-484D-9248-3CF8749851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486A22C1-96BB-4448-83C4-3188CBFB9C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FF861C44-1A9B-45B4-ADA0-E163ED204CF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DCAA7B96-D0CB-4F5E-B858-FF4786FF96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377E2007-3883-4972-96F5-C01D470C9D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E6A07E53-18A2-416B-A55E-F3ECD4D351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EB215338-F907-4E53-9642-2FC958D8FEC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179E0074-3DDA-4850-8447-BB57F8E9F6B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2E6F22D3-178E-4458-B443-3E43E737A1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1084FDDE-5902-4FD8-A7E1-D0906BE405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3C4B805C-DF66-4365-AE3F-11B693B62B7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3F9EA5A9-7219-4C3A-BB77-06B0FAC3505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8D183AA5-8A57-4C04-B13B-72499FD52E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CDCEFAFA-A1B9-40A1-A3BD-6E2489089A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054A843B-0F47-4D8D-833E-05F1C436A3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CA658621-EB1C-4982-B88F-2D0DD98DD12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A38F3038-92D8-4A3A-98F7-3F8894FC8D9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F7B00AF0-0585-4EEA-994B-7B1B93A8CFC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093D45AF-71EE-410A-8A40-2F4A56D9A3D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0B88CFA1-C1D6-41A5-985E-E29C3CB7EBF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47A8B7D4-FD52-420B-8359-297492E2FD8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3C28FC12-2E8C-47F6-9C45-2AFC2BE8952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93CBD0A1-04E4-4B57-AA81-99093C8FE89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998D7672-ACBC-46E3-ADD8-AF9AB9F5EF3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760CBCE4-857E-4D6A-939F-0E15D11563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8C5ED5E9-D6B0-472F-B14C-0535129B3A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6B87A01F-8A22-4C42-8D91-8143D3E21F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25D77483-D417-43C6-BBBA-0E44CDD38A3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167CD5C9-3A88-4053-9C63-14D86ED39A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F2A05269-5D2A-4149-A914-2ACCECA57C1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2EFB2073-E425-4D5D-B2C2-E57A0282E3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0F153847-2EED-46C5-819E-D8E9E4C73D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FC852E97-7A4F-41A8-BC11-0854A9B539A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CC54E470-67AA-42C4-9682-A39A5F97849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74B7D011-ADB9-4007-92C8-1DD1AFF833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148E2BF6-A207-479B-841F-65412DBD780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56CEA677-AAFA-4E09-8585-74AE7F19EFB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A101C578-FCA8-4817-BC47-A9EA3140823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50EB19A0-B1A9-44D7-97B9-419417A5434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F0AC4F88-565D-4179-AF42-91982689D33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84376744-7FF1-44C1-94BA-A0713A67C8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5EA110B9-F8F4-491D-8AFE-EE81B027F9A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85A5C84D-B059-4E06-A9D3-0428E7A1E99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2B0A40F7-5A66-4D31-810E-DF88A243DF8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89A903E5-5502-4150-B927-6642BA273C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23984FAE-712F-436C-8DE4-B605C1B6ED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707F703C-D7C3-4DC1-9E70-056AF138C58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58124067-069C-4895-BA23-6248F4856CB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C499A0E3-60B0-40D1-A4A8-77EC5330E8E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777CF332-160D-4EFB-88E0-8F5B89DCFC7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6F622DA0-B38B-4C11-9BB1-C9D9DD4017E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DF3D1539-D1C0-47B0-B903-F12822F4AF6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50B3F773-E909-4714-BEEA-FF08BEA86F1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02D534DA-57CC-4DC2-A61C-4DB46F2AAFF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F32B1477-BB3B-4758-8E23-4F3891D672D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DDBCD01B-A060-4CDC-AC36-60AECF8FA1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B2559736-DD4A-494B-90A8-24CD242A426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A61DFCA5-C244-4D69-940B-B518325D926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68D51ED0-CF0C-45B3-A306-DF154D9620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94BF4AD2-8038-44BC-9965-8CB0EC7283D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27D5A43B-ED33-4A69-9F88-73099A50E1E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682B58FB-9FF1-47EC-9163-573B1255F52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E816B785-4860-44C3-8CCF-2B0B214B93F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265D7EA2-A1B2-4ED1-A08D-1CFBA96FCA0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8E451905-B508-491F-9C07-9456EF42B6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9FB0AA23-E738-4171-9824-E99D866BE5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0C57C988-969D-4FC9-BA37-DAB6306AFBB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C49AD3DB-19AB-4512-B119-7D4D632EEAA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F1C5AF44-BEA9-415C-92D1-0224AC30142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E47FC8FE-20C6-46E6-8D56-72A403846E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8A23C921-C3B6-451C-A3E9-A7B2A599E0B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DF686E2D-BA90-4A9B-876E-EBBC0859AB3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6C664063-E178-45DA-9787-1F6E5B7E0AF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D8A4FA0F-9C52-4068-965E-BA333419121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A3F108C7-CC3D-4AE8-92D4-936BBDF8E8C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F9CB4786-D764-41A3-922E-0B9E95F364B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75991A38-F200-4C77-9CB6-E01ACA9356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480D8268-D7B3-4814-B58F-890C8AAB8B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1EDE1801-2CEE-4A35-8A8D-CE9295BF722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597F0883-AE9B-4130-AE86-5EFB2970DC4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9BE249E3-6846-4F99-A931-D110EB0D00C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96B7B2FB-BB09-43F8-8DDA-9598E425771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DEAA971E-15BA-44C3-BBD1-C64CE8710F2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316B818D-154B-4472-8171-CAC62509853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1E875D7D-7055-4BD7-B08D-63966E7995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D2202DB1-BE80-48B3-95D0-8D62EB5C0DF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576A9EB6-B5AA-431A-B80B-09AC418F452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CB3DF9B5-D7C2-499F-828C-7E7E7FFEA4A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A9A62F68-0D23-4359-BC0F-CD1EB0E8C5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6F4FD683-9FE7-4468-AC17-B93A1EE8628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83E448F2-4A71-420D-94E9-662E0A9753D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49E2C0A2-6FD6-42A7-8FFC-0D5C8A3AAD3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38CC28CF-9122-4A62-B543-D78FE831E56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62F0C519-D7A2-4805-A6F6-E1E56B64E4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823AD5AD-9AA6-4B35-9767-FA2C5CF01B3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90C6DA3D-3C41-4204-8449-C574EEE350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F96AF978-8169-45DD-B123-98021485FEE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34832336-A953-4C84-A798-07D17E425C7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552F4D6F-1C4F-41E4-91AF-12C6E7894A1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3EF53B30-EFF3-402E-B1A4-5FC977CDC99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B0579A42-AD23-4C80-A778-8CD9A72FF7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FC3C3EEA-BB11-4EBF-B011-AD21BE86802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B7352D0A-FD1E-4361-82D3-FE8E039D79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89088034-7324-4DE0-BAD5-B206E8CD359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6B0CB817-2776-41B6-8B8A-BF2B2F1D889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F4B02191-1822-415E-85FB-C126C86ED9C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91C7A7CB-B5E9-404C-BC78-E3DF38920BB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1EC926C1-1824-406C-BF8C-7ADA54F66DA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34E368DE-21F6-41DB-8428-EE224159279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4D5F9145-C565-4566-BFA3-87896F1EDB2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AAFECE08-4402-461B-B997-05851668672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9539FB47-2CA3-4F03-AF48-9E00C22588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2B2062E2-994D-446E-9BAD-EB9E685B981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3BAA581D-A55A-4252-87A2-88E5C915C8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151E7637-4CB1-453F-BEB5-DDB38842654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200ACEFA-02BD-48DE-B095-52BE5442813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3480681F-5F07-4A5F-BDED-A2B6164275C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22036C68-09F7-473D-9C2E-6FF0D266A6A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6B8533F7-B9D0-4045-834D-408F85A7370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E4D3B545-4E85-4CA2-9D11-5F91AB18EDA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267D3CB0-B1A2-4DE4-B9E1-40CCBC556D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21382127-7E3A-450A-90D5-4C7678D3B11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59FE1BC0-425D-46B5-9B7E-4400F6CAF7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04C2E143-4278-4F5F-B06E-F6DF29CC930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26C3A7E6-D05D-4E36-9701-00EDEBC473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B343B424-BF38-4E3C-A020-5BCAD664C0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C7498E5A-00C6-461E-935C-30E0BB1D025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FF976CFC-862E-4BB1-8AED-9FF683ECAD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86AE3F63-3D7D-486E-940E-7410D672D9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ED751257-8653-432F-9040-026564D0F2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59A65478-4F0F-4E1C-B9EF-D05A30C1D0E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98111F98-BA3A-42F0-9240-4211EFFB3DD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5618AF52-DF53-4741-A2A3-20B94CC65F5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EA07C8D2-8E62-47CA-89B9-686D955C496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F45FEE25-7015-4ECE-AC9E-EB91F17F04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2B79073C-7956-47A9-AB0A-AF113235F9B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0B9D6850-7070-4604-85F7-9DFFCA0BC88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93E77BCD-6481-4020-BB65-B24F0E2F243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74A7DCF8-A874-439B-965E-9A4287C04A7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4FB031AC-261A-49DD-83BB-75CCA7FE40F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7A900B3E-E058-4585-85C4-198CE6121C4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38C7BA71-14AF-4933-B161-4CB836DE62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F8AAF021-17EB-4C3B-94C8-210FF77E073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09DE22DB-1140-4CFC-8C12-0840FADEE9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17868765-8B8A-4AFA-AD59-988C090A33D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1B3AB987-C552-43D6-8DDE-F21089BE2F5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54DFFCA9-5121-4C0D-ADC6-20EF03F94B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16CB9EFB-3BDB-475A-8FF0-BFB5629A69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A1E8D143-8E53-4159-92CE-8FB6DE60051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07132906-8C53-4A33-B190-B90A5E01922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2C199232-5B30-4574-B42A-FA961D0377D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7F51E5E5-38BA-43BA-967C-3B634ED7397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6C9EE548-2BCF-464B-9FB2-C344B78B81B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C9123098-82A4-4C57-A5EC-4A495DAEE3E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007E3002-18F4-4D34-BD17-714BB9D1007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1E434183-C7C0-4C74-ABE2-8F2E787CA69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A266CAE9-C3D9-41CF-AFEB-D92CC23DE23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A1CC7438-514F-4000-958D-3C257932107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4EC7354E-7149-4646-9F8D-D326DA9038F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8A225466-A9A3-4E64-A162-DA3D3DFB8CE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E2947B63-7600-4AE1-B8B2-0A2272E33B3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8F880747-48D9-4F12-952D-27CF884FAB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9C8AFDEB-B06E-44CC-8DBD-A69C80D232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13C42526-112A-44E6-A799-8397027EE01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398E052E-21FB-4610-85ED-BC55B7E922C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149D74B1-2C28-4FAA-A427-51EB9560D7E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9918FA5F-BC96-4B1B-834A-29E4635038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2A468C31-6DCB-45FB-9F6F-93C3C62F632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8601DAA9-2A4C-4CC7-9EA3-A248766507A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08853D4E-0B32-4962-9FD8-1EBE588F847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F9BEEA24-8571-4D71-8650-6E5406C827C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6D85EABE-573C-406A-8DA2-555A98DFBC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FB76A582-6866-48F0-9799-8375D9A406B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81AE792C-5EF4-4CB4-9996-A9AF8D021B8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6ADD0E77-1A9A-4A70-86A3-40401679FC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DE3425C1-B68F-4345-AAFC-626F25D41FC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DE2FADF7-7785-4005-A6AF-44990B18117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E75F9418-9D8F-48E8-B487-8A318BAB213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B540ECEF-2E95-4370-BB48-28D7F7357F9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B2897498-6208-461B-A1D9-DB741CAC4B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20C7AEB1-D2F1-40A9-8532-51DF46CE1EE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55964DC9-3607-4DC7-8990-2D81E5DBF8C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FA3ED247-8EDD-4BA8-A6F9-5013D030C19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1F47EA89-27B5-41A3-9DDC-BB36D910630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BDD456AE-4625-4A8A-A099-A7D3026D4D5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AF42B1A8-AE11-4D71-A9A8-94FDCCFA993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6DB6D761-5285-42D0-9FEE-31046AA31C5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081A9E39-57BC-435E-A2DA-A895BDFDE54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AEAF63E0-1B7B-42FB-873D-8919F3D645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B95749E5-75C0-4A25-8F25-A3F12A0D519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C639CC55-F447-4A40-BFC0-6DE43A4886F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F72A3009-3453-49B0-8A2C-07BF99131E6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80A258D4-0F75-4F4B-B3B1-DF26751D89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F8F17C24-4AB4-493A-A70D-E535DB4DAD5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E49C0725-12F3-40EC-9815-AA6DC8988F9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40102F19-F11E-442E-BB52-F31104D147F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4F36AAD4-6D9E-4328-A39E-C598CAEBAF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E2FEF97B-579D-4999-B056-256E3C80312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8B06AC8C-F55D-4F03-9DEC-B62ADB94DCE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C4B38383-D4AC-4033-889F-2CFD0F6F15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FA25C3EF-0DB4-4143-B61D-F6109FE4139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62CF893A-D663-468E-8C5F-7AEDAE9CBE8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7ABFF97B-580A-4E84-A08B-F76000E3CFB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60DDC63B-484C-49ED-8186-E8CC36E4929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7AC895D7-76D0-4827-B257-8B10516115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F417D61D-1BF2-4B02-B892-AFA01CBD7E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0BC456A8-87F5-46E6-955B-D02A95A71E6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8761FED3-6EA2-48B9-AC60-3D34689021C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F7814959-AF96-4D6D-B363-4090F712598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B6477FBD-9209-49FB-8C83-23581FB8A0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CF4DE804-0903-4CE0-83B1-1523FEB270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62D03F2C-B582-40B0-BF5A-5AC54CA9B7B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BE170C86-C3B9-4CA7-8F91-37A8D2245CB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4F908F5F-D17E-41EC-99F8-4A8D8C2111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1029AC1E-99DD-47B5-A766-ECAB7DA3BB7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54445A81-22DF-45CC-A9BA-0D244D0EDC3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E7C80C06-EB5B-4927-BD96-E2AA2197DF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93215C76-B65D-451C-8BC7-992123313D1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BB7D8FB8-5AB0-4DFC-B41D-C160AAE91D3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76DFB8F6-A0B7-444F-92D9-2C67B73D5BC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CA70D21A-E414-47F9-84CA-78BDF7F6F6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2EA49EB8-6F14-461F-93C0-EE4C07AFB0D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6E5E36EA-A1EC-4F56-BC8C-9E3796786D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686DBE78-7091-4BBC-8298-6030EF8B3C1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6E658F65-E58C-4A2A-B2FE-1A97A110904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95E70155-1FFD-424B-8911-2DD56A2255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74E4EEAE-4899-48C1-8C46-77076E0254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F3E1E92E-D01C-40CA-BCE5-381D3E22B6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EB695539-2B88-4837-A884-B9B321269B1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13BB1331-5BDB-4B10-AD37-01C39B2D953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C03CE438-CE26-4088-8C0E-846DCDC40DA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5225FCBF-B5E4-4E6F-A142-1F9B026672B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2529F452-CBBF-46E5-88EE-097B06EA223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27B74E65-B31B-4BB7-98B4-BBC396202B7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902BF888-C411-4CD9-802C-C2EBFF0AB33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FD8D2649-9626-4457-91BB-9A642456C61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6A92BA3B-1E7D-494F-BE85-DC0856ACCF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8E5E2814-2AEB-4F94-BFAB-099994A58C8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94CAED83-E857-4114-A224-2532935F336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0B29019B-0CD9-4530-9AD1-375A2AAB37D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37169BE0-CF4D-4E85-BC54-647B226E8D2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5B491144-DF6D-4662-93F4-5F1A7FCDD36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F62F6BDA-B5E4-4AC4-A56E-B5539080FD9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2780C74A-0CFD-4FDF-BAC1-1656E211D88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14EA8AB1-C548-48C7-9BEE-4F681A8AB47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18707964-7E34-4F6B-8212-26B28FAC0D3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B6141F90-D3D1-4045-A491-AAE0C2DD3D2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E43F6058-1200-4CDB-A53E-F65E48480B8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6F32EE5A-D915-4903-B17E-2D605A66608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57FC1647-7089-45AC-8A32-A1651ACC27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44D6CFE3-6623-4D35-BD1B-FA6623FF4C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5A168286-A9FB-4E45-A809-0585A431A91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17B11AAC-B102-424E-8648-E63BDE9A91A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D81E261D-E8CF-4595-9AC2-DF72D7B3622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93B4AEC4-0340-4F2F-BFBA-8952B1451E5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958125F8-E375-4D3E-A95D-B0B4BC511E1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F603E63A-B1D1-4DE4-9D1B-0E97CDA9A7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3A71FBAC-8F70-4B74-822A-9AECEEB1533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BFA1EC1D-01C4-411D-9695-EE008FC58D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AA239446-7A88-4FE6-B940-9D0651FAE94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3300412F-2C71-4D5C-B731-56A502523EA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AD090B21-5117-42DD-BA8B-CE7F40F0F95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A4B4647F-D779-45DF-9F46-CFB6173531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63D1104D-A771-4ED5-9B8B-4F04E38A122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BA31AB51-4939-4887-A8C6-492D136C175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6853C062-9563-468B-99D7-B482C6902D1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268D4650-3B17-4CD4-8A32-17840104217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A96AF1C1-3B6F-475C-AC9F-9BA07E740BC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8B96AD8F-86C1-4F81-8F7C-5192235536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39DED77E-3018-441A-9FD7-946E702234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26847D9E-6CA7-4996-BEBC-7E8CE07DBB5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BEC2C952-169E-45DE-9CEC-416BCBBAB6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2B28C439-F4B3-4A76-AD3C-0C110A16E2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409292F9-9D5C-47E8-9140-0D0AC897423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1E07380C-D111-4395-8F83-F395DEAB2A0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50B4842F-1914-4867-A399-6C43C211982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6422BDD5-CFE6-4965-88BD-DD8F69733B2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5D416DBB-CF65-43B7-BC60-9496439951E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2D37AD9B-23A9-4CAD-94B5-DA2F5B5E09C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1FDF8715-EE70-419E-B1EC-F09F6179B2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2CDA51B4-9B08-4142-9EBE-E51BAEBAA6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D6BD929F-DB56-4115-ADC1-2C3EB4B5967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CEF91BA8-D9AE-45E7-B257-D8C5EFD2B9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9CA92D0D-C82C-4A7C-9585-A477FA771CB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5067A4B1-E020-4288-81BC-61CBD6208C1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62249661-20E8-4933-A9B4-37B295C5ED0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05140E87-AE63-43CC-870B-8C187F345F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84591548-5A10-4FAB-A736-0F383067633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B787DBBC-C077-4E6D-B46C-7EEBAA39514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1A1F089F-3043-4983-9980-5D57FB8B58E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0A9DC554-CC9A-4148-94B0-247C21BBB8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4E9A4461-0C88-4C01-A357-CF719BEDFB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A565E035-0C00-40D9-9C21-D1888179E8D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E77EC80D-4072-499C-B0EB-9BB11A8233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24ED5114-7D85-4D93-98AC-EB9410DD114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9E52ED2A-441C-4DA4-AF74-33593E48B62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F97E2289-8C6A-4F66-98B5-50367A0600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64D148EF-D0F1-4B31-A920-10D4734E445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1D60CA83-91B4-4655-AD2E-C146AA03AA5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F0E45E2C-02F5-440F-88A0-AE7F1A774E3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FB8A1F9E-77D7-4109-A0E5-41B0B6CE371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9A7AB094-C7C4-46B4-A203-D09A12B1542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6B48B96A-A109-4259-BC61-14EFCD269ABC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39F03D62-5EA4-4C23-9EB4-7E7C38954FD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7955D9FF-C7A6-44CC-89CB-4A98E27B0DB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06DC51B3-E0C6-4E02-A57D-07CDBAFB118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3A521C6B-BC63-4DA1-AED5-5BCB9E3AF5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C031D43E-DBD2-4FFA-B78F-2C7EA390C98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A5CBF48D-B401-4E49-9B18-0045A28912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474D77D9-E846-4202-87E6-881AC68CB26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57765FC3-8495-402F-9A56-7A9F16A5481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0100B1FB-EE6C-4F51-A02C-AC102FD1D50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A8135664-1603-43CA-AC68-EC068C8B8DA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C97E1DB9-A19C-40BD-9207-0A2662DC085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427A912C-682E-4551-92DB-A6334830A8B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5CC0FE15-5882-4212-92FD-DEEEBE7DE70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31FB34BF-023B-4201-9C54-76CB6D73F08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7FCC134C-0C51-457D-844E-83BB7486B09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5ABFE747-56B5-47AB-B4FA-923BAF8766B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D0C4D4E4-37A3-47C0-B4B9-99B30F2495F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33965071-DCF4-4BBC-A71C-0FE332E5EB3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63ACF405-639D-4075-A6CB-662EF40124F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3BDC7412-F239-47AC-B189-DCEF05FC0EA2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9AA3624C-13F5-42A2-ACB0-4E1CA81DC0A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DDB22714-65C6-4F41-B3BE-A19EF719828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29CB8AC4-FFE4-4C64-A126-03DE7C84A97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C7BEA469-DC4A-4F0E-B2E9-8DC319E007F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0EB7DF7D-692F-4A6E-8612-34D6DBFB57F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A960CC25-B20E-4C42-B8D9-D92EA374EFC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668C416A-9EFC-4920-A38D-184EA820AF2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92DF4FAF-E87C-4E53-8B29-E12CA9083FA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F8A154C7-5DD7-4CC4-9D8F-51038832ED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C0AA2BA3-37F8-428C-9F6B-3C2D99526F6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EBE6E3E6-764E-4AF2-AA21-08E2335BAF9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F8E2D295-49C9-4083-957C-528044962568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58180288-7372-45DC-AD30-09A1729EF40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6D739F87-C1D4-490D-B445-F24AC961000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0F77C021-63AD-4DA8-8674-EE1CCB19B05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CDA81057-B5E4-4332-8341-C5922542D7F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AE4D7FF0-DCE7-4697-A445-49AD2D71E09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5825503F-8927-4CED-B207-916D9D61AE1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FC81D220-508F-4EC3-9B4D-D98D8D756F1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D929D024-B001-4FDC-9AFA-9D94E3C6E24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A7CE3EF6-B37C-4208-B163-52F66852B50B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4D2226B0-A40D-405A-8B97-F212C0B5981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5A4C15DE-FEFF-4738-9CF5-30567C54AD7F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097C80C5-4A5E-4BB0-8AC1-F580F03EE9CE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82F8E4B9-420C-461F-865C-4E7EC7B685B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97D17BDD-DDBD-444F-B21E-D9B0F6CDA9F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B5CD2533-D10E-4261-B63F-019E56E8EB2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D2F103D9-DF40-4669-994A-106B0F8B259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525681C4-185A-4D76-BEC3-0748B12F37E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A864B7D6-84F1-49B4-8380-8302C95596FD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3255DEEE-7FAF-45DD-B9C5-A38704CBB02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6CB7BE6D-10F1-4869-871A-C8A48DD28510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B6B020B5-0DE2-4CA2-87AA-88AFACBCA4A4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C015B32C-7254-4751-B1A8-8B62AC1E7569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F1076C56-EAAF-4F36-A4AC-C5E2BC1D3F8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82DCFE82-5367-42CE-8449-6D0606CCA4F7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7D7832EC-8727-4D5C-BEE4-392B299CECA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389D5FB3-090B-44F6-A910-9883742F2CD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1126C5A4-A142-41AB-B64A-4F76729AAA2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0AE4048A-8853-42A7-A769-C359723F5725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8F7364D2-B500-4904-A90B-D6B55DA1C523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C1DFC4CA-1F5B-47CF-8232-9FF9D1980191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80EE928A-EB51-440B-A5A4-30C0243E74BA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E68799DB-6E01-4B36-A940-6DAD69F86936}"/>
            </a:ext>
          </a:extLst>
        </xdr:cNvPr>
        <xdr:cNvSpPr>
          <a:spLocks noChangeArrowheads="1"/>
        </xdr:cNvSpPr>
      </xdr:nvSpPr>
      <xdr:spPr bwMode="auto">
        <a:xfrm>
          <a:off x="638175" y="85248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49</xdr:row>
      <xdr:rowOff>76200</xdr:rowOff>
    </xdr:from>
    <xdr:to>
      <xdr:col>15</xdr:col>
      <xdr:colOff>285749</xdr:colOff>
      <xdr:row>53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A7DED9A6-6661-4407-BC79-FE392E3B2487}"/>
            </a:ext>
          </a:extLst>
        </xdr:cNvPr>
        <xdr:cNvSpPr>
          <a:spLocks noChangeArrowheads="1"/>
        </xdr:cNvSpPr>
      </xdr:nvSpPr>
      <xdr:spPr bwMode="auto">
        <a:xfrm>
          <a:off x="3259455" y="8524875"/>
          <a:ext cx="747902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2D4AC32D-B87D-43A0-8ADA-3DA48ED347F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FFDA7D99-0A91-4CDF-BAA3-07318911B81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14EAC4A6-B14F-457D-B1C8-A094A50F921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850C10AD-FA3B-430D-BAAA-FD5B6BBDC22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82E8B3F9-D499-414C-BCEA-762C94ABFD6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F71EA4F1-AC3E-452C-B465-59823ECDB87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1BE75611-94A9-43DB-8FB3-022A99116D1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93ED141B-6C77-4902-979D-63817DBB0CD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9AFB8543-4787-4688-8339-6ADC1513EB7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E1763936-D9AF-402F-BD46-00649216996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1D55A3DA-43F8-4BD0-82C0-AADFB767536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DC5CA648-3549-46AF-95BC-46086D3CEF4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894CD539-DCD6-4A4E-9F5E-2A8FB1700F3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64F7B35E-81FD-475A-9827-1CC2ED484FB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D3AA988B-3BB0-40B8-9905-5FE4B745E14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B0914E6A-9FE7-4105-836C-1B8DDD38AE8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C7295F21-F355-4F12-9CA1-FE360CAF43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8739100E-18E4-4BD2-B0E8-9FA77DA6F28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45EC6814-FFD6-40E8-9B23-2A4DCB865AB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DF4D0171-E19D-40EA-B3B8-7EE29CE7528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A4EB5407-0E3B-48A3-B631-085418303A9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5A2C21C0-711B-4DF7-A1FD-917ECF6FDE7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EEAAAD1C-2CF3-4F64-89F9-BB59CE14CFF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8ECC2EE5-2298-49E8-B04B-072FDC78AFC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FFBA17D7-1E2E-4683-ADC0-07BE1048A5A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A75DA6AD-2510-4233-9046-FDFB1FE602B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05E017BC-0B98-46D2-93AA-2BA6C5B3A44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384D5025-3CE2-494D-A257-3B2439DF70E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EAECE5BF-9335-4D0E-BCDE-41DED257D8C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CA1D8B58-025A-4A8F-8724-6584A926063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39FAF050-06B1-4C3E-B0C0-E0B0784CC3A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BB678ECC-54AD-4489-AEF6-7C01E808516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8351530D-053B-44E8-8A5D-25F2F631480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31519759-D23D-41CF-868B-47C6DE0D2AE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5F91895E-5D9D-435D-B20E-78C970C2D24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E57DF6F9-78B6-4007-B395-7574D062D53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93CF60B6-FE3F-410D-8955-BA6F67378A4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A40E0637-A679-495B-8A89-B6CC96811BB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9E1EC208-CCAF-47D0-A364-75BE52C7CA5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D005F7D7-FF09-445B-A2C4-870EB736972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E3AEA6FE-BE3B-4084-8875-2A4827D1359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683F20D3-72B1-4D5A-B84B-D80D068063C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C6170F04-B857-4942-B2A3-A86814C5BE3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9D4D3E8D-EB91-4476-B740-479BCC2EC8A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25241CF0-D24E-46FD-8A41-EFBCCB284DF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F4E4670F-6E82-4581-9A01-943FBE92BAC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9E1FDF36-877E-4A96-89B1-C21951A7458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3172A5AD-B597-4086-8965-A6D090F1C1E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FAD303D6-3DF0-4E0E-A985-0E6E392EDE0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3AE1741D-D646-4696-9691-4369CFB97DE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07F5E956-BCC6-43D7-86D2-57D0162F1D5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A76B051A-F978-4AB3-B5DC-387A17749D9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9618B412-FEB2-4323-B17C-BB5F94CB750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32EAAD1F-070E-4DB6-B862-368D65119AD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6C627FAC-E96B-4EA7-B2E2-0F1735F58E2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A2EF8C9C-D23F-4B10-BD5B-36212313B98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71C1E7A5-11B2-45D8-BE2F-B47FA8F24E6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E0635BB5-E51A-4CDE-9230-2BCB2526979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5D335B3E-C3B4-47FF-A2C1-E1690F3E112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7053EEFC-5878-4662-8F1D-4060ADB3253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69B730B0-778E-4482-9D6B-E6F14CC92D6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CAF2031F-3D06-4B2C-9F91-2BC16AD102C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A4952469-EAC1-45A5-87E6-344851E6918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435940E0-405E-4434-8181-729732383FE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04E1DAF9-41B5-4BBB-AA85-932484CCEAE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FD0169D0-BE1F-4BFB-B409-5997C58ADD3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C3F9EA70-5805-49FC-9852-431EC5A4300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4EE64794-960D-4143-A40A-9ED259B2AA2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A6DD67E7-9540-4994-A61D-72130FD78B5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5AB03E3C-677B-4991-B082-4887177725B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E03A197A-E67F-48AB-AD2D-C2ABCF4823C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5BDBA93C-9A35-4253-94F9-34EFA057527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DB9D3B7E-68C0-4BCD-BE58-FB02E12932B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A93EAF8F-48ED-4F75-9DB7-6E0A907C158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578EC795-0EA2-4FD2-81D6-478D2C1974B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CA35C169-89B8-4E79-B367-5079E6B69F9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238596A6-047D-4574-B48A-B4F2304EF8B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4F694869-A6D1-4110-8359-FC4F3413407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59427B9C-D1FB-49D7-B7D3-FD3725FC312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56E9E9AD-613D-4021-85CD-589ECB7B4CD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A3066A72-B230-47A5-A649-C0557042838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B7270BDE-5D20-4C5E-87BB-9894CE016A8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719F8098-2660-4A5D-8E40-9294B822255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259E472B-C8A4-4908-AA7C-E968B43ABA5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D189D2EB-2C22-4F91-92D1-428A9B2D3CB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D37375F7-7FE2-4B41-BF0F-3ADE75F4894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E8DDD249-488C-49C3-8D4A-7208F6B9AB0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C5E679B2-D272-4E34-95A8-82D2BBE9BBE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9314F361-99D7-4C4C-9AB2-C31AA087688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B6D5DE10-F4A6-41CB-98D8-181AF0F544D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BD40895D-C4FE-4138-9D5E-BB29FB01AB6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A03D4D2A-7A8C-43A1-9B20-C05A4200ACC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73FD5013-3291-48E2-BB32-F5A695F0EEF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6ACEFC16-D6CB-4285-8067-E9EFE60313C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334E4CF9-9966-45BA-9E02-A074E51D429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1ADD0F9C-14FE-4554-B86F-120898C8B7F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D06CDAF7-C2A7-40AA-906E-04B22782352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D8CA4D01-31FD-4DCF-8A30-8B5409D4761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E630F819-CC05-4AE5-9493-151C0C29E29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E8958022-44EB-4889-8E15-4908A5B0848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DE4CD676-A677-4E71-B6DF-DF0BC4A75F2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EC2D6758-D8A2-4D70-AC2E-70D06BFCA90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031C1D1D-5C90-44F6-AC94-20918BAD881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33C7777C-D7F6-4AEE-AEF2-9A3277130BC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B1983906-BECD-4369-8C89-519536F68F5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3FCF6A46-FADA-4F65-8418-F6C5AC484AA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10790228-1300-4E0A-955E-FCAE918506C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49240140-D64A-4952-B6EC-BBA8575371C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37919E53-854B-4000-9EA1-559C5C1502B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006BF74E-FD06-4823-ABD3-9F4B9B95AEE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7DDD8D0F-60EA-4145-A132-7CC70ABDFF6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CEA2D6F2-2D09-4270-8B6B-54A665DB9E5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E7A40DEA-3411-47BB-B8D4-6A601BDA7E9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1DE72095-8E0A-4B49-BD59-90A2EE669A8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AA47BC9A-2C1E-423A-91C4-224D98EDFFC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31FE3BF5-5AAB-45F4-968B-854DD57D0B0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0E636EA8-2094-452C-9D4D-E9460D29901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CD4CA159-70EE-4298-8F2F-DFBBC851E8C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5DA52594-094C-4696-98D3-22AC7BF7315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27037710-87F9-4AD2-B8A2-C088E9FFD62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B21DC23A-4AF2-4BD0-A48E-D9E34EA70E5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13AE45FE-199A-4B3B-A5DF-1086A8109DA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F22AB9E2-3731-4121-9CC4-E112B53CDD0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65C30A99-6264-479F-B4A6-30480F4A8E6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55D5A17D-D6D1-404A-9D2D-1FCEB87169B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AF89F307-4506-45E4-9389-60573962037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E376387D-1512-45EB-988E-C770200B89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BC63E77E-370C-43FA-AB86-6AF420CDBA4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E3963823-592D-4726-BC68-253BA2F9D1B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1147E4B3-8048-4677-8255-61D171113E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975EA301-8BAF-456C-95F1-95B5AD1BEA0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9C9EF238-6070-4927-897D-9826E4A2F53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47155D9F-8D3D-4D85-AAFB-0D83ECF5B74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3C5E5D1D-52B8-4AF1-A04E-3627C38688F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DC45B0DA-72B1-43DF-8AF4-F3B362DF57D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06B415EB-E7EF-451A-B6EB-38B014B2BD0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CAB65F84-CE74-42DE-A724-96DBF04AFEC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6610CBD0-E4F4-42D0-8006-33CBB35BA56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5CA392D7-1596-43B4-B451-307CB387DDF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71B35465-AE91-41E0-8778-8189A710E86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4819E3F7-4769-4369-8B28-8BEC38BDC4A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038262C6-2442-44CE-AF63-C5ACFFEC343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221A66D9-7C14-47C6-AA4D-3BFBF2A180A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CB9A397E-E6E7-4EF2-A90B-F8BB7C387B1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07EC71B1-B8E1-4549-AFFF-FAD4C8BC2DF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05DFD597-2A2D-444E-8BEA-5E04E66BAE1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C3DC3BEA-56AE-476A-92B7-48DF03B811C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B491C468-BBDF-49A0-A24D-E6241ECD136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6C24CE25-C261-495C-BFA3-D95A4365BB7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584DC07A-FBCB-409B-81E9-EBF3EF62A49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B0EA50B3-E1F0-4293-B610-C909BA96FB0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CCD4A513-0E75-4780-82B6-F2EC52AB8D3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CCFA2223-8690-43D3-97CC-36128945E9D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71A93CF3-93EC-4D62-A731-2BF133A0DE1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5EC419EA-BEAA-4211-A24A-A5F0B5CB124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1E14EC0E-728A-42BB-878F-DFB5CBDC2D7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588E9091-883A-4B9E-9A08-A3F2BB773A5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45FA011E-4C9A-4183-A401-D9D9A6B3C8C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1835052B-EBB1-4120-BA11-7C25ECA3903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4FB797FD-4300-4C24-AFA1-5F2F6F4AE21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444FEB24-DC1B-4D34-9102-9E77A110844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28DF3982-DB14-4715-B9FA-15FFA09E6B6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8895BEDA-C27A-46B4-B2D6-BED0532D649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54DEC97B-D88A-4BF2-A652-DD53053081E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3765B7CF-664F-4D94-AE11-1343B17A729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891EFCDE-C860-4297-969E-6D1DBAB2FF3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8B296BF3-2E93-41A6-AFAB-7D3D12F9514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4535BDCB-E814-4619-8F7D-DC96A5F5089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5078E7F1-F907-44C8-A791-251B1C666D2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960D9A01-A51C-446C-BE80-C7246C98233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5296142C-C30B-4139-98DB-34FB194A570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6A9929A1-99EF-46CF-A9D4-8DDE2071888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250028B6-761F-4582-B9D6-7D003A98417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27D530C2-C993-42CB-92D2-E9A25216875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C2CBFE3A-F414-4FF5-88B2-FB21CD0141B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23125F54-FD0A-4F66-870B-3ED4CBD06F7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2BEC8A54-2697-4EA8-B5B0-BF7E237C8A0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A0AF8AF4-3803-46AE-AED2-08BE845DFB3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1E39F31D-2434-4331-9DDF-EB83B34A754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18908EC9-6B03-4032-BB9D-7F5650B0166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1B1F3ED1-3AD5-4B7F-A3C0-262CB5E86C2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ABA58F49-7947-419C-978E-FF0865623BE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51E234F9-2B87-4451-B5DF-BB641037574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3CBB17BF-F071-45BA-ABC8-C474F4C569E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2CE6FBA1-6FC6-4413-A242-C08ED59C4A3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60ABCB5B-B394-4C51-9AF2-72B03C980D5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B5855EE8-4146-44A2-8871-7BFDBDD7ABB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39E56407-C614-48D1-8816-CB9F19BF7D2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4C388734-E079-4618-93C4-09431AA014F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64984B43-4B3B-475B-8531-8E58D19F6A9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D3FA9C10-FD73-42B1-92AE-5AE01F282F0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7ECAB205-601D-4D2D-84C7-6D655C0B8EE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9FDF121B-C02E-4E4D-9844-C462EEBBF09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4621B0F4-CA50-4062-B103-7C2AAEC8E42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31051A5E-45FC-4246-94DE-9F49D042204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B0389257-A3E5-47BB-9F28-F0A7950305A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C551B326-6A4C-40D6-B1B6-D3DC8C9B4F0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23B1A507-EBA0-452F-8505-FB21A9773A8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77F0DCA9-03EF-497E-A156-1A65DF7EED9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93707CFD-C5FA-420F-8F0C-3CA5BABFFC8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B9086F1D-0C7D-4FDD-9077-F692CD111CA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0A7A882C-8AF3-4FF9-A183-812038D0FB3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88262760-4672-47C9-83C5-005AA0A8A7C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130B049E-633A-4632-87D0-231129FCB77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CC9A727F-7DCF-48B8-99F2-148212CAF2A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99DA7C38-8E53-42ED-AFF7-FED631A1427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6BF98469-E011-4F5E-8E67-7867127DB5F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9CADA5FA-1B97-4014-9560-BB88825BEE8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B505A00F-5BFA-45F6-B83C-242ACBF570C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B57FDEB7-9C1F-4670-A44E-F3575300FFD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060AF6CD-9485-42E7-AEDD-2B763460E12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FEB09CC5-174B-456C-9340-5D5F18A1F3F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EA2D1AAA-6548-4CF0-AA34-5AF990171C9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3409DDA7-6736-438E-8ADA-3CC4F7991FD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B2A43B45-F149-4FE9-BE92-943E95430CA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60B6CB42-EE4B-4640-AE51-7112A0ED62B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FBBA2F1F-3F58-4EB1-B632-89823982EB8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A2D4D5EB-7525-4E26-90C1-73A4DA1974E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30798EE7-34BB-4319-B0D9-A7A72B208FC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0F0E15C8-736B-4149-AE34-E3CF436D03F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B30AB932-A7D6-4FEB-9AED-8130D486D85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A5E8BBDF-E19F-4D47-9E07-941AB2CBA95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B3F8FC0C-93B9-4A30-A607-EE276A19540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A1E7F4E1-C9C1-491C-B8FB-37DA02ED07B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6A9A2010-999A-4CAA-B637-043C0895B24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CA0CCB41-2D30-4907-989C-38BE771BEDC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EECF783E-D4DB-4557-8B13-B47577A956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E526E3E0-6FF1-412A-83C1-FCE022CF3AD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6E97C07D-8E1E-4E55-B11D-8244163F6D1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50B93804-30EB-4C31-9823-EA01EBD3A4F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38ACB6B2-A49F-4045-9825-0755E86EE7A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E439DE1C-9809-4033-86EF-F8963484611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219CB2D8-5AD3-4300-8A8E-F43606C15F8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F7493ADE-E62D-4919-A90F-9F5E60782BA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332CE4E2-4ECD-4221-8209-57022250B4E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E0F44EE9-E70A-4273-90DA-AA92361CB25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12714A47-C8E0-42C8-9B58-BB54C03523F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87EABBEA-DB21-43ED-B033-A48AA05581D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B75926F9-0E6F-4E60-8817-3ADBF80A73F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867867BC-C971-404C-B290-55C3597A24E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4E532269-2D4D-4688-B30B-A32817D57CD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62D5E5AF-9D9A-40F3-8B19-217CF503624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3AF0D86C-56B4-4B88-9E9B-0A8E02EAC69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7C405154-7795-4EB3-87F3-1FE8D39345F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DB17D295-810A-4DCB-A7E3-3B5E9526536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2AD266F1-38E5-472F-8E4B-6D6D652BDF9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ED5BBE00-18C7-41DF-8E15-E20AA86750F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86828D36-06BD-4088-9DCD-E7CD3DCC614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33B79A95-D535-41F4-86B7-6C177917594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9ABDD38B-BF26-45AC-83E1-94178FC6A1B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09001B3C-8DFB-4842-9D18-A293C6D8D5E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C91BD9AC-E850-4AD8-9835-63D0BE90CC6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14048B31-5C5A-462C-A91B-04B072212F7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EBBCD660-91EF-4AC3-90F6-F7F98F7A42E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0FA48E0A-4949-4D87-82E1-1A21090856B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6A7D2E50-E74B-4DE6-934C-6ECE874CF1E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0E771E5D-DA53-40E3-AF79-393BA5EDC74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8F01967F-A78B-4393-991E-B90C4284107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C9C6E571-2956-445C-AA2C-C77C02F7340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C1026809-3950-4085-A510-338AAFBAACB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671E17EE-778E-4A6D-823E-193F9F50F57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B259439C-11FC-4A45-9885-89CFCC488DA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5BE78B5D-CFF6-481A-9D23-85DAE15367F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445F9C5B-B60D-4B6A-A7C1-1E8B5ABB4FB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F9EA7347-B478-49BB-A2ED-062954A4119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E8986907-5416-4978-818F-CD39FB40519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5A0D227E-EC64-489F-8C3C-52A1364FB82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81BBB7DF-ACCA-405D-A24B-B7943692992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C5F78F5F-A7FB-4D6D-8F1E-D81EC3903B8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C7D529CC-306B-4C0E-831F-D53D702D7A2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A0FFE100-B883-4E01-B421-55A8F0831CA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2270AFC7-2F2F-4DAA-B582-BCDD439AEE7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247BE560-E5F2-467C-BE55-FF38D5E3320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34D152CB-D759-4041-B7C7-E05B6F458EB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246B930D-1A53-411A-9BAC-1F74AD4B57F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8AEE6574-38F6-4494-8707-2317BEA9F10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015957FB-4FE7-47F2-91AE-9C1E35C8C54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F00ECFE7-6093-4CED-8B21-28FAB89487A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FFBB2978-184D-4108-871D-5364D6DB6F1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5F7964EB-B254-4B2B-ACD9-80FE41D8B9F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6C58E2E1-6E19-44AD-99F0-7E582448C37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D4DDDE83-9E5E-4C7A-B7C1-796EE8DC57A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1E823F1E-3F29-404A-A941-B25ADE35EFD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3AE63B9B-811B-43D3-9E9F-849F06A1BE6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83F80323-42C5-401E-A69A-A119BA2FAAB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82BF4854-3814-4A60-8723-5E26DB56C56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1C1F2E1B-33D1-4400-9518-DF06F2A5051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281B7DCC-9D6E-49F4-B616-F879C2AEB65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E9F7974B-32E5-4D2D-AE5B-B1BF475B362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4F3D98B6-CB00-4597-8A5A-64274233B8F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EEAF4C69-F09A-4222-A39D-DBF6077F523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76724A16-255E-4949-8244-99468B4AEDC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2088DB8E-EEE8-469C-8039-84FF080C00B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30DAFFE4-335C-438F-BFE7-6F4A30CB05B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EC634ADF-260E-404E-8EE5-9F60AD510C9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6BD7ED5B-0E77-4289-B646-E6C4C89DF1B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B0895E26-0203-4383-92F7-7FD230E7DB8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831575D2-E042-41E2-B147-095D1F682E4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7A4576D3-964A-4D96-BBE8-13718C60B5E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60DEAFD4-1460-45A1-AD22-7359D1B340F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12C5F961-D6B2-4F4C-A80B-39AFAA8A63D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764CD86C-AA09-41B5-9E46-436F0675F8E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4DFE0191-DA75-4537-9AE2-707E3112AA0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6E579871-EC19-4CB6-BF41-CA3409C1863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7C155943-54BA-411A-ACB6-87985A799D9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D3B8E77A-513A-40A2-A398-83D06282B4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1D795909-56D5-4A02-ADDC-E6B881CF749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70EB4613-DE80-4275-AC9B-99FFB2FFEC6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107CC88B-E8FA-4CA2-8CD0-B3C70DA65DA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A58838A4-4658-43C0-A918-02891B354D0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6EB1494F-6D6E-425E-9453-4E97BFFEAC9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53B40440-0AD7-4285-BC06-3CB18FF9422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25973C65-330A-46F8-9C92-7C16E97D076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EB46FA42-81B4-4520-B769-056E646B44D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4011C89A-234D-4590-B60B-E106CE59DAC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4CE1F2B2-F1EF-43B7-9F5D-35780B21605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7C74EDB5-591D-485D-A213-59DBA608689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5AB1550F-1EAA-4CDA-BD3D-F7D66226F1A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226CC0EE-AF63-4F3B-9CB3-54ABDA1A9AE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F916F482-675C-4E2C-BA82-8A38249D960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66C1DF30-CAD5-42DF-9584-914B0CDD87E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BBDE6342-3EFF-418E-A4E3-E92270CEA89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E43285A6-B671-4BC1-97D4-78D2BC5E8FE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FB218BC4-BC24-4906-BA95-A33C913C961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C709EF51-8D76-4B8F-8D15-0409D732F30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1CA8D371-E14E-49D6-B8F3-6CDCF774E5C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87D2CE7A-36D8-43F9-AB59-E3D36D96C0F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656D94C3-9C60-46A8-8C00-BD3E7924AD4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BE985206-7807-4590-A607-F2B5BE2AB52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070AA044-3D8B-42AD-B313-CE333E9CDCB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566978FE-6DB7-48A0-89BF-CD06C8ADF50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6767640C-C5F6-417A-9678-4ADF073FCBC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D5868711-46EC-4DC1-87D1-2EADEAD0953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7AA3C0AF-98FC-4914-B879-24255929F7F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744F2242-1948-467B-8EC5-1FFE1CAD956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DD612CB5-FB20-49E1-818D-8697412DAC4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E723516A-5112-493A-A825-94F4A64ABE4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86BD44DB-8D4C-4943-9C03-C2B83BCE7E9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B34C33B0-F4C5-4319-B185-659DF0FF50C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A55612F3-2D47-4FA3-80FA-FC6C40885B7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92097271-DE2F-4723-939E-3DF4327DB8B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48D02F55-D28C-4A92-804C-4C702F704F1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F3A80EE1-1FBF-40EA-8E8A-0DC703FC3E0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1C97F760-199D-4ACD-9455-0360BD349BD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C66EFD1F-6012-40DB-8135-2468B90A915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076BFAFB-2ED1-4A02-AC23-FF98850DFDB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9EBEE351-0972-4523-9C35-DFCC0B213CF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A02F135F-BB3F-4CB1-936D-B2057B5C262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3D09504C-3639-4A91-9B79-40C751B45C0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451FEC58-312D-4A69-86B0-21716E23608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22B956A7-72B9-49CB-B0E4-7361AF54036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127EBB65-F762-4A2E-8F3A-14695B72276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8CE8FEDB-F266-4B5A-A059-1667B5D2E2D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68DE3405-2B15-4D00-B8B9-F071246E8F7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6C0D789A-0711-47A0-A593-AAE22130A80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16F19764-84F5-436F-9D42-B7A30958D91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13524842-AC15-4D9B-8194-2ADF28347BE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85E75321-1439-45E4-B388-39CAE215210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478E9832-C1AF-4BD2-B92C-EFE637C4FC9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43B3D313-996A-4DDB-BE6C-A58B97E0223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572B1CFF-F553-41BD-B989-DC27BB7EB83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544C757F-94C8-4058-A3CD-7FF3703DE68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1919F4F0-1D78-4439-AC83-19914D11C85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860A070C-B162-4C7E-856C-A1C332FD4DA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372AA37B-73A0-4C98-AD76-0926FC6C9F8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406C1C46-CC44-442F-A6E8-82A8826E752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5A17F683-F0C8-46DC-A0D3-E90E017275B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C09E7AE7-E0FF-4BE4-B861-450DA452C91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FC12CE52-F063-45A8-BC9B-E387436446C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6A5EDAC4-EE6E-40A3-8D03-1235E25BD64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E03638E4-E20F-4162-89F3-F32CE0C5E78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36F5EA43-7072-445A-B4EC-B8D6D0B727B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8A8E09AC-DD06-4AE6-B514-AA4C91CC4F4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BBD84807-0148-4F75-907F-70A287A1DCA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962F9F86-7CDA-4D86-9849-F6E01D9E5B8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ED5EE9BE-2402-4A5C-AA7B-2F36CF1BC84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7A06C030-7445-4410-A25A-B1E07B94340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1B48AFCB-F64A-4B49-B67A-33BC41F3F6F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A43EB5C5-B942-4845-B36D-8DCC9E4781C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84812870-4C3E-4154-9510-DFE03C7DB85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05D44B9D-775F-4CB9-9746-D6864FC2988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0674B3C2-3D83-4F04-BCE8-D9C5D58CA8E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59B449A7-9C44-4BD6-8620-109DE267015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D9F81ED7-9D97-4534-8952-57F6EAA0667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1D5EA0C1-BE45-40B2-8604-F8DEE371D8C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B9645851-294F-4B51-8853-FA8001B3EAF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138FDB97-BBE8-4DB6-80CC-A0ABC28B05D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95A5C524-2852-461E-8C22-8EC924FE082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F4426840-538C-4935-9FE5-9EFEEDBAD83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9D425498-A6A5-4FA9-A1A3-C3C872BA9C9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52A7441D-4F71-44D0-A03C-F6407854CEF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2106AD60-D905-4B71-947E-AAD92378621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4E1B8EB4-4B88-4025-9E0F-8CD923D411E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B1FD8198-6784-4183-BFDC-D0BFB07AE27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3BADD9F4-02B1-4FCF-9A97-51669EA9241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06952642-D5E7-4A53-B223-EF4A60FA990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F3935BFB-01AE-4F4C-AE6F-6D9FA9FD0AF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7AFB625E-7748-4951-B98E-A8B8392571E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CB82D505-65EC-4B38-B1B3-FA5FC69604B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801695B6-D692-4FC7-AF1E-F3D337A0FF9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4AF379FA-B03C-41EC-988C-2E224D3CD07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272244C2-5A4D-429E-A19E-588D1C5A5F9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879E27A5-FF11-4096-B6BA-D3B01E2D81F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EF195122-BE5D-409D-94E0-6A1E103A33A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03B634C1-FD9E-4DDF-B354-CF36BC66F60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82DE8747-FF9B-4183-8E59-D64E6E16792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FE862AFD-BD5F-4F53-B994-B86261D954C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91835CC4-A133-4C51-BFEC-1728BD8DE87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6302128C-CDE4-4EF2-AB5C-74A0D69B715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8419D5F4-C1CD-4651-A1DE-46CD5933878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C726D84F-E374-4E84-ACAC-82391D0BB32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A66536DC-8B55-44AF-80EA-4DE844BBE7D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1F92F90A-E40B-4D4C-83D5-9131A5F33CB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71F658A6-575A-4CB3-8B02-239B79C1271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BAE062D3-C7BD-463E-87F4-102AB1C6FEB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E922AFE1-3A32-4229-BFC9-BD60106ED10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FA89D1DE-3A52-4627-94F9-E4E1CC96819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EFD8368A-19AA-43EF-8AAF-CE240DBC644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0CE885C4-4A75-48F2-99C2-06B0D20E818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62B30319-7C00-4703-87DA-63F6B497722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020C3E08-4E40-4C5B-A3C5-3E6B2E8D168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3CE96F45-02D8-4F67-B6E5-7BD3CAAEC9C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09ADBC3A-039B-4597-9325-73AA00AD296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15459DCF-879F-4CB2-AC29-65C0605CEE3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B32EB354-BD49-4CDD-A535-2D280CBF899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69499AEE-78B2-464B-8551-0E4C1FCB457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693FDC03-8D72-47DB-B710-23B8CE9B161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3B7E1CAA-2A86-4072-A841-804E8671231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51BA3460-9EBB-4EE2-90BD-24113C97AAF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0ABF870C-E657-4E9A-9040-3FBD23A682C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0E911C88-9F7F-4FD5-A0A1-B676850BE4E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FD3F9506-AFC5-4B1B-8ED4-E27FFCD8F63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1F159DA4-69FA-4674-BB8E-1492216E092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0AC0EE2B-4BD0-49AF-8749-71E8A751FD3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96D1292C-E5B9-4DC4-B253-3719F4DBD74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C99BE749-BB69-4736-BCF5-A472576FD94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DB2B6178-7953-4E96-BEFD-FAEE8A54B27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464D1D51-41D5-4A51-8CF7-686575813FB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FC157328-1BC0-4FDC-A6A7-B30672D0462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B91DD7C6-ACBB-4E42-A03E-01B9A61A973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6A74B3B9-F813-4FC0-9AF7-779E251E4AB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69663063-E398-4ED2-8079-7E9D4AE770D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E14620E7-3B47-46C3-A748-030CEA1C6A1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787FBA25-8B89-475A-9091-B097866B004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BAC05682-D202-45FD-8C2D-58BA91DAB60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3CFC11BB-1543-49E3-929B-3478748678D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8D2F36D0-98C3-4E1B-ACCB-C86841790F9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2C5A0A60-D546-410D-A80D-9516BC7FAC0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3B1ED456-986A-412C-8B19-5260F6BA8A5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8391B980-3D29-42D6-A4B5-D4FCB536BF9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AF8BC8A9-D3A6-459D-B806-E086B8536D6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D2275924-28DF-4403-850C-6BD9AE8FB59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FFC6E4BB-6D2F-4B89-83D4-54D27638F2F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AA7F235B-F834-4B7F-8100-4A4258B75C4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3ABC92A9-5312-4E60-BDAB-5A7A630FA99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717C7D73-11D4-4B90-BA19-5A362ADE565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761D87CD-4F7C-4495-878F-D7E4C8AC45C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9A67DA1D-0851-4123-958E-6FFC31F6ACB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5FD86355-8CF5-48D7-835B-7BD67A484F4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BE8A3821-F26F-4D03-8562-E95C4FB5F7B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14C7DDAC-004F-4A7D-889A-9D146746B09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89E09709-0673-4B24-BEEB-3CE7E5520E2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23067139-B978-4400-B6D8-2E005F7672C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3B304B9F-74C9-4319-8046-FBF290656BF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9AC245A9-6D5D-40AB-9A55-701C33BAB57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02BDF461-7641-4072-9236-06655BE5BBF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81D6E761-6163-45F7-9329-EDF396B0CB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491E1F5E-EC43-4DD1-AC03-9D00C549734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B1EB88F0-9647-4C7B-8C8C-816EAFB1F33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B6014690-94C2-4CD8-A35E-DF5555F3B0F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961B561E-DF37-4E79-8505-8841EDDE3D9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7A7B234E-6EFF-4C7F-8273-4CD1791D640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C9520717-DC9E-44F6-80FE-632207044CF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4DA87086-4A4E-4151-9187-CC37115E0A4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06D18A12-A151-459E-8A7A-0D75D729AA6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CD882C7D-B7F0-4CBF-8F9C-E47F028C19E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96EE197E-780F-4DA4-A29B-DFB53C9B21E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0BFE18AB-7245-4782-8740-E426DC106A5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F6774DB6-6C3B-4B89-8E91-E6394CC08F8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9CEAEC1E-795E-45DC-ACAD-24FBDB22CC4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5E6DF817-A739-438F-A124-69D1802140C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9733F221-C0F1-4534-8165-8C0ADD5CBE3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36CE1B58-A775-4500-88E4-0B6CEF75656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2CDE0F00-9A96-4EB7-913B-4F208429E10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6DF1B56E-1DE9-49D5-9DB0-645829A5DD7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0F11EDBD-53A4-45F8-A705-A4FFBBDF7B1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E350FCAC-8BA8-4967-B1BA-EFE733CE67E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9BFE155F-57D1-432D-AC8F-72FD29DEC5C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A327EDAA-7A7A-497C-A46B-45C88D2C7FA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3BA24168-3703-40DA-A7A7-BB4493F4C40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3E00958F-C302-4ED9-AA14-BC124FF1637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E3459D29-2A67-4783-A332-875756F59CC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0D0D7E55-61EA-46E7-9356-0B8DDF98E8B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E1ABE9D6-785B-472E-B24E-2580C3E5916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9F8FFCB5-D1E2-40A9-A716-F8C72AE00F0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56B06D3F-6ACD-4BF6-9E08-E6458E6A1A9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D2748182-F50F-4DF0-B76A-428A6CD7734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C070EF57-0B47-4ECF-BFAC-67C6A0BFC93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1216DDA4-CAED-44ED-9539-7CA77C05D42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877FC9A1-48B4-4722-9083-B2D55DA294A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65B041C9-CF9D-45FC-B91A-42C76C4E1D8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8A1E6382-8D44-4292-94F0-D6EACAED45A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ECBF21A8-D892-485D-8826-F6377B12E4F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881AB76E-8A15-4DC8-9129-6F5683E4D7A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06CB732E-4B73-4E09-A0EF-40C9CC88DDB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BC59E552-EF4E-4120-A8D7-326333129F1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3BF354DE-49C5-4044-884C-A7805CAC699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C94FD045-8A11-4D05-8C7B-57578096068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0368F369-E58B-4919-A194-2E907E6BE87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49713042-7048-4E16-89FC-771FAA69086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DCAFC000-2DE9-4C9B-8D8A-0FDAB12FA92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85FA5F65-C869-43EA-ABD6-13EE4F9B7A5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A93F6A2A-B37B-450B-A36C-AC47F2C93C7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F396BB04-0CEB-4C4F-BFB9-C3046A246C3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FE871E40-1DAF-4F2F-8A34-93FEF9E68C9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BC08CA2F-42AF-4F1E-9ECD-39C7A915DB2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CCEF53AB-7AEB-49B8-B497-B86B9312B94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F12853A0-3EE4-4EBB-A2EC-7C775A29082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2CC50021-505C-449E-ABD4-E2BED7DF0E7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5DEDE4DE-12F6-4B0C-9992-DDA36667E05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4FF1A18A-E2AC-4A89-9846-46FC337904E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2D6B6E5A-1478-4D09-96FC-4E4AC74C8A3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D46CCB56-E698-42A0-8212-BEC3BCBCAC3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5C224BB0-822E-4B5B-B786-E4638DD27E7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E801E9FC-3A02-4B19-824B-01142CE9F6C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AF95FEF2-B68E-42BC-B9C0-6C599BEBF49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9E1BE842-6649-4B03-9FB8-E4FDFAA2C8D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0120C5C0-245D-443C-9A77-8F8E1B4743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1CB5DAD8-BC54-4D4B-8619-A4915A7D1C6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CF73B79F-16A0-4A5D-A349-5EA9AA959F3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6EC301FB-79C3-4E54-B092-C2B7E5C4619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EBCF3E06-B9E0-4B2D-BB4B-CAEB8504B33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4708E798-90E4-49E9-BEA1-27010CFDD76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1DDA773C-268E-4987-97AC-6BA4C022AAA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E1B9D613-B3E2-4AE1-A257-1FE1BB96EEA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7B07F008-0197-4EFE-B26B-1056ADDD1BF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3E24772C-5A5B-4710-BAA7-7CB682D94BB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75041FF3-42EB-411C-B1D2-4A08B69F666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97D783DE-CB83-48DD-880C-3067C5D63A8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C2164314-65F8-4FB4-BB61-3A8836341C6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9DEEECC9-3E3B-4186-B36D-35586311107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8D32E5AB-D325-4CE0-B97F-F811A9C6744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661063B8-C978-4D2D-83AC-5D70BE83FBD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95C82A57-5D9F-4429-8B23-95502D7FA26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8D602AEF-9766-41D7-B5D6-C9552FF6F80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4C1D4167-E61E-4905-9862-63198AE5789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3B866C19-9983-4638-B05E-96086263CE4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221DBCD0-F630-4049-8F07-CBDA91DDB7A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A52D65E9-1D58-4A0E-8661-F4478585D55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148858C4-58A7-4B2B-8B35-065F6E1FC0C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145D0688-A2B9-4F16-846D-9D9FAC35AA4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5CDAD5B9-3092-4CEA-BF53-0D4A096A848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DEC15D28-F850-465B-AF4E-50BE5616798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2FE26577-7814-4ACA-886C-FB00BA193ED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6B98D5D0-B419-495E-B24F-A5F29799A6F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AED4EC56-62DF-4BFD-A0F0-4EAACD3C7B8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443233D9-2865-4D7F-8213-EBF68C72DF5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F851895C-359B-43ED-BF0B-C8BD041C557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ACF26D92-1BDE-4443-8354-8EC4CFBFB24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9C57C280-A53E-4B92-89BF-C4B278B139A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8A04DA0A-489D-4FDB-B655-D0A2FF8AC95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B3F60148-359C-4865-878F-7709B876760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1D591A10-B644-452B-A8AF-6EC2C061B95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331C8ABD-A34A-4512-B75F-8F07522ACC3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770592BE-868C-4414-AE08-5443F583D9D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F78E36CA-D396-4E99-9A9B-EC89BD7907C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C72ABEF8-F2DD-4147-8762-14C9B88E1AF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0814A616-DF06-422B-870C-FC7CF6193C1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EA4B4B77-D123-4A07-8688-2F735477557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BE23D064-2FBA-4B9D-9FDE-702F835B98A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26250156-295E-4777-9458-585244ACDFC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C05E3CFE-0D31-4109-A198-CB1F823B207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6DA36752-F438-4DAA-BF2F-0EE42E36539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CBCA80B4-92EE-471F-BA76-51C73280E98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A7C1119D-3C34-4EC8-A4DB-F63E7B8D542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13378020-95B9-4626-978E-5F4669BB1CB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15B094C3-0548-4EA2-9350-C38F56CB5EB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AE851415-CCCB-4E4D-8E82-DD67A014A60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205EF58F-004E-4146-936E-290A97E34C9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FE4FE18F-1321-43AE-B4A6-2E61F42E62F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05D30376-0D24-4572-A3B3-6431191CB24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6C3E7CC7-1C57-4244-B2AC-ED8C126A972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19DA3FD9-F061-4B1F-86EA-C84CE88FAEF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6298F7BC-2D8D-4567-B329-94E3AE231F0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823574A2-FDD0-49A2-91BC-A7B7791D742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18C5C871-1D17-4787-90CC-2546491BBE0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6B2C8DF4-0D0D-424D-8773-C11FA1CB155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B2613327-7F0F-406B-90AE-DC12601A2B1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50C57DE5-C3B0-499B-8342-7658A6DEF26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F10087D7-1DB9-4868-A038-A524470CF5F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0620D893-3607-456D-A4F3-85233758C51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EC72B69C-F5A8-48DA-BAA7-BE5B47E8B91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AE2CD754-C862-47DC-98E3-0F84B6EFDA1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F8B72FE7-9C30-48F2-B6F2-0B72236BEF6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4AA8D160-64DE-40CE-A69A-A7F33FE930B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48A82BA2-0174-49A1-BE1B-72235079360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8E0BCBF8-41A3-4140-ADAA-70B6B613853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15D7A439-C3DD-4907-9565-E68546D8FBD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A31DA474-3C8B-4573-9FC2-BCCCACD24B7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A64F53D3-F6F3-4103-9E9C-0C56F3656A1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3F6648A5-ADFB-4925-A851-F616CBEFCAD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4A19E281-C4D1-4151-8082-D3FC61CF4D3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F0DECB60-B133-4F7F-9A7D-D28BD222966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4B4F13FB-9837-4A06-A4B3-8F19A6A2B59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E178D2D8-17E0-47DC-AE41-164A528C3C0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192E9E7B-5428-403B-80CD-4EFBE737353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269668A4-5F32-4282-9409-25B3DD2BA4B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28B7BB00-0883-4808-92AD-1A3B6FE8FDE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5EA77720-2BC1-497D-BBB0-7554DD26867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7DF933BC-58B3-40DF-8580-5115885CC8B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CEA1AF24-215C-4CA2-A4FF-D5AEE420996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C1CECE67-04FF-4590-A938-11C5BCF3603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184BE6A9-9CED-4A57-9E2F-86CC6C7FCAC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65CEB2CA-9AE3-4A44-B14B-497E7224861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D2644E28-B93C-4868-9D9A-D519B45EB1B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15A08D7D-ED7F-44EC-B804-66CBB8DFCD9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F7D9573B-7E23-4F2C-9E5D-A263A71A04F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B613DCE6-BB36-4EF1-8ACE-40E88BB284D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F70F2A88-BA75-4D9F-9D97-5BB32BD9487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C25FC516-BCD3-42D1-A324-13337A697DD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437822E2-FFF0-4A45-92D9-D3DC7705934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58CD77A0-D741-434F-9690-6E2D07B76DA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FBD48240-BE4A-4797-B598-EBC8BA1A490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A81DBE39-F536-48F7-BEE9-E17258FFAA4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D9383574-B623-4CED-B232-96F18047764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0A5295BF-BAF3-42CE-BC04-9C2F647AC67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96B16343-7879-438D-887D-F235A74C9A4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34A0558A-10B0-471B-9F15-153B6938D5E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3CAB1056-5476-49DC-8078-4CDDC76C406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36853DCD-6EB7-4169-B200-52BFE9AF275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25FD7EBC-8395-44DD-95F8-051F00CE260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39AE821A-CC12-47AC-A5EC-E9057FB03F0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A63F42EC-0C71-4A5E-B639-55DF3F615FE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9531E579-342A-48EB-A7B1-F1E73A5BFD0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311DD6B0-DFA6-4F13-A89B-72A6C66C1E3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10C1A4D7-962B-47E8-94E3-5968234D86B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1C8BBE76-8971-44A8-A719-ECF66D2F9B7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2BDD01FF-8E1C-4086-9E21-AF3936F2E72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E23670E9-7F76-4EF2-B0AD-68BB7EA9D9F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0B334A8B-E95E-4EF9-BD65-A901D43DE91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6373A399-4B49-47A7-B12D-028683F0044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389B40C1-858A-4F24-A44D-6559F9F43AA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71C7F569-3986-4738-8442-96632243A0F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2EE421F4-FB12-46E3-8E0B-56163DE6C7E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A3E6A933-122E-4678-A01E-2370D1705AB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669442F4-150E-473F-8A0B-9FF40E7F01C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3426983D-D794-4CE1-B2BB-5BE3E9ECCDB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D24D1C13-CBA9-4C21-ADF2-D126C51B9F5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D96B4145-E391-4EDF-A325-A2499DF8AA5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CBEBA200-55F3-402F-AEED-3CF772ED7B9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FA9F2A31-76E9-4DAF-9294-86E05E13001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12A05798-5375-4282-BF44-1C54A145EFA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97CC9884-DF6E-4AD1-94AF-75E81484711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6DAD0C74-6D4D-4BC5-B791-47092E66474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1F0EBC0E-7827-4B08-8800-E9C399F4545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930A145E-667F-40B7-B5FD-6BA4CBD27F5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0B525F25-99F2-4412-9C69-A6C9BE0BD7D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FD52AE36-249A-4C77-B953-F291371EF57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57EF4F33-4EBB-42C7-9C9C-47FA254269E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B3152886-BA2E-469C-993B-21BD4E5693F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94062480-DE24-483A-AA4B-A3ABB1B8DE1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72A4311E-F4AF-4E7B-9774-201F33C7940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CFD80D1A-CD3C-484E-8E06-F0D06A0B727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15E0FAB5-BD43-4131-B9E5-D306BEFCE14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5EAF90E6-9C09-4479-8E18-C7658E2147F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7238F43D-DB15-4D99-A539-299CAE916C1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8A43D4BD-C04B-4B9C-9DBE-CBF0CDB5568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54914D86-A1FF-4B45-92BE-83018EFC19F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6C2AECD3-E2B4-444B-BA7B-47D38174701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F1FE36E8-EE0D-430E-8137-3750CE1C9D0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AEBF0C02-3FA2-42EB-A7F9-04D737CAAED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9CF6AAE4-BB9F-4C76-9B00-7E65B0E8289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AE7985EF-51BF-4A11-AC55-B3C71794BE6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59550107-858E-484A-A018-3D1C45A60BE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D39ED8C6-242B-4862-84F4-C04E40AB1B9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895E2EDF-5DAD-4C1D-A249-50534DD6B66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11FBE932-D62D-498B-9B8B-331408A6442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8323DB79-8D2B-48C4-B1B7-8AA317DC294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E7C5D52B-5630-4B51-892C-79864629D93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2B020199-0432-4FC3-A0CB-B1AC1EB2E82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CF4E06B8-20BB-481E-B94F-10927D940CC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7E5FD485-6B46-4361-9C11-1A8AB360345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9972C009-FEA9-4452-B7BB-F5DD4289DD4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9F7C3BFC-3FDF-42C6-9024-0A2C78BB725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594EB829-0338-41BB-831C-A833583E783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807D332F-C046-4078-AB62-A1649FB9EE1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11B6F3EF-F6CF-4875-9857-BBC9E1A2835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2D076A87-6F41-425C-8253-7F123C63EFE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AB6924E4-92A3-4AC0-BF4D-E92CE74586A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14A0CD6A-E67C-40ED-BDDC-54E2CB34C18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CAE63032-5D4D-47C4-83E3-7BED85735F9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2994BF85-AACC-4651-835F-4EDCB48B228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CD030D65-BFB1-4F8A-A3E9-29C4B6A419D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883F6309-18C1-416A-A0C4-6BB1EA9FABF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A0FA88E8-C11D-425C-A0CF-1CEDBA6A9E5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A7CFB71F-5CD9-4287-9FEE-E8A2877766C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78DA07EE-8D90-4D84-84BF-B4EC310A0C1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A12A5954-6858-4234-81A9-54B963FAB70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A6DA2AA0-3891-4FE6-9E2D-DC56BC31526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246A099D-F797-4AD2-9CFE-19B99640E4C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2A7D0FEF-DB9E-4130-AA24-8B5FBFB63DE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29E70B66-4758-4C1A-816B-7FD320D9D7A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8DCC951C-82C8-4711-AC5B-35C62B72DBB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807005DC-7AB0-4B68-BD7C-92159C4FB8E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1252D9CD-E872-4766-AC1A-831CCC43090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196FA76B-FF55-4A3D-8E94-BA4026AC771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9DFE9595-3B43-405A-85B7-5A3A4DC97CE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3C77B47F-1FE3-49D8-B451-2690F6C942F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5A26EECD-8EC4-4EAB-BC6A-42CE3CD6359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A2D271FA-B394-4DDD-BABC-AB9309F8D69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67CA2199-630F-448B-92F3-576E9A1D9C7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65ED575B-CEC3-4BE4-ADE3-C0FEE25D868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82B1E5EA-F3EF-463F-BFBE-14134D7A5E1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56935525-3D30-4302-B3B2-CED81ECDDA0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03CCE81E-D7E5-4E90-A71C-08210756378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35E38F2A-8965-47D8-8C20-6285C180141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D75B6A2E-8CEF-4E42-9CEE-06ECE61C3F1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37D44057-3482-4357-9B32-E1324C49542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24A37AF6-98E9-44AB-BC2D-85FE5DBEC23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793037AB-9F5B-4B54-9DB0-137EE6AF293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D6024D24-FA8C-44F3-8AB1-810EF443BFD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D4F3538C-DB2E-45A8-9034-4774F481A1F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9F35B18B-88F4-4B1F-AC35-5C95AE7B11B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5CC31550-96BA-4BE2-B216-258742700E9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0BB2F1EC-4EC0-4082-905A-9BE2595ED9A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BDAAE552-8089-4D24-842B-ECAB3CDE094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0855EA37-D255-4CC9-86B1-A894AEA771F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C3FE3933-2370-4DAE-99FE-A3C2B4372F6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AF23CCA9-375B-4575-9E61-FF71732A82C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2B988D19-3E6C-455C-8795-95683B23481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312146CD-A204-45FD-B9F8-DD16A88AAE9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FCA54AD0-0735-4E5A-9760-7C7F9BABCC5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29B6651C-863C-48C0-A4AD-049A28BED66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B3992438-4C04-4E0D-8654-857F618D985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1FE010BB-6496-4693-B994-C04F8D1DA26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1AF0CA3B-4B30-48EA-A108-DA16C228F0A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A035A327-5E92-4A51-9ADF-E1E047831F4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2052543A-06CB-4BFF-91CF-36080FD4567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CBFDCEEA-E077-424F-BEE2-F22715DBF37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B125A1A3-B5FE-48B3-B995-46991568EDD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4DC87558-D0E5-477A-9D6D-B3430368AE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F5C85F05-B8B8-4EBC-AEEA-87527F68E0E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3C06A998-DBA5-412F-AE09-A7B71B63DBF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173A4B2A-954C-4FBF-B644-1F20703021A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58F907E8-4ADA-4521-A436-04654767C93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B54DF236-90AE-44CB-AC21-728D4D69013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28FF5B78-B925-46B9-9371-E85B3DB93E2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CEBFF09E-E87E-44B1-9A70-F84AEC28C21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3174A383-0AA7-4286-8CC8-DF45B975BAA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3AD37EFE-A029-4B67-A492-A68199DD4FA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5BE89F59-D89B-47DF-921A-B5AB52F2A35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B5D854FD-F391-42E7-ADB0-667DF2DDC38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47B2F499-3D84-46E2-AFC3-DE64694885D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98EA0A5F-91A4-4FF0-B0FF-636E18B938A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0CF7EE3B-AF37-4D88-A8B3-226CC5663C3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205368E6-91DC-45A4-86A7-EB23A9E5807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F47F85BF-DAB5-458B-9F71-AECF72D6532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6CA73152-9F28-4437-B47F-8F69B2BD043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94E26935-638E-494F-96EC-A1381AFFAAD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68266379-B310-489A-B777-D697C7C699B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F5277DDB-0990-4583-B20C-9D76358EA7F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05BA53F9-E981-4390-9593-B99EB1AEA99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D16E3522-EF10-4838-95AC-6AD3872C53A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4BAA46F2-4618-443F-9EE1-7F4A137E247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ED346935-DCCA-4FAD-9032-17F6610D908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DC76AB6D-A5D3-47EF-ADFB-57EDB4459A2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C502F32B-35A6-42CF-AB57-627CD9ED620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D4C300F8-1DBD-4F6D-9265-15B2CD164A3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DBAD15DB-215E-4923-AF76-6DBE432CC60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241CDBE6-F5E9-4574-BE01-B542E31368A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D05B1FF4-259A-40A7-A169-0BCB47AFE0D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1FDA9945-23EE-4533-9BA6-2FBC5CED394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07A6F95D-6EDE-4884-A193-78513254BA2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91454879-41C3-4886-B826-E878BCE7421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2E91DD3E-1D39-43E1-8559-A438E0E7D51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A55B694E-72DB-4EEF-B787-8FC0FCB87ED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D70CA767-3865-4362-9874-8E2988F80FC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E1B027EB-D1D4-4CED-8239-B25DC6F92CA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DF6624DE-05C4-42EA-B31C-BD723A0EF93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CF5C7873-DC34-497E-A431-F7450C86B0A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4A6F4C7F-E1B2-4BB9-A19F-E2757E5DAAD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C1523DAA-B298-44F4-9576-A31622C9AE5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CBD63B9C-C8AB-40B0-BC4C-6031BB09470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34FC5089-320D-4A2A-84E0-67E11799F80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D454E4AC-E671-46AB-9FBC-DBC91F0C5AE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07819927-C153-481A-B612-9E102ED1DF0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EE24853F-3D7F-4028-9F66-271057A439D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6F365198-7773-4499-855F-478C89A4012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6333E8CB-A3FE-4266-9482-F712E5C26E3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05EAB0AF-6B8A-4F72-A305-F53A67C790F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3ED8B25C-C542-459D-8109-C7DA5B8BCC7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909148C6-92BD-4B0D-B705-F88B07E5387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4BDC35FA-BE91-4D50-A3C1-559C1136373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AFB4A6D4-109C-4077-BDC6-C8B044A4B98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E03A0B4A-EFF4-4A51-805E-1AFDEFDEDA1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FD5BCB0B-D071-4867-8FA4-81B648F2033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31746881-C737-459F-BBC0-60033E68769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24A6FB6B-83EA-42B6-9F81-FB75C5A0DCD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E6999D3E-5F15-4E7C-AC0E-FDCAA6E5367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67EFA7F5-BB01-4C78-ABB8-0E865735695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128523C5-042F-4821-87DA-1EC87AA3CD5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8005B52B-3E17-43F4-B627-31C12CDC631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81D50E55-FC6D-44F8-91AB-AAAFD06AE96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64BD70AC-AFAC-4ED7-9BB7-B368060FAB0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A62F969F-3EF5-4DB0-AD71-1EC32629462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2AECD2E4-3962-4432-B2E4-AED578F29C9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592DC438-6ECB-4F2E-96CA-9B2CDBE12AD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3EA42C10-51A7-4168-BA68-5916414E245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667E2030-22DC-405D-A8CF-664D952499A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F91271A1-AEEF-4878-807E-DA8C237399A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9CEE7097-F93A-4935-8453-BEF2B4FC205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6E4F855C-1751-4EF5-A2B0-888564DF91E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D489FD8D-8ED5-43EE-A06E-095112C5558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A5A1B713-142C-49D9-8948-BED28D7A5BF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70D3D556-8C52-4B40-BC19-4A9F08AA1AE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861FA452-4BC0-4F01-B06F-0542885A2E3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E4B0C26F-C8E8-48CA-9CE8-CF3C9FE5FD1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086B6DA5-5C2A-4CA5-96AC-607B2D14A7F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F62249BE-0AE9-4FA7-9819-AE401F3EEF3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A6322EF3-F2A3-4019-88AE-06D95A3A643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E68139F8-EF69-4E4E-900B-22559BBD2C3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41A0F668-0470-45A2-A3DA-CE199F88CCD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378B4AB0-1C2F-4272-9D26-69ED27287D4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3D8A9D96-3378-4EEB-990C-134DF7F0519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947B5051-274B-407F-8616-BB76AA85AB6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93312B69-086A-4188-870B-941179C782B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DC39CEC8-0B44-4BC0-B918-9515846E263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584DD73F-A7BB-400B-BBFC-AAF827FFDC8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A64C76FB-5085-414D-A1F7-AFFA8BBBBB1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01B43981-B811-4CC5-A58A-426098DFBCA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0CFC7891-219A-46EF-AB22-7E6E263C301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1CC092F9-F54C-4F79-9F74-51128247C3C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BDAF6E52-8ED2-4A35-B0A2-ADD11B94721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12E8FE8F-3323-4275-8E41-FBB14F496F3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3BFCC0D8-4DB0-45F1-9AEE-FF71D233C65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4E3D21FE-D240-4C5B-A13E-BE0B19E09CA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9490A055-5903-4190-A1AE-3A77B692F4F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42A2F6ED-2F0E-4EC8-A99B-4ACFCEB2819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FCC8037C-C693-4F3B-8AA4-093C4566283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AE2EC358-D6C9-4D18-84B9-C5ACB9C1F50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4AEA31F8-5634-4EA0-BD63-8406A2840DB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99621EF0-1E9A-4256-AAF0-46B35FF4F77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6DD2AB51-92F8-4926-BF5A-20919F12AB5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8D70FC9D-A0D7-4BEA-9863-0F088553A7B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2E88C532-A005-459D-8666-6A4D20DE33C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375E1D61-EC3C-4873-86D4-9BE3F7BA3D6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CBD3E9DC-9164-48DC-9B4A-1327E2EC1C4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6F8723C9-F6A3-4D67-92C3-A412A490321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0CD1C172-B73E-42B2-A0EA-227C99ED60D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7079BFDD-7BD1-4495-9238-D1B6B2407E8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9B5DA274-B702-4A5C-80FA-5D267AE1D7D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05F8BC21-7EBE-439D-9A66-40BE69BFD67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087AE14E-CEB0-4E7B-926A-48F96D46B41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9F4B269B-26A8-47D2-AB9A-365D9747B6A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F0DD7E19-A3C0-492E-BF65-0D988F4C82D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77A3D94D-BEE9-4CAC-B52B-C87A3C4090A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D28538D4-760D-47B2-976B-A6ED7065421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C9D8B4EC-F544-4099-A646-6B52E72E018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7DEA4070-27EF-4B2A-A58E-5FE0B64A31D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F01B42C2-BC8A-4AA7-A255-80D6DBAB42C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66F701C5-2ACC-426E-BE37-96E85CB6807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8E909606-61B2-4317-8B29-FB1D5C8F1A5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C94A2E1F-DCFE-4FBB-998B-C72CC129586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3523E61C-CCE7-46B2-95AB-5527D1AA730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97858576-B75E-4A28-A562-6C2EFF6CB71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1BC840CE-0E58-4D33-A3ED-69D1C7D4B00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3226E278-CC8B-41F7-B580-3298776EFEC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2E44BF06-B347-445B-A038-385BCD20029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F878C4A8-BBA5-4147-BFFA-5D59ACBE333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9DEFDC29-C121-42B1-ABA2-0472B126E97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81898001-B98E-427F-A987-D7A4E601A0A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C1162EE7-EF2F-458F-A3D8-B5FA99B35EA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B14EDC82-45F3-4445-B837-F4D17EACDA3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0ED7D39B-9B9C-4E0C-80AF-F4EAD1262DE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C6385D5D-ED6D-41A3-A408-AE7A865CEC4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8B5A37B2-D5BA-4702-BACE-9894AF29244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00B0120D-9382-44D0-A89D-4E4C226707E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3E490B25-0FD0-4392-ABC6-A920ABAFC5B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EF791E0A-594E-48B7-85BA-1EB2B0E9F01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E871E1F5-AC48-4692-B9D0-2C813EF1C98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83C46087-2FB6-45AF-938A-51DEA3954C6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B5458989-D862-4861-8E43-6E239D3100C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9A556951-480E-4A32-928C-60F1AE25027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2A873F58-F323-4B2C-B9D1-DB16EA108D4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0C64916E-EEB7-4E80-892C-D72AE6BE581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24272DB9-BF9A-4C12-9F9D-502F758B4EC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68BFF6F2-70F3-4A97-879E-D9D291EC055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DD3FFB60-A5BE-4110-873E-9479734BDF9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FE5EB612-32DD-430C-AB6C-99902F71927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7DF862B5-B318-429F-B5B3-75DF8443D9E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701F67AE-F3A8-492B-A3EB-296559CA84B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8D121AB9-DBD0-496D-A4F6-A1497269999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61FC91F9-1C53-4C85-AB08-5B9D74A6354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9562A39D-8E20-4FDE-AD37-A2246EFF345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E1F7B01F-8F6E-4438-9B09-B5142650834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A49AAEF4-0F41-4989-82AC-AF1014D7AD2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E2C2989E-CDA9-4323-B5D4-D8C4F66F8A4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5A4A6EE9-F537-465F-9B87-2664EEC1187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4061DDF7-3589-44C3-AA22-A91227AAB6B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789ADD8F-5794-49B7-ADCD-EC679D4B788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4F5A3D94-D7E0-4CB2-882F-7615D727728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27D98E62-3E9A-4C29-9C8B-C7AA940FFBC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B02221BC-0B4D-4F35-B636-11D822F3998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785C9B4C-947B-4844-8A3F-D5E8DF9AEA6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D285A9A4-D56F-41F0-856A-B3C6CA5290C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5CD3B694-425B-4939-B391-6A9EC1EFE88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7A9623EE-4A2B-408A-AB09-F5694A117B17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781E3B27-86D7-4036-AB97-190AFE2F68C1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C3D89FF0-D9BA-4539-A3A8-D0042BFC6B3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FEB16793-D770-4E88-9ED8-B4ECD5684E8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3D54B629-BBDF-4F37-8AF6-79C566E3C13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2AE99CF0-F666-4220-95E1-CDDBC007769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63E95D49-20A6-41F9-A1BA-CF29E9A4F9B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0D7A703E-9258-438B-A99F-9E44BE483E6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582BFD03-EDC0-49AC-A76D-4E530895220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13AD600A-4A20-40B9-9990-0D860CE93CD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CD87FF68-4BEF-4A09-AA4E-7068002A000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8AAEAA28-4EDB-4833-9F0E-11A20415C0AC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BDBC0C33-D679-4EB6-BE8C-B67DAC1A357B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43B577E7-F1DE-446E-9374-B3C33B8970D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77B0B3B9-B52E-4F7E-9189-4CABD1196F0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4CDC66FC-33ED-4A80-94F3-A03C22B653F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2875588C-5477-4385-84E1-257DE224DD8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FC5D352F-72A9-46E0-A543-F1DF50CFC6B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379C764F-A3D6-40DC-826C-50B2A8525E6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DC0E3E15-A740-4393-9C90-60BE1313183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D60D7EA7-C017-4655-BA9F-954630F6392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C6414325-A713-43C2-B741-FDED9222A5D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2EF3D5C5-5C27-44B9-9C4B-1F9FF77E7F79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6140F609-947A-4AC7-97F7-5956F46B863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AADF376D-7B1D-4482-B6F7-6764344A6E2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0337BD9F-09A7-4A15-8930-83B5497AB5F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A9F2DB0D-9C28-464A-ABD6-BE7653F6E6E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77BD7404-CEFC-402F-9AD6-1CF40F8A1B33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85788B31-BA40-4B55-BF74-D350F2AAB606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19BE6961-81D6-46DF-AFBF-8CF3314938B0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84B6E312-12D2-428D-B648-58464C778BDA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A47FCBBE-9623-40A5-9818-F88096E4FED4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DCBB812A-14B1-483C-BE94-AF32ABBAB9B8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44EC45A1-4232-4663-BA3E-057BC8129BC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62DF9D0A-78F9-40A6-B7DC-AA1A25CFB48E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DB42DAA2-0B50-4194-A5E8-DF7B30CAE775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18B8B855-92C6-4D17-B3E8-B08FDD1CFA22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6890BA7D-5BC9-488D-9A50-9C18ABE0527F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58</xdr:row>
      <xdr:rowOff>76200</xdr:rowOff>
    </xdr:from>
    <xdr:to>
      <xdr:col>6</xdr:col>
      <xdr:colOff>0</xdr:colOff>
      <xdr:row>62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CE6A9EE0-8B0E-4808-98A7-0A202D30D32D}"/>
            </a:ext>
          </a:extLst>
        </xdr:cNvPr>
        <xdr:cNvSpPr>
          <a:spLocks noChangeArrowheads="1"/>
        </xdr:cNvSpPr>
      </xdr:nvSpPr>
      <xdr:spPr bwMode="auto">
        <a:xfrm>
          <a:off x="638175" y="11010900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58</xdr:row>
      <xdr:rowOff>76200</xdr:rowOff>
    </xdr:from>
    <xdr:to>
      <xdr:col>15</xdr:col>
      <xdr:colOff>285749</xdr:colOff>
      <xdr:row>62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2744C7FE-C29B-4061-9059-27F993550FE0}"/>
            </a:ext>
          </a:extLst>
        </xdr:cNvPr>
        <xdr:cNvSpPr>
          <a:spLocks noChangeArrowheads="1"/>
        </xdr:cNvSpPr>
      </xdr:nvSpPr>
      <xdr:spPr bwMode="auto">
        <a:xfrm>
          <a:off x="3259455" y="11010900"/>
          <a:ext cx="747902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8889BE09-F2ED-42F0-B5C0-288E71FEC83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572D8AD7-4BCE-48CD-B141-0AB628FAEA1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0E9058B3-8298-4739-A487-C9AEECC143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04EF842A-D9EA-491D-996B-23D7A728094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79B0EF24-CF2C-453D-BFF3-22B74EC9814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7EE128E3-8DC0-40E2-A497-3E0384891F5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FF43C035-7FDA-4203-9DFC-8451DF86E1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71473BF3-FA92-466F-8AF6-48A7F8CF678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EB952CA7-A674-4196-A5DD-265512677E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B0FE1712-62F2-4D4D-A393-D009769E109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51BA2194-E311-46CF-BFDC-F5965E2508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2BD3F909-AC8E-4069-BFF1-706CE997294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BF1C50C4-3161-4752-96F0-3D50B86B886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86E4E50A-C12D-4256-B9DB-63FC94DADE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46B17121-51CB-4A5A-AAD6-2D70CB46C10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C83473C4-44DD-4BFE-8518-1A058ED89E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DE1F475A-A00A-4258-AA85-5A4EFB5D99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DD672242-F476-4BBE-B4BC-57C4A76C95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A91A12E4-E15C-432D-9D3B-4D08A528562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B7BB5BF9-8724-4031-BD82-F35CADEE75D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D785EF57-828D-4041-9A47-8A47D04D31D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34C8CEFC-1E51-4F56-AA10-87A5F5A765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71EA9B1B-483C-4C7A-B126-0AAD8A6CB9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33A7D954-EF63-4062-A3B4-7E7BB96A1A5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B2985626-3E12-45D8-BAED-215D56EDD9B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37104889-C889-4BEA-83F0-D9B15754BB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032D51A1-7804-4A7A-A6AC-0C402907D5D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CC8803FE-3372-4AD0-A792-80E2EC098D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8D4BDDFB-05A7-4686-BEFA-024768343C2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AE31DD58-0102-4292-85AA-9B67EF1284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43D486CC-F3CF-4868-91AA-A2CA8247987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4F6786C1-82F4-49B8-BC98-C9B906D70BF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3FC54494-2E11-4712-BCFD-F930D7A3837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89C48839-8DB7-452E-BCA5-B1C4CF1A63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B8FF8119-F9B3-4BBB-99EB-4697697DC3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A0863105-D160-4A23-945E-7220720BCF9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3E184435-B44E-459C-97C3-CB3A773137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5CCB8196-477C-4AB7-997E-6C749F116B1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ABD0AF65-12E4-4941-B191-787B519F31B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C50CD11F-3BA8-4A9B-84C3-8DE6B1BC90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08E61AF9-0F13-441B-84A9-76183ACA7FB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C8107E36-0A16-473C-8441-9A57CD58215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0B6FA994-8DAC-487D-AE9A-1BA134E8EE3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BCB55188-6E3D-4ADA-B917-2C250A0E393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FEABD341-6518-4ACB-98D3-218F9C021F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162AC821-B6CF-457A-A414-90D80A8BE7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084CE4B6-36B0-4D6A-BDD6-1B18E3E31FE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5BC2BFD6-9D85-4314-A503-1A276CFDE83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DCCA4283-6604-4970-8BDC-1F55284B60D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434CC792-736C-407E-B483-135C3221A5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0BCA6AF5-6054-4D10-85CF-A6541CDB17E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C107A77B-5CBC-47DB-9538-4372E7F4564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AB72C574-5EF5-42AE-AC92-D89A3A857D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D23B1113-A9A5-4E83-92E3-E9C6F1D5190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4A330E1B-14CA-4B26-BC73-32267871443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6DCB314F-F8A8-453B-85A0-F5CF8390C02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3C0BFC46-5A26-45AF-94F7-038BF6F07E7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49D19B9B-D81A-440D-85DA-35DEA7428E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81C203A4-06F0-461B-BC30-55C36B965EC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D28BBB1D-89EC-4B1F-94D8-F849EEBDAC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A71C20D1-2FF6-4B6B-BC6B-BF049DF89C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EFC23380-E4FB-42CC-9068-A3BB55E1B5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D06B7901-048F-4BF7-BAA9-9435152986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7F6F26CB-0E12-462E-9F79-07221374DCD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AAA49258-D926-4B63-8F57-B396D9B33B6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98FF858A-7906-49DE-8E1D-DDF241C4EEF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7B214B6C-C981-4F9D-9932-B3D15688D2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5D0ECECD-89B5-4860-8D03-BA9B5A76B08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0E4BED55-B132-4087-82C8-5D2CC83B78E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236868BA-2E3C-46E5-8BF7-603F40A86B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09CC931C-7DA4-4DCA-A20E-C3874D0E48D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658FA36A-A792-48E9-A2D4-892EECEB8F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16AC3650-0199-4A3A-A55D-E6199F16FDB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08E5AD37-C722-4DE7-AD59-20C43A5B76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59CAC1B1-E1E4-443E-B9D3-E189960555D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0E028F9F-4170-4A96-91ED-CFE8F5E3EA8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78410277-CDC8-42D0-A6C1-C02DB18C04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2B106423-E5D4-4626-96CC-CBCAA85FA48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AC4E2B28-A976-4B27-9128-4CC4B7E5C5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06DF4F23-3812-416D-98C7-3CB04921FD0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BE48FF39-8AA9-4630-ADD9-1E6EB2DF188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17014314-DD59-48C1-ADF9-C3E04103858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61530300-C28E-49AC-91DB-A3C2DEDF2F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9E8F2F17-58A3-4E67-843B-50BEEBFC223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F6E9011A-40E0-4968-A2D3-992FBC8D6ED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D5CD42F4-B0B4-4C1B-BC03-BD0778D5C3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FB867DED-38B3-47BD-81B4-DDEE084FB91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6AC1F4B8-41AB-45B4-BF0F-AC4E44D205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AD0A7E33-35F8-49A1-A2D9-21E6897416D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7B0B639D-EB98-4450-B15C-B5B0D5BF4A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5202DE4B-5B59-499C-B8AF-A9454926B3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E6BD0C81-6869-44C5-84DB-C3F527F895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D9E2EBAB-68B1-47D9-8EC0-691E65262A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E5529D58-E152-40FD-B597-6E22F4890B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651D8DCF-E0F2-4A5B-BFD3-4A2CA6A324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03D5720A-64BB-433A-9C63-024C063D0B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C3E3985F-423F-4017-989E-1980022C49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49269AE6-FDA9-43E9-8C58-E3E4B48D91E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ACDDDCE9-4162-4EDE-B672-BEAD3C92E9F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6C7FBDB3-B19A-4CE3-AC5E-D52FC171D8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6845629D-3232-467F-A93C-501BC9C027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ABADDFB0-7584-417C-BA5A-C7A40700478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F5558AAB-7A21-46CD-BBD0-9C8B4D1E50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0F06DFE7-15E9-450B-A87F-94A85A71D1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00F47D2F-B73A-4B3C-BD43-256675A401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2AADBECB-66AA-4233-9EFC-5C19D411F2A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687F7BC3-8B9E-458B-8643-A8131DADFD1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45E05B23-79F6-4A5B-8C36-5C18F38A9A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E6838D50-991E-4468-9DDA-FAED9B2D65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905E1F80-145A-4E5E-BDCA-1B7CBA69C64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C90BFC0B-9491-406F-9691-DF8F48432DA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82FAF368-291C-40FF-B957-70B2BD17324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64B57909-32C3-44EC-97FC-D6EA0CA4EAE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EF20B2FB-3A35-4225-8E2B-A3BC99D9806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BD18F9CF-2C30-474D-8DFA-2CC3E95C70A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037A12E2-8045-4076-85D2-7AF131C045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C824D3D6-281D-42DA-B920-E49B5592C18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E4689990-1A96-4AE8-86DD-D49735AA38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DB6254FB-01A8-419C-9715-B8D85E3722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4B4FD61D-DE46-48F0-8524-D4A2BD74EE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F7B219A3-7E02-4CB7-95D1-BDC0D940E8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D2A03B94-745B-4B2C-8820-5E4CE97414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0E46F548-0BF7-40BD-BBA7-584BC4F1A54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E0FE8BE5-EB86-418B-A3D9-FA25CF5DDE0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C15C6DAC-E8C3-41C1-AF5C-85E0FB74D9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743BCD7F-5125-49F0-8284-66CEFCE76D0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762B5548-69C3-44C5-9C1C-9D66A001D5F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D8228D5C-76B0-46BD-9377-419A63DAA5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E2E033BD-B301-491F-97F9-5836D38E84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450CDCC0-2BDF-45B3-8194-9CB8C7E124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E82ED872-E97E-42C6-B60E-07EB072A221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FB2F4A07-4072-4963-84E4-C8B8621749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370977F9-2C8E-4512-BA73-3A56F8B524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2095E9E0-F960-474C-8878-CC83DD9E3BB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E22EF731-9575-4975-AC9B-6739A70E28C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F7D4BC78-176A-4BEE-AE60-61BDA97B7EB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7C4A4891-C033-4BEE-A36A-14D45869C5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E856BC73-D02E-4E80-824B-E38DEAB8929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AB27CBDB-48D2-4285-B3BB-56D8FE6465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936F27F1-5DAA-41B2-BBAA-0A4AE76766B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1BF61FD4-5693-447D-800F-58664C057B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B29BE4B3-C860-4D64-9366-7F05FA0B30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89BC430B-C57F-4C80-AB53-0408449922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56ADDC91-B657-4DF9-B646-4146B46DD0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D92F15A7-5AB3-47AF-8278-8E73617349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F9E8A6A8-2C83-4D38-BC95-D60D30C5FD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8AB08033-EB1C-4CB6-83D4-7E096C87EA5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F38F4C8F-1C7C-4B51-9CF8-C0CBF95B23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69101551-D5A1-4D45-BEB6-FCCB6DB74D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B2942676-18C6-4C60-B130-90C3B03DDE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3BE99197-C5F4-473E-AB6D-AB68A22837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AE669E43-835C-4B19-9F05-09DEBC3909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6595629D-2394-4C59-881A-A8C3B3D597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091AC134-F21F-4F95-82F0-220D558FEE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90CA58A0-B882-4D24-90BC-F6BED3AB895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6B562E0B-5BF1-4182-BBF7-1E62E998551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7E659E02-857E-496B-8D6A-763D6A3056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C649E44F-3271-4A36-8E4E-9CAB83A4D4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4537896F-7C7C-42A4-96EB-8F4D29E649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89086B92-A5F4-4D3E-9814-0F87208D2FD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33BD731A-10F4-4E80-ADC2-CAAA7C2E002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CFFCCE82-7825-48B5-B614-8D1B796D61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CEE04E48-2891-4D9D-99E4-998C74D7F6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B643B8D6-B427-4C91-982E-79269731BE9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0D10C1D7-422A-4745-AEAD-317C7B1FE43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97CC81D4-8EF7-4213-A8E5-E26740C482C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7A872FF6-9509-49AC-B9DB-C14D8A45931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CF8A311C-BF51-406C-8556-2E281312CE3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5BC8FF21-5C5B-4B4A-AF88-419763DFDA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1F7F40D4-D67D-4A87-9AC4-8FE452B16A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7BAEDAE3-622A-4A8F-8485-5CF3A075E9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18675621-2165-4E18-B90F-A553ED42E06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1828A4D3-AD26-4B13-8392-BA21F136A7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88E659DD-9C7B-440A-ACDA-33049A7BC21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66D4262B-D34D-4826-9A92-9FD1B23FC2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20692A62-3D5D-4F94-8E89-CCD65825B4C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C61A3B5B-0CBC-4A35-B476-6CF663271C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63D8F02C-D652-41B0-8BF8-D658DABA2BB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0C4287A8-1516-4B9E-864F-04E319CF4CE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FBE3F9B7-448A-4789-82C4-18821B9BCED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5541C2B0-9085-4EE1-B75C-9767A21C12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BA1744B3-A074-4ECB-A6D4-918D8388CB5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D2334062-084E-4EE4-B59A-3453BF203A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8473F4DB-5F16-4DF5-B570-59D3B270869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1882A010-03C2-4E41-B438-E528241DCCE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F78235A7-0E43-47F0-9FE4-5D5785E67E0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53DE9421-3EC6-4520-99A2-1BEE55913A8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AABC3048-ADD1-4430-8252-75068BD53CE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4D06D31E-EABF-4917-904F-76DAE09D9B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EF5AF6E8-18B7-4702-ABE4-9EFB77180EF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61E90527-14C5-4128-B3CA-99F3B7CA9E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7C00EC42-F7C0-4FA4-B9E6-25220C62675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3E3FB007-937A-4D6F-992E-19FEC65179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201D5BF1-BC97-4563-AA63-36E4FE1A70F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D66AD594-D0D6-4B49-8A35-1150580D801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0699E0EB-37F6-4630-AB61-5A84744B7D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497E47A4-8457-462D-A43D-8199E60E68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048144FF-65D2-4688-9E74-02EF1EA6EF6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441C3AD7-8955-448E-A45D-8C8E7BE55E0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FBF48D91-5526-4712-A405-05BCE54B7C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D5CC515B-804A-4F29-B048-B9B40CA5769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F21D8D1A-B6A3-493E-A4B3-07B6642475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532EC64F-309D-46A2-A837-1C125385584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7536B252-85F5-4AAA-998F-0DA3CE7A46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143F8267-D01F-4FB7-8551-83AD7417643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819D236D-5DB7-4B28-9328-FB8B5258B1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B2B72975-0E2A-4D70-AADF-F20C8FEA013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EA459510-5916-43A6-BE68-9A2A627BA52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FEC5AAFD-9B51-4D0A-A0ED-2DAAE923988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3F132E54-8D6F-4D0A-852D-F3C3866FCC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0F46117D-7D88-4118-9A06-759FE152D74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07ABEF9D-35AC-40EE-94AD-2744022F7A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EF51C222-ED0A-42DB-8A49-B52F7CF7566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419F29B2-72D4-4DE6-BF5A-2FC2A4E406C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37C49337-A39B-4D14-88B6-99CCEE72B5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C45DEA95-68ED-4F89-8B28-E799654601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A543B799-EB40-4DB7-8413-DC1084ADC36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84BE4ED5-C7F2-4A6C-B710-67E8E2AB780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3C9F4BFF-9B13-48C2-8315-4FC35214BC0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E8687449-8451-47AD-9FD7-512E1A346F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5A5F4035-F2BD-4652-96B8-5A81179E26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91BF623D-153C-4EB6-9A3C-4FECA6CCD74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FC0EA68D-13C3-420C-AFF4-84D67B227B3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41122B0C-46B6-4FA0-907B-E9338048C90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1348541D-EDE0-4590-9A76-67F88A8D302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86B496AF-76C5-42D8-93BF-4E3B916BEF7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F13916BC-FEE1-4388-A641-4A1FFAAC57C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477BF9FF-9961-4E5C-997E-6A72509CA1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4063B9DC-B40D-4520-A7A7-89C9F306EEE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9172B0E0-FFF1-43B6-9453-E933CD6C871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F0215AEB-8BE3-44DD-9424-61B919FE25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5EB9151F-9C14-4652-ADCC-2D7BAACF5EE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7EFB7CF6-BE60-411A-8386-C4A5D233B8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5C7034F2-D280-4DAF-A2B9-7A77CD280BA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591E3C58-FD49-4F37-A5BB-882E84F1DF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ED36DA75-D273-44AE-9678-1E3B71CABE9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372125C2-4E63-493B-B695-5F5672B7F0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29F859BA-0BD7-4EC9-B102-3CF601CCFFA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869E17A3-722B-404F-BB5B-63F34D4CF0A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96D9FF1F-2CCF-49E2-9070-FFE5397C5E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45C8B3E7-AB85-40D4-8CF1-324A66927D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CC6DAECD-DB1D-4035-9B51-AC19A3FD26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4F7897DA-4173-4C21-8010-CBD76648E45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2834BD7E-B5F3-4E1E-9422-607A18F57F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C0DCCC95-9CAB-4385-B072-32C769265AD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49821060-C7DD-41CC-9DD9-3863E029CE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06FD53F6-754B-4308-9679-C2396562562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BCF930C6-4256-4129-AA89-6EF11B98A4E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6685797B-944D-4ABB-A233-B7FE61390B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9F120BC4-DA9B-4128-8123-7C4BF01AF1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BB82E469-B844-4736-859F-C71B4001A1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D591EC7F-2057-4731-9695-5897EB3AAB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9E54323D-CF25-4A74-BEFF-7D10E415F2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E8B02B28-411F-45E1-AF91-C4EADF36834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6BC07B52-D6F2-4B6A-AC40-062C61323F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138F7F20-27FD-4DF9-AB58-282BB7FC68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C4FB94A0-5385-4E6F-AAD3-32998DB228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D48C789A-B5D4-4714-BE75-10C26774F4B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30A27734-9150-4052-AC5E-843D31002E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09B2B1C8-DE68-4F66-955A-79C66477524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D0E3E6F4-1AB5-45D4-BD9B-FAD9BE73A0A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627DABDE-016F-452C-9F4C-86E93AA56F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99581262-D17C-4018-A72F-F22F1FAEBED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13CE7101-F41F-42B0-B84B-90F47182F6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F8993D9B-79E4-45D9-BF21-68AB461F74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D9E2BA9E-1FF0-4CC2-97CA-F988BC025A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E3BFF5DA-AC31-403A-A6FA-C360375763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1A36EB8D-914F-47A0-BAAB-A5B014D373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487580E1-37BC-46A4-BC7C-6981F9622D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F9C2CACF-31FC-4EB4-B69C-A12B1AA2146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C8071904-2EA2-40D4-8A8A-1A7639B4262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9CB1B957-8887-46C1-8168-81694E8C283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4105C372-EB27-4288-9486-2EF26615CC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F2ED78DA-7B2E-4FAF-9224-99DA16A123E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BEF19717-941E-45E5-A96E-437F67B65D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1854FDB8-4DDD-42C5-8BBB-C3A5DD880C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30A2B70C-80FB-4147-BC5E-C7C04E32D56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C6B7C74B-C9D8-4EE8-A0F6-30C4158F25D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670EB882-3404-4445-AD01-81184BA6BB8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50B08345-6186-4924-ACC4-E981D236C81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11379628-36A8-49A7-A76F-548EF9190D5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DA721A9E-48F4-4EF0-8157-CA62D81195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5CE22787-A571-4C70-8381-936994AD6A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D0B32FAB-0DE5-40A2-83C9-4F86C305D9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C92F0B60-1E2B-48C4-82F4-F0D61C1136D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23FC3F10-F490-4469-B521-0B9B7919E0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52D685F0-22F3-4718-A044-7F7597B094B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78D50E14-D2D5-415D-BC8F-2834BFECD58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35B2CAD4-BE57-476A-928F-1278F0D208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3CA59A33-DC93-494D-A3D6-7FCD52C3D15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9257EBAA-70C0-41D1-85F2-E08A6B8A87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5208F87E-DEB7-4D15-816A-8674A72886E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90E1D081-3591-40CF-9E84-C3DC2057CCD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449299F2-D84B-4124-BB91-259A0D8707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B2C9F75E-D8C6-429E-B07D-72418ABF19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59B66D21-09BB-458A-9862-1B602E10F01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6CB463FD-9BE1-47DA-9334-8BF0CFBDF3F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5209A93D-FD29-4E7A-B6EF-5C2785B889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941CCCE2-2D1B-40C9-9D87-6C0D4686E10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061A308D-975E-406A-82B8-FD46FEB0930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D716D186-85CF-4F07-919C-CAAF9F37885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598D8291-894A-4BFD-966C-3991886B1A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3A5A2EB9-1B5C-4D49-BC9F-27B01539932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B5476F02-6561-4EB4-895C-83CB8D8519F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DFA69B61-F419-4788-BB20-C7958F58C8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7B6E32F1-66D5-4249-8A20-A495EC1B7D8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CC29857F-1836-45DB-A427-36A2105ECA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28679BAA-421D-4C69-A908-0EBC2761E21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16C36084-F3BB-4C66-9B5A-6F11FCFE60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E535D26C-B415-4DD6-8502-DBC6A57DA9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FFF3B9A9-80EA-429B-B2D3-20335DFBAF5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98A89C55-5356-4A35-96B8-23BEFA824CF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7AF2CD4E-AF98-41FA-8FD6-58861740256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8FD0B82D-98E7-4C34-BADF-32BDBA6214B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FFE30625-AAB7-4E5F-8551-57896D1074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7F360B4C-8EED-444D-817D-8015DD8320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E301D1EC-7A25-4B61-A241-6B738DB7EFB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2BAF20C7-0D62-4F57-BFA1-58AB37AA5CA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DF2E32B3-27AA-47B4-9E40-A16BB979FEF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9F1ED61C-09FD-47E1-91BC-5037D743589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FFE98AB1-8E31-462F-BB5A-B7A2F7D3F0D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159D257C-81F6-4598-BF33-C594610762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00C5854C-DDD6-4557-8AFE-E972AA9C0DD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732B98EB-8D6E-4CE2-B57D-A23C93F036D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596A2984-D4A9-45FB-98E0-1765B9493E0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EA46104D-B2C2-4812-BF4F-43E66EBA5B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CC0A0C54-2ED1-4700-8C72-7DDE2C3E07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7939FE3C-994A-4353-98EA-F74BA139F0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25F925F6-F4F4-480A-93A7-4987F19A50F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1A4935AB-FA74-43E7-91C1-5C04E932EE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CEA7266B-5B22-46D5-8AC1-038FA10CEF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043E31F1-918F-4C5D-A522-87DCB1D5119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D4B3CFB7-696E-48BF-8644-9AAFA217C46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8D885AA5-BC8B-404A-9B76-7A7F25A510F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A24BB4F6-17AC-4DD0-9F76-B33EDC70424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7223BE78-D339-4C7D-A449-EC8D61DD651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A008A517-E889-4B28-A11C-3F43FD50471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ECF5EB1A-A8CF-4C24-9EA1-9955B7FBDF2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2BDB6A6D-E082-4A5C-A099-E687E682C0A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E0459159-12CE-4BAE-943A-F3FD0532BBB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FAA3BC24-51FB-4D72-BAE1-20301DBEBD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764F6CD8-94FC-4495-9B2D-F4173C7BD7B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83E3F79A-7256-44EC-8350-DA312499AF4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9587F6A1-BC80-426C-A437-95BEBD38F5B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26B6E27F-8830-44A9-B07A-CB952ADED26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93A05555-428D-4B7E-951B-764CFFC9A7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0053A751-2E7B-4CD0-85A0-C931696AC84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49C00F0C-839A-4F16-A95B-65439DB8704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E91FCBD2-ED7F-4F46-A601-B7DB47355FA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10467EDE-25F2-4E92-A436-72E488B5E67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A29B5E64-E359-4FA6-99B9-2EFAF028C1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82BC3401-D8A1-49DD-B15B-ABA9E928C2F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AFC52BEF-B913-417A-AA4B-0827A36AC7F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DE116FD8-B866-4A02-AE6E-4A1B9676D6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7DDA22D5-E29C-4D1D-A3EF-7EB4A6AD9C0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6EFC3B9A-9C81-412D-A3C2-3CCEB4717A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8F7EFA00-C6F6-45E7-BA63-050F8F846F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BBE3A877-5960-4826-BCF5-9A309B76C3C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D41FE667-CE42-4EB6-B86B-E1607B1ED7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7553C909-76A2-4BE4-AF40-616DBCFF2B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FDCC081D-F8F0-490F-83AF-E11BC45B89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0DFC1728-B3C4-43D7-9D36-7E6B573801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F6768EB9-69C5-4282-9E4C-C7CD196CDF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9D9D0D94-7AE2-446F-BDD7-F183CD7A4D9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4467E9D1-9216-4E82-9FF6-75C6F5928B1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470275AE-BB07-4123-AE9C-D5954532CD7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C00C0284-B05B-4F07-9464-32C43068051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5B62AB1F-0F5A-4523-BACD-8B2C35F5626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0D3F44AA-E7FD-4C77-86F9-0940C5723D3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4765EE94-DDCB-45F0-B113-168EDF147B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A75B4231-454E-4E1F-8BFD-C6FB99191AF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AE1B682E-D0AD-46B7-9D2F-BCD4EC105E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99FE0B82-AC3D-4300-99E7-0FFFF11068D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408FE7B5-5B54-41BD-BBE1-7BE286BC75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5892B4CA-3502-4381-AD6C-1AE8484DD7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DBA43057-66D9-47A5-AE8F-C873E263C71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796DD0FC-3ACD-4CCF-B0C0-8BD01F71F9F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D6D1A795-7972-423B-9AD7-5BC0DB40428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0EEEF075-611E-452E-B42D-9739D046DB8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22E61F52-2E4B-494B-B391-0FD41BF6EE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F0895089-6530-460A-B9C4-F44F6253C8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BC937EEC-1F8F-4579-BB34-19FAC276CB9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CB1C7BC2-55BE-4698-96D5-A112C15A3B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F030BF2D-3A0B-4EE9-A2B6-A51340C4CC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91894E35-FC0B-434B-9782-1C95308436B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D2430A52-86D6-469D-BFEA-7C6FE41876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34EA1778-438A-4F05-A8B0-69246C2569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64A4A334-A7A0-4412-A58A-02C2F881300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E401A09B-F4C7-4FF5-948A-25A745CC36E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7A4EB9F6-0985-4551-9772-5E6BF3FCD0F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C2E27DC9-252B-4E4B-89CF-C2C7AB0CD70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4C3CBC4A-8B9E-42D2-8DC7-80EE1F8FAA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42E72CC4-DD0C-4FE0-AE85-42BD3DAF22D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E8B84F1B-43B1-4248-9D74-4DE2F6579A8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103A58C7-B3DC-4589-93A2-96888F48563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E5713C76-8893-46F2-BFFB-DBA924F9C4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F8D49FAE-E3E6-426B-B916-BC4D427F56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E182A31F-36EA-4F02-BD87-244EF51011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DFE4143B-F488-4131-A43C-4A7D6A6E54C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D4F3092B-542F-4B89-B928-4C022A85A42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08BE7EAD-96A7-4876-A08D-7FB0BB9A27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6FEB5483-C6BB-47FE-AB5A-4FCE91EF1DF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19D7D299-C32D-4D64-8076-59AAB0162FB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C003B2F1-EDDE-4282-8415-35608336DA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B38B06E2-0B12-41D4-886E-896FABA0D84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D333D56D-EAF7-4EF9-BB4F-1186361FCD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78B4F5C3-18A6-4DAA-B3A8-3909E0118B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8892D360-2529-4143-8FCD-B731973762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D8BDDD54-B283-4E38-8D64-D100736337B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06E02B15-6260-4D1C-A694-8DD2034D41E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6A7FD4B8-638E-4404-AA88-7FB727968D8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0A79F4D4-A580-4801-90CA-1168CD85991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E75B3F85-88A5-4B96-AE19-027E2CDC4AC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8F9A0498-ED6F-4D41-8435-CE454A2BC6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B3766C02-A9EA-4AFA-B5B3-B0B4D5264E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8E09AAD0-4B8F-4EC2-9B31-D1E1104FB7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838EC25C-2E77-4E21-A9A1-B459BABA4EE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4F1D15FB-6841-4BE5-A360-056FB4C077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9D2EB74A-37B8-4457-B6D3-3A158ABF6D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A625BBF6-EC5D-4794-8993-ED418D643EA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CC1A9149-1012-4E0B-A612-D604A561CA6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A7FFD046-1182-449F-B25F-EF0AEB7ACAB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8DD0CA84-00B7-4D97-A2B2-A3AB65050C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59EC27A0-8393-4708-A994-84D65AB330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2F0DC449-0BD6-4E52-9AB3-18D30F2CAF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201BF271-326E-42D7-AA8A-209CAD3BE22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423D86B7-85A3-46D9-ABA5-4F76AA5AC98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9CB447C9-895A-4A78-8F14-763DA6917FB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64B849CD-86F8-440E-9154-D5461FA1306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4DFC4B24-6364-4735-AF31-241B649422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24A05AEF-C302-4679-B01F-F5D0C909AF6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FA65FEDB-BB0A-46F3-B171-682D68A90E8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70F5E67B-F601-40E7-B792-B4BF4361DDE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E2DE9384-3862-4FCD-A313-C4469EB161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B04A7009-32E4-4FFE-AF97-964B8288A60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580B0835-8F86-4FF2-9596-A71DC4AD9AB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7C989003-1B94-4A13-80A9-5628422BD94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D9C395B6-CB30-4FBD-9350-1440458097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BDD481B7-95D3-45A6-9FE1-A72A1666F71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6ED5A218-36E4-45F9-94B5-6DDAD0AC85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922A4749-CF87-4838-B0B7-46DDA8EFF1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7335B718-FEF3-428D-A7CE-39847BB0BB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CF3BB302-180A-486B-BCFA-A10A5C39A8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43DA534C-45CF-42AE-B5B0-BBE73E76166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135BCBDE-1A55-4080-8836-9EB53F9392A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5CCBBBBD-EA6C-4CB9-9583-702B0DFA57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CF45D3BC-555A-4543-A8EF-FCD6B8C43A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0A875B2E-8BD3-4340-A057-74DC6A9B1C8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289503BE-4816-4664-A444-39DA896A69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5EB73A6E-E997-4E66-984D-3726026370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3BB2BB33-5FA3-430F-824E-48AA29A12D6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01EFD9C3-4DA1-4379-BABD-70641B396E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DCC2AE9E-CA9E-4F02-8FA1-74F65B8961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2F0B37C1-6AD7-4706-A5A9-4E0B5574A08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37F63458-BD43-4B76-86C5-D8849D68FB0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E1169F7B-D23C-4B9F-AD6F-50D1956ADB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8FEEBE9D-D1C6-4BF6-B003-9D06F69593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10D67851-4782-4E4B-B017-11DC9EB937D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12A33F92-94FF-4170-8A5B-6079B6F26A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50F80DE5-9075-4530-8AD1-90BB94D3310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C0129271-AA2E-443E-B9C5-A3E1ABD577D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170C7388-E300-4814-95F8-0EABFE5C70B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6AFF5DD7-DFC2-436A-9168-079EDEC9D7C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A8044F96-7087-4BB9-ADB8-BF130FE8991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6D1CF9BF-68D8-4E5C-B0C3-388DE5DCFA1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1439CEB4-CE4A-4CE6-B0AD-ADDDBDC14C4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3106C3B8-AC2F-4777-924B-D1753DCD64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7AD295CD-4EA9-40EF-B732-8920CE2E8D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7878980E-9565-4D37-B7A2-10B499F0C2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96DECDD2-C002-4D06-8D87-48EA5A3ABE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82966798-6CF6-44A3-A8B4-E1CB542FCD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E8ABF031-2C1F-4DD2-B898-9D5E1FAED1D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524346F0-B3A7-4838-856F-49FE19BA180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BC9080A1-BAD1-4BD4-A2E6-27B46FB9199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4272FB95-3394-4A9E-9346-F2C175212D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7D10D315-D080-4B66-989C-87E27F6E769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359CE3B7-C5F1-4E94-9667-99C39A8262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732F7EC1-F7FB-4032-A5D1-1FA61543A1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E396B70D-50D3-44AA-9B9A-16C50168DA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021E303E-8CC5-4C94-AA6F-9AC4D781BD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ADE27497-A83A-4950-998A-858A09C8FB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0060C846-10E5-438B-99B9-0D5A63BA834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B11D6AF3-C997-415D-8EEC-0BA3B654FD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00D9119B-337E-4C60-BBDA-E4C8F48E7B6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98B51836-5FF1-473A-9B98-1D0858354C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F945B6F5-C866-40B7-A7C4-68C2A2192F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FFFCD99E-A71A-4021-B729-5A187D9059B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8C83596E-8059-48A3-83FA-308912C22B8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9E4823EF-FE8B-442E-9FF3-15A4C2620E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76327ABF-CED5-46E0-B576-DFAD1D9EE1F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4EB3EC62-FEDC-4032-B4F0-36BAE4C1FF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93EACA00-1897-460A-8047-8C51E7E273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9B6211EA-D041-4A63-A5CA-CE75E9F8A4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C9900ACB-58DE-4618-B886-2AC7ADAA070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3EB70346-B792-41E9-B728-73C25CEC08E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77FF4474-8FD1-4C7E-BAA6-DD4799A3D6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23D7B665-01AE-4A7B-9A30-783C935147B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FE4DBC5A-A648-4376-8999-CF38F93975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9B1BD015-7E03-48E6-A6D1-04888AF74E0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398AA634-D6DA-4C9E-A939-166F87C2DDD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B97CFC6D-B069-4BF9-878D-DFA2CCE40D5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8C774C2E-009E-4B7F-B5D4-3C0F4D867FB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AB7B9F9F-C556-493E-BAE0-C6D76BB73B0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0E422BD7-E631-4E9C-B754-12B6ABEEE5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E44ABEBC-9FDB-4D75-936D-15B4A65133F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1A8F2A8F-BCC1-40EA-9B2A-A91D934EE2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77E17117-AB2D-413A-A68A-CCFEAD6D2F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5FA5D791-8785-4070-B5B4-8C935C698D5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F35C8CA7-64D6-4F45-A1FB-872027E0002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D408E567-9D48-4651-8244-A1FAE2319B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7697EC36-923D-466F-BA0B-8F490A5386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9DD88570-B438-4206-8E1C-20BB511C4B1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E0EF15CA-6DDD-4E93-B848-114D2171F33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B7197625-ED90-4076-8957-EC05482DA5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D3180D81-83D0-4424-B57B-AC4FF88878C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0F188E4C-B472-4DA8-ADEA-036EDF98F7E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C757F443-D07E-49E4-B8E4-0A3942FFB1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8F1596DF-3F28-47BD-964E-BD310CBFBB2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F5E815E0-2211-4335-9038-48C464D0AC9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0E07D284-BE0F-49E9-B3D3-2AC7646F58F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BA3A1F8F-27A5-435F-92E3-707EFD9A41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2618993E-EEED-49A6-A7B9-104363F4E49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8E5298A4-D8F2-47EA-85A8-472594DCB56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F870105B-BA6B-4ED7-B840-F2C39A91511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8EB617DE-355E-4CF0-B50B-71D4A3FD06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86A2701C-E042-4960-B6BA-7A94F1BD81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37436CC4-0963-4AEE-A1AF-C58BAC20501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83872BE0-9A50-4303-B593-6D5B8B7F67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C1302764-5030-43E6-92F6-6AA413A360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32EEC8F0-D2ED-4CEB-8F30-5B99BE1C843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B46492DD-E23A-4C7E-991C-6522F72433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19FC2CD5-CD97-4D8C-B66C-20C57882FBD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7B870C9E-E497-41CD-A577-9B4A994C0A4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FE9C7858-86E5-479C-BF3D-068C88A26A8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253ED5DE-EFA6-4C07-8290-025D68B080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29411ED7-9C91-4476-9A75-357026146FD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EE123438-8811-475B-AFCD-156BCFB45DD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6BF39D31-4B1F-4C25-8FD9-F303745241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8915A64D-5B2D-4312-9C90-875C4132C0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E1072521-5066-47A9-9493-8D4D08E459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8178D17B-AA91-4EDC-BC28-F532D737C0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D22D67DE-6D41-484D-86E4-92756F59BAD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765B0357-A8EF-4D8C-B9C1-290CCA57095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0B70EC8A-5889-417E-8781-5593D86024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1FC1C689-703D-41C9-AA4E-F4A3290C1B7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A5A30F77-99D5-428C-AB93-C7020CAE55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CB154746-4F4A-4910-9D35-170089074AD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F2D70F65-68A0-4126-889D-1CAD35D696F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83C46F9D-1FF3-42C8-A705-F5ED534F9ED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FD6FF211-F465-42C8-AB4C-027901F6067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AFF3D279-7302-4DA5-81B7-9BDEC22EC1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51AE7328-665B-4427-9B06-3E32E0BC6F2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8A70178B-34E6-4DEE-A0F5-42B9C39DD44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7D551613-634F-4DDE-BB44-DB0F31C4F3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D683EC40-94BC-4BDF-B060-75795996D16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42A0C84D-9EBB-46B0-A89F-85BF9EB7EE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B32691AC-68CB-4772-92FC-291AE21F01D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9A647B36-63CF-46B3-8F26-AF946840E7E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CBFC81EA-25A5-4D01-9FDE-E9A9EC4ABBF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B83CEEF0-8EB5-435F-8E6B-9A0BB753106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7FB11989-9F87-41B5-824F-BDBAD13696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3986B9A2-7A70-46EF-A714-6C8165918A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15B7361F-CBD5-4DF4-A472-B721B3D7A1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1EA76C35-B529-42C5-97E4-781CFCE41E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4CFB0EE8-AE9F-4053-A75C-C158ACB5CA2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45BC83FD-B7DA-4A6D-9769-765E972CFCD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5567D1ED-0AE5-4A53-A43B-957947DFD10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98E0E352-87D7-415E-9B02-2155894FA30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14AB8CDB-2AB4-4BB4-A793-52F7531F3A5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AB8B0D22-EDF1-4CAB-870D-80ADAB26D7E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94400629-BD91-4262-8561-557B9AFFD61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229B8CA4-40CE-41D3-AE37-F82F2C315E2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B61F95E6-8AFA-4BD7-8F48-6642BD2D105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58EE902D-0A13-4993-86F4-BCF72F983C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8B417DAD-ADFB-489B-8201-81C09EFE273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9ECF7310-8C54-4CD2-876D-B271C73E74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0F7F49CB-1803-473C-8C21-1A955D554AC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762B8FF1-B4C0-458B-8A9E-532C27F901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05FDB165-A9F7-454A-860C-F57082EA3E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9ED64005-88D0-4C68-A1FB-B3D3D00023E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3894C1EA-5C72-4835-A86B-8E196A46E72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53927C44-F43F-4988-AEA3-9B5CDEC9CB7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06C5340E-CF3A-429A-91CE-DAAE011895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A2AEF626-96BB-41EA-B0EF-D4A19AE3794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EC63A085-0CA5-4107-9A72-0C4A5FC9706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CAA55A6B-8229-421A-81FD-F93F9ADC14E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C7A8A7BA-5196-4A31-A1E9-E833F470CA1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ADDBEE15-AC0F-4FE2-BFD0-CC18514BD59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28CA64D5-DF1F-4D72-877B-57A9F7BC40C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BD8F74D3-1D95-41F3-A9BE-9AA0CEB1B76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6D423B77-A76D-47E9-B5D8-CB68BD498E2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0F387A52-133D-40FC-A213-F8253F3DDB0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B866B087-416E-435D-B361-8F1A2359E24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C27147CD-3E13-46DC-B19B-BD01FFCFB4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44D6CC41-8673-489D-9E72-F7234AD2E7D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AF647504-82A7-467C-8034-4504AA9AE61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AEB05A9A-FA88-42E0-B911-A6FD4DAC81D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F2E33B2E-13AA-4DD6-8A3F-D32DCC7283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CAF30A5D-A3C3-4C69-8935-008D9503162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23258D15-4E42-48EC-9B05-B414A2BBF5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0371E85C-3C3A-4E8C-BE70-085692C09F4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E4A4CA91-EA2B-48A5-B383-48774C7345D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6246FDDA-7BBC-4588-AC45-56F315799B6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987D970A-2F69-406D-B81B-79DFBBAC2ED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5801BCA8-89C3-4BF3-BA48-6CB64377BA2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4EC6F7B5-D6CB-4259-8DF2-759E19D628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54352E37-B7E8-4588-B0CB-D83E3143D28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2EA2791A-92D3-485B-A691-D69DEDFC79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5C42B2F2-9A72-4D5B-9A65-BE34B545C8F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752CD615-A45D-41A6-9C40-0923E9286F2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247D1150-8CA8-432C-977D-659672B1ECC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4951E1B9-4198-416A-8D58-EAEAC08B883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7BAFAB76-F11B-4F01-903C-613E1E9D7D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04341496-271C-46BD-9C9C-93F6BD01980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4FCC1ABB-988D-4166-B135-F07B4764F4E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5B2C606D-AB77-4955-B3AF-F5D8B2419F8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F0BCF489-D210-498C-A596-90A06C61076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62E48EAA-5614-4CEB-8895-9CDC2C4AEA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E04BEC8F-014F-4F9B-8144-852890E788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7E51F66A-2277-4192-BCFF-83C8441FA6D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C6686EED-89F9-47C4-B16A-A8D3D48AA0D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2179FE42-6068-4E74-BB48-81062340B8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65304599-0E21-49C5-98F6-5FBF46F91C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AD51F393-4752-4F1A-BE48-9247878DA13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98446EBA-6C9A-49DB-829D-BBD871A1FF1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FBEC831F-2274-4332-ABFC-AFAE3FA7F80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8595F362-AAF9-4155-971E-72284ACE0B9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7939AAFE-AB9A-4DC3-9849-C63EC9F03DD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819EE143-4450-409B-B3BF-14E180F784E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D0EBF09A-C437-4DF9-9CE0-66B32BB7F23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C1AC61A7-B48E-4C86-A68E-1015A941D9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CB4D3D44-9847-46DD-9612-898B025A7BF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6BF7ED39-CC34-4078-AF4A-5DC12C33753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48BE1CAE-C92F-4B8F-B26D-B9B39CD4283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14D1F588-7966-498C-A098-3A56443E955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37DC83C5-D615-4FC4-A66E-7B085965AF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A43908E6-CBF7-4569-963F-12365454A6F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842E554E-FEA9-4671-B014-A6B26AE47EE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D2533EA5-3897-4373-AE77-0D4FB83874C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F6518F1D-6D47-48D5-A495-76CFEB23E8D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F752BA6B-89CD-4C72-A164-98F9898C201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86016C0D-E361-47CE-9853-9BE7A40C2D9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C6AB6E86-710F-4621-A695-C188CC045B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9C5316A8-DCB8-4213-BA6A-233C7486800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16972FFD-A3ED-4F87-A345-78E35D7A0FA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3AD89505-E8F7-4AAF-BAF6-D80ADFC6AA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9C7179BC-3426-4BD1-9BFC-535F7BD5CD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7F4DEB42-4A02-4842-A0A6-4B3922865B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007ED0B0-4C05-488B-9DF7-12504B3214B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A3B985BD-B5E7-41D8-9A8A-72893D6DD09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EF6AA829-7F64-421B-9970-70D8E0E411C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C3FACA56-2690-4006-B052-9ACC741299D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C4F014B6-0301-4FA1-9288-CBC727E0CDD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D5AC55C2-CC40-4DC0-846E-046B646D4C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46DC9646-ECE0-4317-9FBA-EB7B37CEA70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9FECD1DE-4F6D-4815-82C4-796E4832316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DA9B0A9B-21F0-4AFB-8E86-13717C876EA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D4919CA5-5AF1-4F91-964D-0B1448B975F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220E3AFC-6BE7-4B29-8DCB-1CC8BF36DE2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910E54D6-C87A-4278-8164-D2F28E75F38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2522F2BF-BFC9-49F1-8965-05860A918B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C024951C-1D95-4611-9DB2-C4A27659C0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06061B37-EE80-44D7-9193-1D24D2FC2BA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DE897C33-65E5-4146-A4E0-42C1058F397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452A8CE0-9ECD-4151-8E32-1B6EAF134F5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150BB537-998C-425F-9F56-7738BA16CEB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6658C833-7630-4699-B85C-92083A3C19E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FF6F66BD-B70B-443F-A4E9-4B500BDE2A9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FCFD928C-4925-4C2B-9936-023EC199103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33FC792F-7470-41B9-AE0C-B474C36E3D3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8F2CFD43-6138-460D-A20F-D9D901BFE9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C0788A64-876C-4B5D-8DF3-83654D77D92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C76F968C-6B85-464C-A270-501E5123D34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D5970F98-3E0C-4498-AC32-7512DB12E5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60DC8F6E-1D4E-4D83-B877-7906EEBD77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DEB8B4F7-16D2-416E-95D8-F55F4F6169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4F972DB1-D355-4945-9EA6-C29152520C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B64CDAA1-90DA-40AB-8660-140C795C2A9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AFD324D6-2A28-4DC4-BAD0-8E66790DCD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EE94E5C3-6A0C-456D-8FDB-18002CD8337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1CC6CC35-397C-4DA8-AE39-15B37359F6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4DB59435-44C3-43D7-915F-8B27D8E978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970339F8-FDB5-4D92-B567-67AB618BDB7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9217189C-3FD4-4889-A77D-B470898166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14A580A7-B4F9-436B-9F64-CE3E6CCBB40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B8E7D9C1-9F81-4575-92F9-AA4B6205FC7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60367EFB-BD1E-47B6-9DB8-4A14BE8DD34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EF99CCE4-9B41-4C21-88DD-84AEB7259BD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EE2EF144-BAEC-41C1-8827-A70A37A9DA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CA1EBA0F-B8C0-4110-B3A6-DFEB7F982B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813C8A51-4E8D-4786-8592-82A7ED11ECE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1D47231F-A877-4C62-8190-9B65D08404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282FF0A3-679D-4808-BC66-9D1AB577DF4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20CEFCA1-3EDA-4390-A25A-1D067E15EA6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1CBA13E1-1119-474D-AD52-05F9D7D8177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11E88A0E-EEAE-4724-A319-3D4E3809C61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4DCE3ED6-01E1-490E-8697-8C9241413BA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EB6671DC-7D88-4D12-9834-69CABFA35DE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F66A5CE1-20A2-4943-8B42-FFA685BA99A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179CB1F9-5388-4DF6-897F-1362594D321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D8CFA58D-E614-474F-B318-6EB1DEF7C2E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A9013779-1458-4A3E-B740-DDE0DDCF43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5B7FC20E-1069-4F1F-965D-9432C4E64B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872A316B-0113-419D-9072-A6062E320D5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7E0930C7-6273-4D18-B0E8-ADA223EC846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435E649C-F2B7-4D57-AAEE-9CD8364C377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7C189D1F-6282-46B1-B375-AC028FEAF6B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06EAFDF6-3BF4-43E5-A114-9F3B7EFA2D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D3A6805F-027E-46C5-92DD-525BE1F0DF7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4F3A52B3-CA97-41F4-B524-D196EC33F6C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B030D5D2-1D5A-4984-A88E-AAB57BC6633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2FEAAFA8-A9AA-480E-AC94-276F30F8EA3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28AF4140-DCAF-4BC4-A4F8-AC71AD4A7C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033AD609-4FF1-4594-956F-1F36A5BBCD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95B4B074-434E-415E-9DD7-370D7BBB9DB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A743D047-C807-431E-9C1A-712CB3674B5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CE446218-8DD8-4EC0-9932-4AE3E4C5EE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77F1D723-0BBD-459E-ADF0-5B6F264F95A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DD83FB9D-5849-4074-9E6A-90DE84666F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6BBD2FCF-8ED9-4435-915A-51F4336519C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AB7BE556-B061-4AF9-94BF-3190CFB82F3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27A0E15C-8B08-47D6-B0FE-BECEC3F5F10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FCA386FB-A823-4901-92C0-FB9B1B463CF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3A59ED1F-CBC3-419A-A54A-78D99554581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BCCD39D9-0F62-43AF-BED2-9738E59578D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00237BDA-B737-46EE-B544-C755B876D48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3C8CAC5D-F101-4A62-AF84-E738169DAEE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637609D5-59AD-45D4-9FB2-803F8F228D9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0DBEFD91-015F-4F82-B370-282AA1F1BF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A4A8C348-E2AA-4191-AE35-67CB132B13A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225151FE-0F2C-4698-AC16-7D3E68583AB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6C8DB994-50C8-484E-A20F-5EA351C62B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8E8BA9FD-4423-4F6B-9A56-A5A5A761CA3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F02BD418-59A7-43E1-B30A-8D9C4FCC21D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6CE836ED-E46D-4E2B-9515-2CCBB93352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93CF17CB-CCF3-4341-962E-54E3727DDC1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9BA459DF-D2DA-44B7-AE48-B2376A018D4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20A3A50B-EC6D-41AB-954A-4AB5BB29AC1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C1973868-C369-4E34-9363-1B9403C9770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46349918-5448-4D35-9360-F954CCC279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4FBDB7D1-29FF-4856-B8C2-31823AEEE9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6EC0BCA0-A865-4EEC-ABC9-C0ECAB965D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3A72A7D6-BCC3-4D71-AD94-333197D089A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4C62CE69-1FDC-40E8-BE2F-CC89AD7B031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44041FD1-5ED4-4446-BF46-3586949DF3B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67CD956B-8656-49C0-8089-546DCA0F3CB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6D9BB335-5430-4AC3-93F8-A4DCA0CB0F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53A7BACE-916A-4003-B400-58498F19433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C106616F-1A3D-427D-AF35-FB765969050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ECBDDC07-1EB0-45BC-AA49-265FCA3E7BF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E3845E54-C749-47CB-A274-1F2CAD397B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98D209C4-1DEC-4104-843C-8D9F33AC362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2CB31610-4DE2-4912-8384-C0E5C06305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309B9B24-66CF-4D0B-91EE-D849044C58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899447B0-1A4E-4BCA-91DA-E25E1B6DAA3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BF105F31-3334-4EE6-B6E0-E8FC1516BE2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E15B3B72-C9F1-431B-98D1-6265E6D937D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9C781337-D272-4474-B722-3B929A467B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1D1156F8-A7BA-483F-94D0-AF5F814BCAA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A584BEAD-6E83-4E78-956B-A86B5A34B32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30A2A75D-59C2-4E65-8310-C08336127FD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A0F97997-2B3E-4AA7-A399-78624CC613E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98208DCF-ACD5-4EFE-B8AB-ABA1944A72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86CFE811-5400-48AE-AFEB-43498C8C3A6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25DAB924-B0D7-4AD3-B737-84C2933BAD7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44DE1A0B-C0E6-4F62-A761-3879A82483F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695D2B93-EE1C-4437-9C8A-0B5E1FF293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0DEF1D99-1BBB-4C4B-B779-C4B8C4EAD8D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45E417CB-DC37-4B06-BFEA-E7EDE3E326A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D559E67D-D6D0-4EE4-9080-74943EFF305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D42187B4-C300-44E8-A708-545C5FC8D34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3C682DAC-5274-40ED-BDA0-626267BF90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CC1C6333-3570-4F11-B78F-158CBC6977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2F2F2982-8D56-4141-B3B2-36F8210AD5A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850CC7C8-4021-42AE-8F52-CBAA2D08E81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4C926500-8439-4357-82B1-84E7D3FB613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22AC3F6C-88E2-4786-BFE1-36F97493382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74C73303-E6CD-4545-B070-9AF23BABA51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22D75E61-1F86-40A4-81AF-C186E64C19D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046C05A9-0BDF-40C4-B0AE-891655AAE79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9C70D548-EC7D-409D-B422-A7CAEA8CC97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AC8F4AA4-EE5E-4E69-B557-A95E98BCA0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CC526F6B-4A86-427A-9AAF-1DE640127EA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D0B8944A-97A3-49D4-83C4-64BF37C5C01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269C9843-BEC6-44E5-B1AD-2108B9C8EEA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CCD3844A-F217-425D-B20B-72E4442F19F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033E7D91-81B2-4A04-A5B0-D9C505A8E04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2D6C2430-E241-41DC-8EAE-F090B234526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1076ABF0-9F35-418E-ADD0-A60C790FF3C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46D11A74-A45D-4BE8-950A-250960A7DEB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6B8C8955-B932-417F-A883-427B22CC47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B60642C5-6256-4251-A2EF-3444296CB73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85BC937D-66AE-4947-A3D4-3D230CFF21F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E6E8DEA0-EF8B-4AA8-A11E-93C2DAED6A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7DFA19F0-869C-4B36-A038-77BCAA307A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DADA0BC5-6710-464A-8AA0-66B21B9C813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EED80D9D-24E6-484F-BC3D-06C2B822E1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37B84B6C-FE1F-41D8-AC8C-EF50F5E1E8D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6B4D88A3-3EF0-409B-A655-B8B4A6E6B98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E0D6E6A2-EF89-49CD-8F37-0234E23D67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A89E79B0-7277-4EB3-B3D8-D50C7957BCD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46E8F27A-8149-4A4F-9232-E7D6197A9D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62506087-75FF-437A-90A0-5B71068AD8E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FE933DF1-3DF3-480A-89E8-B343DDF90B4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A5072F62-32F9-42D7-AD23-60FABA6F1B8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A4ECC3EF-9228-4228-97B7-29FB33CBA59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97EC7661-EBAB-48F3-A282-266D2C781C0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183C4126-3F2B-4F5E-A7F3-239538F55BA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1E9EF161-D000-4FC3-B5D1-16D8FC9F7AE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7357ACB4-8F48-4987-99B8-D6C54680EB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5B220BD6-2784-4EED-8607-4508761120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58EA56FA-5FFE-485E-9ECD-29A4092429A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2ED14293-DCB2-407B-B7FD-D57224AB680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2CD2102E-20F5-4CF7-B4EE-197A1473F5A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955FAA3A-A2A7-44CC-A955-575D75B91BD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EBBE5D0F-415B-4D36-A77E-6DB74AF4FAA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A7166F8F-9A9A-4A02-BE46-622A4E8D8F7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CC415D7C-E04A-407E-9F03-C837704656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181B347C-756A-416C-A019-63D4DE94778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0A0665AA-DFEA-4A2C-9C13-3CFEC436211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41BDDDE1-8DA3-41C4-8E6E-69AE99B1002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08F4E70A-5CDA-44CA-B3CB-425EA413800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7C077C5E-CF9A-4D9F-BD4E-34139F40334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FDCD72CC-29BF-4D4B-B609-064E0BF10C9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BF56D720-A1CC-412C-B8F1-07239B83550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264943B3-25D9-43EE-A869-839FB8AC36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FAFDA22A-95B2-4EF1-98EC-152E9F2749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3069A95F-B1D5-4195-B579-19504C709FE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113E65DA-5D77-47DD-A142-C63B995B5D8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1026F4B2-3417-4CF1-9233-01959C909B9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8075749F-63A7-44D7-8753-8844215EA2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B4220A91-130C-4F84-97D0-748935879B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F002FB41-C714-421A-B817-670B94B8AC6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3306DF39-01BD-4F22-8E6C-AC7036C0897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B45BD6E7-9F69-49AB-925E-424B3DEB205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7BA197BE-82AB-4AC5-8CE2-38311A1E135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BF428F2E-464B-4446-BFBC-B8B1571124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71928767-0AAC-45C0-BCA5-C5D841B1EC2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DA70D5F3-C431-4704-B96F-F94B7DCC983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D1FDB3BA-28D5-4BF5-86AB-B29C00557C6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A12606F6-35CB-4FF8-807D-DB9B6C3B45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71A9E2AE-237B-44E9-840E-E6ED6C9582C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A849AE7C-25F1-4384-AD64-D7DECAE51D3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CB9439BB-0E39-44D9-856B-B649544C39A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03D345EB-D5E0-43AD-9A21-E50C891008C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EF6D9D3D-C416-4615-A55B-29A5D4B179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A12AB3EB-1415-42B2-A518-D5CDCECD548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AC3EE6C4-8A97-47BD-8978-F332A796944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AB0B1334-6638-4DB8-997D-40620986B3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1E4AF7D0-0909-4581-8371-1C5EA61BAE0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80EFA691-3AEF-4E79-9157-8DC250FEA65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AB7C7905-88C7-4E26-99CA-D2A622AB36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0B1B5AE4-77CD-4E83-A0D4-589C9E89234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046A282C-3922-4003-A59A-9DFF57C214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BA7D4A9E-8FAC-4AFD-8785-DDCBD52C125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2B37BF03-96A8-44F7-9FD1-2FEDF38C8CE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908E5EB5-E996-4E4D-8B0E-6FBAADDBE5E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D1B73595-1DF9-4099-AB66-5C7E0B93676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5E924FA1-4216-494F-819E-AD09B59EB59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6AC8BB37-94E7-4606-BDDB-31FA42CA44B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1D719F6B-2322-4EE2-8255-C3B2C7B51A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3E2F2C05-1212-4FC4-AC45-15266888F74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8B189693-D794-4749-A002-7CEED02EC80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37710450-4E3D-40F1-BADC-135223903C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932C13A6-8351-471B-9505-32675CD9F14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054D0780-8FE5-4904-84AC-DCBC7270322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4CA6D743-8971-419E-9E15-3DFB8CE92F2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035767ED-C820-4757-8455-FE4D2DE2DF4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F8E70B8E-33E5-4360-BCBF-FE28EFF65E8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4D88E35E-BC3E-4AB1-8FF9-3D85B618CBF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424A28C2-706F-41C0-87BE-C146F634309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3FC24006-22F9-4C95-9AF9-1D2A95D90F2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65EEA918-FD02-4D60-BF73-7AC9C23C85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8D826C57-5A69-4138-9690-A3AF8194998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D5318D74-C3FC-412C-89D6-AA1285D6CB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25B2C9C0-4B5D-4125-9A86-4CD5CB533B9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E9021800-474F-4490-9D31-C061A7A56E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BD2D6639-54DC-42F1-BD4F-4FBB5BF0E7F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8CB74FD2-8638-4EB4-B56F-2E917F9C34D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76E01570-E6C1-40B1-96DD-16176B8E18C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A35527F8-DCE0-4C17-98AC-D7E9C288DEF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FB9B07E7-D3C9-4790-9418-70DF980D859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1280FB50-409C-4B38-BBC6-DBF20E32A96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18922187-2B44-4D6A-B75B-7F738B3202B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9D95ABAE-A9FB-487B-A184-8E24287DC9B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9282426C-4CF9-4BD8-9C15-2365C2C47D88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337B175B-FA05-44BC-AB5D-F96601664C7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3182B13E-B00E-4316-93F9-3A29FAB63F0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6C41FE6D-96D8-462B-9EF4-E55F4D3EF0D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44B39BC9-7D2E-49B7-A1A5-10E30345B65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22D7BD39-53C2-48AA-8526-07F33DD8E0E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4BCA40B9-26B5-4D99-9DF1-9E30156B8EC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48C16B3A-4DA0-4D45-9DD4-BCFF42FCEA2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809492D4-FF8D-4EF9-9D79-ACA7008E3C8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4C83A1EB-E0E0-4EC4-B080-E7820958245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CD7EFD2D-16CB-4EF8-9984-3B8B5D2B77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FF6ACE05-6506-4B1A-A4F8-AADC96C49A4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4966C489-00AE-4D4A-A0D0-45D2E2DE43D6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8F583A3B-E1D4-40B2-B70C-5CA9475DB7F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6BB81A01-18EF-4EB6-826F-AABA9C9F817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E6A0AF94-AC72-43BD-B8A3-05133DDADD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7E479EB6-BD08-4DD5-8D9D-C646451BA30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297C0D06-C42B-4737-BB81-6990C60BB53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99D9434E-022C-4CE4-A4C1-1D8771343D3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4470CF1C-2D34-4F75-BD62-820773BB4EA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484F1198-7E7C-44FB-BD9D-C3781FF3547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1DFF87EC-DD2B-4C88-BF3A-7B58DDFE251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352A8878-14BD-458F-A8CE-16B332E81B6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6D5A856D-7FC4-4CF9-BA4F-D1601D67D9E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EE9FA74F-F5E6-401F-8794-D8CD9884F4E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CB542BFB-FDBE-4F1F-9A6F-8A2B7134476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141528AC-B3F9-4865-A341-9AB049A019D9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63F6D14F-1E0B-4869-ADE2-57C26D10F0B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815D12A8-262B-49F0-BDE6-B6A28490B68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716461F0-FE13-4379-A45F-2947EC7DC84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41D68857-2B6E-461D-9E5A-DA21555C0491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77A53925-DC59-47AB-A223-9087EEE29C3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6913EBC2-6EA4-432B-B217-DD71D92D305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AA0C57ED-10D4-4591-A40B-9E587B412022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B07A30F7-7614-4789-B236-D996D129D47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781EB344-9DD8-44DA-A50F-75918BBB99E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CA3D52F0-6564-4900-890B-8A2B304B5DF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390E1E06-5EC1-4CBA-AB0B-B8F2C4AB34B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3B887F78-153D-4CAB-A1E8-C1A1842B69B7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25DC3D19-5B43-49CE-B14E-5C89DB40BB6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BA9F648D-AC4E-4732-BE7B-BE4EF66DC86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DCC1EDC2-ECAB-44F9-A20F-B7F1D31DE28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4DBF0C93-0ADD-47FA-9D77-2E87750B818C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37F1B7A8-B77F-4A1B-B1C8-E32D1D3EFCC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A6C8C0D4-C4B0-4FA1-B27D-A8E8241F6843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439C3EE9-24FC-4F99-861C-BC023346D1C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DFEA1EB8-B7FB-4D8D-BAE1-A0F1F570DB8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F3B67133-47D7-4210-871C-C9085EC8548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73C0AC77-FC9C-4C92-BE0F-92D4B485B16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8A573A80-3499-4781-AECD-8DD7E75E9B4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5057EBBE-F26A-4DAA-9B4E-CA861793392F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64750AD7-2346-4A5B-84FD-5EF67B39EE1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25C3D48D-5777-49F3-8363-8D16D0254C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74EBB76E-4C4A-4424-B5C8-90BC788CDF50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88A79FED-009F-4080-A6CF-C1C154C43E85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DD46758D-D0BC-4711-A636-2BFD2C563FEE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B67168E9-0E7A-4C39-9184-2AFC1746431D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2A7884BF-37C9-4C1D-A0B1-E7DFEEE1C47B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FD261A11-91FD-4411-99BA-7E443D262E54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76200</xdr:rowOff>
    </xdr:from>
    <xdr:to>
      <xdr:col>6</xdr:col>
      <xdr:colOff>0</xdr:colOff>
      <xdr:row>53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A7265017-D091-4E55-A101-6AAD8CAAEE9A}"/>
            </a:ext>
          </a:extLst>
        </xdr:cNvPr>
        <xdr:cNvSpPr>
          <a:spLocks noChangeArrowheads="1"/>
        </xdr:cNvSpPr>
      </xdr:nvSpPr>
      <xdr:spPr bwMode="auto">
        <a:xfrm>
          <a:off x="640080" y="848106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49</xdr:row>
      <xdr:rowOff>76200</xdr:rowOff>
    </xdr:from>
    <xdr:to>
      <xdr:col>15</xdr:col>
      <xdr:colOff>285749</xdr:colOff>
      <xdr:row>53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D10753F1-7A8A-4D16-832B-E7563C33881A}"/>
            </a:ext>
          </a:extLst>
        </xdr:cNvPr>
        <xdr:cNvSpPr>
          <a:spLocks noChangeArrowheads="1"/>
        </xdr:cNvSpPr>
      </xdr:nvSpPr>
      <xdr:spPr bwMode="auto">
        <a:xfrm>
          <a:off x="3263265" y="8481060"/>
          <a:ext cx="7477124" cy="69532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5CC0AEC0-CDE3-44B7-BCD5-8E6C31CCF6B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D01DEF19-D3EE-4B8F-84A5-E880B4AD051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A4F7AC42-D7EB-4BD9-92DA-659A503AAAD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598EE9A9-0490-44A0-A069-FA7364C8187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8B4D0B36-F7A8-4504-80B1-1A74717FD65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B5D9E411-B4B0-4517-ACF8-5AEF283699A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AF80BBC0-65C4-4970-ADCC-44C613B405F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447299A5-89E1-4832-83D7-D9A2B4482F0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1D3FA425-89CD-4653-B383-B181C01DDA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132316B5-B504-4188-8719-9293A6BB9DC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D6417952-9DCD-4D7E-82E4-C7CC4A972ED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7D9C8D64-F520-4514-BA64-17301C5C1BB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1E7CCB88-D84B-478A-9876-4C7601C703A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BFFEA0A6-E273-4176-B988-3B8E69759FE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AB611E6B-2472-4D79-805B-7B094265873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BF7C472B-2D55-41FD-97AB-3459AA5202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1FE68FAE-C6A8-4F60-84AF-A7032E91243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E57EF9CF-B9E8-4FC0-83AB-16CCF39AC0B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FAB35353-412A-4FA0-8F60-46F9B9C3098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0F0C150C-8E56-4665-A96B-71BE49ECB86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6EC1E2AD-8786-4B72-8B9C-BADD43B860E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EF5C1475-9710-4544-969D-98D3F069C1D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F11F6430-3DE4-42DB-96AA-2B8696B6A64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28605F97-0FA9-4936-9705-22605597A46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1B0E2478-85FF-4C01-B2A6-2ED52564764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A23427CE-5699-41DD-A75A-8B1533C9EE8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818F5813-226A-4C8E-8568-DDE8C2340D5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F6760FBC-CB33-4974-AA18-9B1ADB88C13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F38A1F5B-B597-4802-9EC6-A2494A65432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611D2310-BD2A-480E-BB6F-853963BB827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22415B26-1EA8-4F9E-901B-930446228B2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3451D442-E250-4811-9E59-D8A39D171B5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4A2DF421-2EAB-4A08-A79A-D442A087D41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270A5A05-40A2-410E-977A-7C597F339EA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C0EAD495-67C0-433E-A2AF-73D45BBABE9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8063752C-A4CD-4A43-B15B-97F018B6F2A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C1D2F651-22DE-4BEA-9454-2EAD1CAB8F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AE334096-3243-4C96-A7FC-563C7FA1A05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168DE9D0-0D85-4AFB-B90A-FEA6EC057A8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569ABC27-EA54-4D23-8C13-3268666BD80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9FE471E9-A951-46D0-B447-6D64EB319B0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E7B23495-A50A-4603-9FAA-D85DFC1F84C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108F34F3-7D5A-4478-B3FB-F926FEC8357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86AAF4D9-AABD-486E-9C8D-F34EA6108E8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5036B4F5-865A-4BD1-89D6-50359B79C9E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B30AA997-7717-469A-9857-D5363EAD4CB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BDFDEFE4-5C5A-48E0-BCE5-7164AEF8065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F87C9A52-FA4B-4F5D-8CC2-4106739FFF6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65CE1413-D3C5-4CC3-A41A-B4A692A4468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D4987AC6-BFE0-4816-AB6D-F4E1C2BE46B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98F8BBBC-0AE4-4FF5-9AD3-F903E93D838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898D0F8C-F1B2-433B-83CB-022D9EE0359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07725176-956B-47DB-B378-F02DE6D16C8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9B1255BA-6939-42DB-B719-266C368C91F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E26B10B0-4548-48C0-B949-C4A5C3DEA2D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56C5A2E1-951A-4DED-AEF4-DB73EFCFF46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DE764CF7-E9BE-4B25-B262-DB444669A82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787F6D43-FEC4-4357-AF65-D8E92DFB874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19BCB0D1-92AB-47F5-BF82-C9EAB808234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CC216BBB-4F02-4067-8035-A465AD519E7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4987B326-F05B-42AF-8195-44EB3BBBB7A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8983381A-89D9-41D5-AF1A-802E4B72DF0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16E92A7F-D64C-41E9-8272-D0AE96E23AB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86DCA588-4510-4846-BA77-E4E37DE18CD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917B784F-0B64-4E2C-863D-5E6DA97D344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5FFEB2B6-66AF-43F4-A238-B0C6FF2C081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556FF072-4BE2-45B7-8CA0-9B5F6D14969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93E97803-5A70-44B4-AEF7-BC30ECD8A09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333893E6-88BB-40C1-8764-CAF29732196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885177F6-7105-4031-A039-F60A6C98EAD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1605CB63-B8A8-4BC8-AEDA-11EB131511A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5B522B82-E928-42AF-9A09-634D95FC2C5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D70B39F5-F988-4725-A254-E31CF2BBE40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05685DD3-7896-4DAB-B022-8242DDE856C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EFA9191B-719F-474D-BE5B-3C5089EA9BD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C6942DFA-09C7-4C4D-98C4-29FCDE16D62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5122A948-85CA-4F55-99FC-402685B6007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67BC1A4D-DE11-4D07-B6C9-72C62D97104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6A43BF59-87AF-4FC5-A774-F07C157605A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726D5DD0-D953-4D6E-81DB-D65C79F6B30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C0DCF5B6-E784-439C-8F75-693000BF16F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987D1CBD-A75C-4F53-9829-09429ED8246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27D5D288-BF46-4760-8CE5-2D58A7D938C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3D497365-D3CF-44BB-8ED8-6A8341A131B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3585746A-39CE-4A75-8014-09413B3CCC2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3012C12E-1E05-4133-9A73-C6565A71E92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173EDA6A-8A6D-4BD9-A0A7-EC9F75C91F5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2A5907B2-971B-4117-9D73-6E127D18C24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6FFB0711-2C10-4E35-96DC-9070D6DEEFB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C5FDE9CC-EEB3-4515-8C35-402D8DC5118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8E51BBBD-5277-4A3D-B2F6-4210D24922F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05C2C42F-D781-4B5E-9AD4-5CEF8713763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6659F115-1F81-4769-91B5-6B3B8199D58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0DA3D46C-AC1A-46E4-9483-058B60CD6E8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5F36EEEC-C5E1-41EB-890D-57A04136FE2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F750AB02-1861-4781-949E-88CF688E884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0F72BF39-BA29-4B5D-835D-9168D789690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6B31AB3E-7DE4-4AE6-ADA7-FEF7E348E0B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EF8ED690-1D69-4758-BF68-2D6848FDEA9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7D10AF7C-21CC-4CF4-B34A-39E491C2D9E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23FDA6B4-C8B1-4770-998B-CB3EE8862E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C0B3D300-F7DF-46C7-9EA3-647B176030F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E43C06A2-9F3C-46D9-9140-9148F904B4C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C6266EA5-342B-48D9-95BD-E40F0815BEB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67F5C9BB-41A7-4E9A-B5B1-4792374F0CB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E9BA1852-59F8-4FDA-AD33-D57149F7957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778E1A87-8865-448B-B1B4-585170A8C61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8193E1C2-26F5-4CEA-BDFD-9BB2D9FEF43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F9F36A4E-354B-4A9B-A9BB-C8DE6C5EB9A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878488C1-D8B7-405F-9382-294A897E48E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1460B638-D126-4DDA-95F8-6DD4E4D49F5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F326AB49-1D83-43B9-8CC8-7FF103387C4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F00E681B-8F65-4146-AED0-39B24E6C411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73D5F35A-C77B-4DA6-8736-C58DBAFBB5A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4628D56A-49B3-425D-902A-49CB6136D2A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1587E860-85DA-4F1C-B8C9-564F10B7607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3357A8C4-1EE2-4BFD-8E9E-948129A83B1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3B14FE82-D35C-4E3A-AFC8-5CFA5A1A2B7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D69799B3-D364-42F7-B11E-5C534CCD2CD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524E7609-E6FE-46E6-81AA-E79FFA5A102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E3FA300A-46A1-4C71-92FA-5BE0EFA6A83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27552C36-D90D-4161-9690-7138C99BDD4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39539DB8-45E0-4AA2-9A2F-5FBD7AFB711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EB45EEE4-7616-4171-AA5E-F1749A11007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BBBB2563-B804-455B-AB57-70EAD4EDA96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4CCD490A-4EF9-4EF7-9B78-66BCC91352D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9E196060-3D78-492E-8281-7798B92B8C6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E56266EA-DED6-40BE-9D31-102811B554B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62AB54F2-9979-4C9F-9FFD-2E94DAE613D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3256732C-01A5-4C73-A786-47B020CE8B6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8C6A4DD3-BE8F-476A-9865-AEB2929535C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185598CF-353C-4EAC-BB15-D0C6A84764A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D6519E56-4916-4EF5-A3AA-60B6ACBF43B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D821B014-AD7C-4F0A-B581-0ACC3F17093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E824C64B-D434-4A36-8F99-6AC331AD360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15A24850-5131-4BC1-85E7-B28C392ABC4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FEDDC28E-59FE-4CD8-9B92-E26FF0B306E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FE6D2FC6-0D9E-4F7A-AC94-0A42CB2CD4C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18A7591D-CF42-4535-8B54-8B73B08F4F2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1D07EE07-83B4-4C24-AB5F-683461A780D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754D9FB2-EE7C-4C25-8BA6-0460E87B75D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C1E61DAE-CDE7-47E3-81A5-60299073B1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1635599B-8645-4095-A073-596FC2CEE1D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C38528CA-31E8-4417-9C3C-F4CAB5E6C36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5DBACA03-C07B-425D-9218-481226E0805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2BEE90F5-719D-4A1B-9DD0-2D5F7291686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5A71574D-B7F1-4C7D-9B07-DFFFB61EC4E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DC461139-22C4-4ADE-96E7-2CC7031478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85FC02C4-6908-4716-8837-95B6873504B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6AE25913-61C4-4BA3-9283-E4006ABB978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E05E23B1-3386-46D7-8CA7-10CDE943B33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52E30564-8E94-4F11-A5AA-AB36A4ADFE5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2202F718-6D15-45F1-A66D-76A0805C6DD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1A49F43C-C3F4-4175-B27E-42D53DD649A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1837892F-6E26-4774-90DF-422B3AB991B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7E196702-2818-4F38-9887-DA19263BF58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A236232F-14F6-4976-B333-93B43471B3E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A370543F-7BB2-49B4-B8BA-8F54B412A0D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4D6FB1FC-0DE3-4B66-BA71-97BBCC964E3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0FE162E8-B251-4211-B912-6BCC9304A5C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6B72CF89-517D-429F-945C-9CFC7B84775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5ABB45EA-2DFB-4619-A8CD-A5C6F51EBD4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FD8594F5-6125-49ED-89DE-ABB3429761F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088AB6EA-28FE-48E8-AB22-70E5D28AA1A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A30ACCB7-1402-4CE0-82BF-DE2FBDB7B6A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94271085-D59C-4CDC-A0B1-3461322C11A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EA7A871E-160D-439F-B1B4-97C686767FC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9F75E69A-05FA-4E0A-8F97-E331EFC5387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535B05DC-8AF1-4FB4-8C91-D22E4FF7455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44E64EC7-F7B5-4D2D-8003-2830362F642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D7D35D07-FC28-467C-B761-1A7E3618ACB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67EAB8FF-9541-4C38-BB9D-C94C1801AA8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F4B174B8-FFB0-40AF-8F41-5C6D2FC417C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67DA917A-FF32-47A1-8953-5EB692C05DA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31BDE1DE-030B-48C4-942F-73C4489EC6B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7EE19F4D-91C4-46C0-BEA7-39C94913913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335D1C38-858D-455E-873D-73E5B9D1AE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BDACF0C6-9970-4B44-977B-DC149A5DD71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B9E3A2F4-3ED6-45B2-8925-024A41567D4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E5370EA6-A4B9-4968-A891-720D83C20DE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BD8571B0-6634-47FC-82D7-D33644B820C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27C604B9-3F7E-4DCC-8B77-1CD5D2BF4B9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BBC527CA-A96B-4131-B461-9202D46050D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14D6E513-3796-4BC5-A57A-501536B57CB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98D7483C-C203-460F-A99D-AC2CCB0011E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CA2779DE-9D88-4F15-B566-4F2BCBF0E7F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208D0E86-657C-4016-B50C-958FF231717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A6F6EC56-5F8A-48FB-ACD8-4FD2115DD32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296AB2C6-2F8A-4E9A-866C-9C23854A6CC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9481E9AC-444D-45BF-87A7-BBA2E4CB4EB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1184FD82-0BD4-4F2C-8516-47DF9E4C8F5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D67C57D4-AAC9-4B7F-B891-7274B150F30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4DE18D30-9A06-4743-B2C8-204FCD25C5F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0B0FB917-E53A-4708-B9C6-9D8952F5876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B7D046A6-0CD2-4D0B-A847-A1480AE8064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6A9D88B1-5249-44E8-BB96-A868741E5A1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B2BDCB24-CBA0-4400-A88E-92F5166BBA7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2F533D16-F500-4445-855A-726125AADF7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9CE43F7C-3662-47AC-95C7-017D1A6E26E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75B1F76A-02EE-4FAB-AADA-4F054F3759A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84711840-47D8-4CEA-8A99-A04F2079A04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02CF8B5F-C5B9-4F5A-AC66-D4625A23620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4A4E02AD-1783-4933-AB6D-0AB768C94F8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E3077B63-B230-4A4C-BAC4-50D50605261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48F3EFC1-0D04-4FD1-914D-AC4C4AFC5F8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75C4B48D-9071-498F-A558-742A6DAD63B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75AAB554-328E-49F7-8CD7-80FE65B3F2F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60CE3E6D-3014-45BD-A9CE-EE6989CF355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1E3B02F4-F1AE-48B9-83B9-AAD86146B6C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5F18F3F5-43AC-4AA9-A4F0-D92F794EC18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379DBD6F-1266-4005-A345-2E775CFB5E2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735334AF-C626-4C0C-B4A2-18AB4866A8F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C85C3EF4-2051-47ED-9DB1-23D5F40422D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DB475885-C4BF-4570-832C-0ED8CDF4B57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0FC51151-DCA0-424F-B1CE-98EAACD65B4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E97245A6-B46E-4329-858C-0AD6CDCA18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A17F5E27-C079-49D1-84AA-3C5D37DD844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566B47FE-2FAA-475E-B1A0-B2D4CAACF5C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8D0916DB-89E9-43F0-BDCA-45549959888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1BAEB08A-DABE-447A-9903-764392DF67C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B60F1A84-4B0F-48AD-8A75-8BC3A826CF3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8AAAFCCD-9F90-4445-AFF4-F056967656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3FE16BC0-E5C8-4571-8D43-34B8F9CFA8D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9D125B65-70D4-4E8A-A683-22D94C8EC03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5E3770CC-02BB-4E82-B0EA-CCB787BA592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FC44402A-6B88-450B-84E2-3218BCC5DAD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5F8251FE-CEB8-4E14-A094-F6204AF5FD6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E06FA929-6BA5-4C68-B96D-D04A471F0CE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2F779F9C-C575-4296-9E56-6C1881FA903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98A20E8B-BD95-45F5-AD77-11BC212F971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DFA58F99-C402-4E6F-B710-2DAA81174E3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3CD1124F-4932-488A-9341-2BE3BEE8DEC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9D1DE5C5-2C6F-407B-B391-E3816E3C838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FBB0BAD7-1F28-43F9-A9E3-6D3D946A26E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4C796F44-D33A-46B4-8A0C-095BA41A594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C4666DB3-1ACE-4FBD-A05F-37DB2279D52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037CB117-3785-43D1-92AF-1C87E9E1F15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F3A1FB0E-B169-40F5-A2B7-FE2E07AD790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564EF5A0-93CE-4A36-B66E-0437F3D04BA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C6400C6A-4F80-4B33-B21D-9FE25563AE3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F0C02206-DB62-4921-AEA2-BD4D050179E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E837A57C-9B3D-4962-9A22-0C4833F59CD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DDA96228-17CB-4776-BB51-0D38D459A90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F4A9935E-8DAD-4A9A-9183-70191198B40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D2B0B979-234D-46A6-81E4-3321EB4911C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C7730F57-B625-4801-8ED4-5A8570254B8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CE354EBD-0DDA-4523-B365-5405B2F9D69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DC5A8183-3A6E-44A9-B968-6F776A1E92C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B9D8A89F-893C-4384-827D-59814D2DF92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0079A1B9-2428-4C0E-A59E-F9651B4CC7A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7EBAD19E-FE91-4056-B59C-E8571F12E9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BE6DF285-8078-4C0C-9402-0878B96A28D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BE348B2F-0BB9-4497-ADD0-D7E9AE56692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A830BEC5-ADA4-45EA-AF3E-07FF982381E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056C7FA0-35FC-45F7-A3A7-C2B1C609784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5B861EE5-6FA1-41FC-BBB5-5E26E14313B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EE1F5856-43DD-40B1-89B8-B8BFD202EC0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1B7D9B91-D35F-4ADE-8833-4CA09369964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269A2D32-B709-4412-BA59-981ACE7115F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7302C28E-857A-4A47-A25C-AD0358461E7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64648A8B-4A32-4956-9DC3-818F78F6ED2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D3C2C16F-C951-4356-BA7D-47DAF3B2336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79B78BA6-2401-4294-9D69-CBC3B0A32F2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6D371813-4990-4859-9AC3-27A6C101E9A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100F6364-E9FD-445F-A057-A7018D37F8D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78DE6571-B089-4B06-AF42-61350270C6D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100D6F01-7200-4A12-8D43-2505B3A9A1D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09F71A02-68CD-4769-941C-4E0153A2711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CB64F410-ED55-4CA1-9B52-7A3D62D2286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9E1800B3-7BF1-4AEA-891E-4214A346955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68E53CB7-97A3-4DFA-A3E3-FFFE6AD7862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C9D74147-5188-4B90-8811-FD17A93759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2FCA9E31-64CB-475D-8013-9D3905933BA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832C7D2F-DCE3-4CF4-8C27-D67D0E3BAC7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356FE17B-F50C-427D-84C5-DFB0D10B6F8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FACAF6B3-6E55-462A-ACC4-AC27E2DE377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979CF515-8DAE-4F5D-BAA5-9CC094759E9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F7159AC0-5A1D-41B1-A244-3CE55C2AC1A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469508CC-6141-40FE-A0E1-45EE358971C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BB441E11-0124-4D4C-B497-2385BFD4740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0ABFD5EB-330D-4A08-8AE4-2785E81915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50B3014E-2A56-4BC7-88B5-5A6FE4E5D3B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7BC92F84-E524-45B5-B535-5C7479C9F5E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2F554F31-EE03-494F-89DC-08BCC7006D4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42A726DD-D7F0-4B0C-B3FB-B5968B04BD9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822FDA02-0234-4E04-8B0E-CC5BA1CED42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36217F63-EB03-4086-BE5C-C738E3BA628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E4925872-9988-46D2-866C-63B3EDC4C12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7C5EAA68-881D-4832-B602-5CE663A7242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B4BEF68D-A518-4143-BB1E-3536B26EB39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09D86B03-495E-47FD-A869-777764431FA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54056ABB-A50E-4413-A9BF-8CBC04533E4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22FD9F54-0771-4AFD-81E7-C994C9B69AD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8B117BFF-338B-4F5B-985E-D9A4EFFA471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DE97B551-ED23-46BD-B960-6726F3D6E4D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6FB6E226-4D89-4F1B-8FFA-14B8407F87D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C8C148FB-69AE-43BC-8A0E-3C7FDF4A791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333262B0-0470-43B7-AE7B-D56E4CD8AD2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BAD680EB-EEF5-40C0-8554-541B7DB861B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CE32AA12-9609-4254-90E2-DCF889DAE33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D00686FB-5574-4056-A27B-F01844CDBC8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8EEA0953-3307-43AD-BD60-B9BB9BB325C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FEB93F67-713F-4DB7-9CA9-31DBEE764E4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68A5ECB3-B371-4E1D-B0FE-B6A9F2261BD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677A6F89-7CED-4CD5-82EA-096AD4AEF3F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9C619D90-0D5C-4E6A-9CE6-287BB0D3BDC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E4F054A1-4F1C-415C-AAFD-BA20E4EBBAF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21A142ED-E05C-49D9-8C4D-92284D85E0B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464C4302-D32B-4F1D-B2C0-979353A5272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C5665276-36B8-423E-A0EC-6C465E0FD0D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90557F18-84F5-46C4-8C66-FAF05C38CE0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17F10582-7014-4EB4-A15B-819D7636383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698BAFC0-9A71-456E-BC44-96ABA51E8E3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2ACE510A-0A87-4100-B9C4-18354464184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91076FD7-67FF-46CF-8ECD-80AE8F29616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4FDDDF5D-7AFB-40C0-A09E-DDD8A314388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13AF40B8-8114-4713-8072-5DFADB6446D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C5D17784-AD01-4FBA-B5F7-69018A284F1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2D99B12D-3F7C-409D-A52D-158E039727C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51FD25A5-AB53-4A03-A878-2723F5B7F36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47B9BA49-D566-4011-86B9-394360C03BE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CA2102B6-94E9-471D-8E8D-4FCF0F1D265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BB60285C-8830-424B-8E04-CE3650375A6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85AC0698-B53B-4014-AF04-E9D6A159F1A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AAACBC61-A0BE-4641-9F24-74DBAEABEF0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45ACBEA8-6576-48D6-A9CC-C5A9B1DBEB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FA3D2CBE-A46C-4DA7-9C14-0BCBE467C6E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190C0A3A-25E9-4EF8-BD52-A2FA9DABA60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FC98302E-105C-4227-84C9-7E1952A8D1B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FBB67631-B004-4746-AD94-2B69B16CDD8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20424A6C-AF09-447A-9AC5-FD68F6C7C03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C4C62B66-EA35-42F0-AA20-E3FDD5D70F1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D4C7EF15-EFF5-4625-B26F-78C21951953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5531104C-564B-4D08-A721-8309F4346EE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8938B6CE-80F3-4E3B-9644-B2A1541F43D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5DC5D1DC-B9A4-4138-9597-728A7555131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981C8492-384F-4E07-AB01-EA30E62FF43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919F3177-44A1-485D-8B47-44FEFBCD60D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F7E4A174-779E-4346-9CA6-F516AF7082E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57EFB769-B6AC-4745-B4A1-5AE71541AD7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8CD6FE7E-8499-477B-8298-BDB1AF15B83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F12E9B57-7A86-4DF8-9CF3-F7CE60A29A5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A65DF9CE-671A-4A30-8A7B-6A9C2F38A89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CF6E49FD-B1FE-498E-BE2D-313D26700DE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182771D5-91F6-448A-95C9-48D999C1D29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4FCA1897-7802-41A9-A914-622185CCFE5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63153F6B-44F6-46A4-8898-2CECC391756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B490188E-B625-41A2-9C9A-C9FF78E07EA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C1ADE7DE-C0F6-4C03-9C6D-33A0ECC1C25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F4B66844-AC4A-4512-989D-07356208126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4A760A6C-F5E2-432C-91EC-02728D24AD6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5BAA924F-4B30-4290-AFDF-19D5CF640E3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11015386-19E3-483B-90C9-60827383921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05AA98F7-A403-4C7C-A3BB-02923A3D756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C6D9A162-D03D-4448-B71E-9FF1A5CBE5B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0077EF18-054A-410F-A48E-2218DF10743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9A390A96-C39E-424C-BD4F-C81C187844C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1CF00692-CA85-4E78-9D54-5900B1E8859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61BB53BF-3980-48FD-AC91-5BDB316943D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661BF6F2-B903-4C23-8BE3-53B8EF2DFDF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084D5321-4B70-429F-BD02-1F4DF8BB103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6F51914A-59EA-4EA9-995A-CA6124D57AF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FE8CE981-31EA-4E5F-A14F-6F933E00BCF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A949EAF4-48C6-4667-95C4-A04F67CAFAF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9A0DCE31-A7B3-419A-AE6E-65C90240220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769A9715-F25B-4704-9495-54D0BF4FA19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C1A3A1C3-8FEE-479F-AF71-F5579ED00D1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73AF19F5-6F28-4890-B98D-27D8DF1B1C1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46C36126-6FE0-4F9E-BC6C-60815367CFC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1A00CA22-AF9D-40FA-B865-49AC941A8AA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2EF72204-044E-40E9-8E80-B561B1BA91F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7D0309DD-4134-4BE9-B106-72C574364FF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42E5F1FB-BF58-405E-9768-B0CADA59706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1A2C4417-6B88-4AD4-AE97-8669FBEDF6E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EB02F494-5774-41B6-83C5-427D77ED89E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9CD45D6D-0C2E-4112-A0CA-C450CF1096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CCBBA170-74D0-4717-A326-B8A9423CB9C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98D2994D-D4F1-43B0-9026-3A545DE3F02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4DBAB512-E0D6-46C9-804E-5B18DE3E372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0C02B76B-C6A0-42D0-B327-36FE5BFFB74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8044E366-2F41-4791-BD56-764AF508800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44DD3961-CE6B-4335-901C-A0A26A51598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C15D2077-5840-4428-9FD9-F6A0C811598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4D058E5E-4DFB-4B85-99D3-C2EA5CD1B5E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228D75D7-33A6-4A9F-9CBD-E4D83BE5DC7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38F886C5-97A1-4E87-AF30-F1F6306F590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2D0EED7A-869E-47BE-9F89-006149CDFD2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BE7D29C0-A742-407E-955C-B19E8C03031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387BAF3F-885A-4751-9C28-B320F8444E5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B9831640-A37E-48DA-926D-B697488EF0D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1634A918-C4D2-41C2-9974-499FE2441DB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5C0FA204-1C57-4401-BC4C-02493D4281E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EC289899-8E82-43B0-9467-276FA516587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07B6ECDF-8FF3-4740-8E37-A5395881EDE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03F234FB-0C6F-493E-BE30-B5484097596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72AAD87D-9AA8-44BB-98DF-D838C1B1434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BD136AA4-7E8A-4E12-9363-91DF3161DA3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2ED049A6-4870-4E87-8AA7-B49EF679DAC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F8C579DD-1DBB-4C8B-B9FB-1B9D5A46822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D6E0D4A3-D527-4A48-AC90-11892981500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A8192F99-1017-412C-9D05-C130D3692C8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DB444218-6C80-4C69-9B2C-8B888D3642C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5BCB05CB-38DA-4F22-94AE-96855BDED55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BB500342-EBDB-4C8E-88A9-715E94307ED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509C8EC3-AA81-4A1B-96F7-1DFADC3E09F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F0478B4C-F9DB-4158-84DA-4072130D302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6A1D8027-2F36-4A18-A0B1-CD1EC5A02CD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D581B556-E125-40A1-948B-BFC34DFB1C0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80099328-2ABF-465F-8CA8-3A48D56AD7F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38636DF2-9B85-4BDB-9F7E-F46E22039FA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1A2C3E02-7474-41FD-8270-067C4BAF14A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FBCE53CF-AF72-47B0-A622-962D05435CB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FED5CA8F-7EC5-44D5-B585-C2D069B61B3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0E20DBDD-F865-4A91-B32E-AE9FC52B947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F4873118-AFC9-4933-A754-C3AFF1EBDBE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8D3B498E-3188-4CA7-ADB3-9552E0C75C7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6DBFA6F8-BF71-45BF-B67D-4F2BB64A35D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05C2778D-A8A0-45DB-AA4D-0082378F24E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52999C7A-3D63-4360-B171-BA0AA244602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7747BDA3-2E35-4FA8-A659-CA0406E4734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598D0C1D-356B-4BF6-BAB5-23F0790613C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1F7265C8-0A66-4758-B4F6-4DD383048A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66EDB863-B8FD-4D42-9CA1-D38C802DF7E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02A89113-B8A5-4CD5-94E4-B58585BCBD7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7391870B-CD02-436B-8557-0BC79CAD141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D6A25A43-D415-46CB-9377-69BEE23AA69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A21BD3A8-2A44-47AC-B318-7DA8D83B857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DE4BE1A8-7D55-478C-ADBF-29E99D19FAF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FABEBB7D-E6D5-4503-A8D5-7B17E33555A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58D65523-E59B-4E35-893E-95BF1D33F6E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35AF276F-6349-4F2F-81AE-8AC4B3E4BC7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B6B229B7-BC52-4668-B0FA-15835DBEE4A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A6848988-E9DB-4F16-8CC6-4C4AE09B03D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37E170F0-A977-4C46-868C-9246FF3F4C1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D0949030-3B28-486B-99CB-295AF35790C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0BC25E75-1CD2-401A-948D-58341A3772D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428B8609-1189-4F58-AAD5-3AA2464EC00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88CC519A-E50D-4139-A711-F3247F144E4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A9647141-519E-4DDA-81FA-0FD36D0521E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87CCEE70-D2F2-4429-8E30-49CE6B95771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54DB04D4-6C9D-4EBA-A6F7-FFADEAD0394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C0AB3EAF-47F2-4E2A-9E32-6820DA06E6A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DB154405-78AC-4FF3-90C1-F1F88E7AEC8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EAC51BB6-A9D8-400A-8DFD-4BC499B4012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9AF6466C-72D0-406A-A57D-830827A9F90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5DC7E0D9-F35F-476C-A190-B7C8094117D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83E409D7-54C3-4587-9B31-5357C1EF2DA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C3EE7D49-C3A8-4B3F-995F-B0FB4BC80D3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E696449C-2A48-4C23-B5F4-D79FF385698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4F18BF46-01C7-425D-9E29-C4CA00A84FB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D629AAF9-93F7-40C5-B714-A44F879EEF2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8C8D52C1-F841-428C-927B-586DD872421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16BE91B6-6E5A-469B-9A59-B3BD2E9D509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3DEFA537-1464-4B9A-8F3F-15EA8022092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730F53D5-AD99-4FF5-BE37-86A17A74A54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9418EB52-068A-414F-86D4-6FB084F0030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AACE0CE5-A2BF-42C1-9F42-A4FB5562915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313E9551-55A7-4BA0-99FA-E67CF168E05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022A56E7-3CCC-4F88-AA18-55F559A7B13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95EE2EA6-4D38-42DA-96B3-F7F0060887F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D7071E0D-4302-426B-9B92-40480CDE001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A2C7AD21-DD91-4BA4-A3D3-6040897B7EE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11E0CDD5-F030-47E5-B37E-0A6C88DB4E2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D02BB9A5-6497-4E7F-AC72-3445307FCA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09E9ABC7-920A-4EEE-917D-9A048E40135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3FEAD75A-8405-4294-809B-46B16BE6BFD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E96B3D14-A955-410C-A7EF-3E9BBA5DB2F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B3B91DCE-7E6A-409F-976A-773307BD42C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6DA90939-0501-4405-8541-A5068C653BF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F5240216-3938-4EAB-9B10-3DE180F6BCD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17EB0885-8FCF-4531-8015-634B8AC3A96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3F7D29AD-10BB-4B4A-9E9C-7E928F72004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D781A093-AF5A-411F-8A0B-428D6D36B69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4996DBD5-66DF-481E-972B-EA7297B7B92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4D818D33-1065-4B3E-A925-28894158142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FA92C449-C1BC-420E-8C49-9B262C5D234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0AF2EE21-FD21-4F6D-A3C1-88E577AEB5E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BA481E97-1353-48DD-9889-55533E66D87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55F28C3A-7F4F-4537-A540-B468061825E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467897FB-DAE2-4E60-88EC-3680A24787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07FC5010-4C11-4711-9BBE-631B688D98C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C9702D87-5626-4B93-B11D-6972E33D319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06AB1DD7-24FE-4725-8AF4-D8AE20F593C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9A7F3D15-CFA7-4956-A841-84AE351FC42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E87DB916-5646-49B2-99CB-05EAD768C9D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FCC5CE6B-F571-4008-9B8A-EC546E02A99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99DC59A8-CC2E-4418-92F1-876FE9BA4CA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B71C373D-810D-4927-9213-EC3C12005BE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3E182579-88B3-4AC0-A829-5FFFFE2593C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CD551682-CC96-44F9-A2B5-400A3E8A562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C92613C8-07F4-44FB-ADB3-9C8519FE64D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5FE3BC8F-E99F-4F6F-90E5-8C9A2C931F8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D531D6AD-EA27-464E-915C-0B9C4F1CDA7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7233B128-5608-4DE8-9F15-25F2BE5FA27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C32CE00C-239B-472B-A0FA-C50BA3F3551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E6EEEAB1-7B17-42F8-8F7F-CBA755AE600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7F075455-0C67-4EE1-84D9-E55E6D54A8B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0FFD3417-F3C6-474E-91D5-5624D0E1F18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AAB42C5C-1502-4A47-8459-145A373105A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60F16D0E-92AE-466A-A8B8-02717AF9DC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838C6707-B80B-4CED-833F-579930CC74A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17ED06E3-F9D9-4F57-A33D-A144F2C6DDD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AEB8BABF-15CE-4202-A915-CA54EC0E19B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75D58DCD-22C9-4EF2-9F39-CC148F38F44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FD5F695A-74CC-4105-AE18-11583F0835D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34A518DA-7542-4C24-91BB-4090C73E9EE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BEF2FDCC-02DB-4FA1-8CC7-464C78B009B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C1E3309E-3301-42A2-AF82-75DF2C2EB61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7D379A54-909A-43E4-B5D4-BAA1F0CB19C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769C87A0-B4CC-4693-8C8E-9A99C9013A2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F37B08DC-03B5-4DC7-8C2D-73EB9B6FAD0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20B780AD-C428-4674-8203-55F47EE0237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0D982705-054A-4CF4-BDFE-65EBABFDA43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CE8BC534-3511-47C1-A6BE-AD4074BB4CE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5626F45D-F04E-44FD-9D99-6F167A1834A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203EA431-9311-43FC-A515-172670399B8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C7018D40-497B-43E5-9F70-D306014F760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04A9ED48-1860-4287-A2CF-2702847B07B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06B829E1-6603-4AA1-9C34-341EC95A366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5C32724A-53F1-4B56-A16B-79933714B99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73EB9431-B125-40C7-AE1F-0BA91EF8355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7C068179-1A64-47A5-93AA-161CADCF2FF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4FA713A4-5870-4E63-B863-5F1BA98CB87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A89BECEB-0BB8-45E2-8F37-2ECA75A35BA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0C9C8A47-CC80-4A87-BA76-BD3FFA04342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F525680A-0635-4BEE-8A7C-DBEBBC085A5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5191A3D1-C7D3-4089-B265-6305482B0BF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6C571165-16DE-4254-BAC7-CB375ECCFBE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8699CA49-82E5-438E-8FA7-96F58D7E87B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A6FE0B27-8037-4493-8C73-AF8CEC15A68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551DCB12-236E-418E-B861-3B665697C8F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EF072F12-087F-4E67-A52B-6C4962547D1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B281D7C9-6A98-4F72-B954-BFABD312D2E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FEA98A83-AEAE-41A3-8629-D15F4BFA28C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02837E8D-80A8-4FC1-A7F0-47AF8A1D186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4B485529-D390-47AE-9CB9-AE82C9C7A49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485F82E8-E4C5-4602-9624-F7C5A54CBDA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6837EECD-F041-4428-AAF6-48A11E9F334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66C83205-7AB3-4A4C-AD88-FA255573D6F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1BBEAA39-2664-4EE4-9BBB-40D115A5707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F203CA08-37D9-440C-9F79-F6D5F54E90B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3D2CE2C7-0D2E-48EA-A5D0-E059C983F1A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74E80FD0-FC69-4826-933D-90E21562232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15540E64-5FC6-455A-9375-323D5A49429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6DEBB5F2-CF00-42B3-BB7A-3943539FA2F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27239BCA-FC2C-4E3B-8656-EBDA8913578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1696793C-A908-4FBC-BC58-2CFF61AD3C9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B145C64B-7447-4A72-A86A-FA70C302B47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54FA959C-F8C5-4ED8-90D5-1AFF3FF8966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3E23CEBA-3F90-4E28-B340-9970FAD5D13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649827B7-EF14-4A8F-BB0D-F6C66E7BB4E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CFFF7B0E-19A0-45DF-B870-474E55F465D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45A18A9D-F5F3-4801-A642-FC38FDAAED9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A144D803-31F8-4B2B-82E8-6BF8FFC5303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6E6D8AB1-A027-4C27-9E36-D388C2A644D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0DD5F475-48CF-4012-8B98-0471FA7BAE7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66F764A9-3B77-40CA-872D-24878962D15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9AD84A8A-19E6-44A3-93BA-231F432BE6D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C088FBA4-6A23-449F-B286-19D256305EC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0978CAC3-D39C-410F-AE04-58C9390DB64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92E53987-DF98-46F2-AF23-A375E6BE029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2CDB4474-8B1F-4217-8B45-5C341568CDD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D8BD7B09-0FBE-4EB2-9575-B3DC51C5456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204D7084-943C-4ACB-85DC-B118F000439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C61DB299-99DD-4DFC-9683-666F44A1FF6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9DD56D72-6D97-4807-9856-87DF0198A1A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AFE41CA2-0B70-4906-98E3-3E10E39A611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813E807E-17D0-474B-A3E9-7C20E4B0461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D3DA9BA7-AC3E-441E-A739-BBA841E1928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2F5F9C2E-5A4C-4F17-BCA1-427024A7D75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6A13000C-8B59-4A47-B05E-6E50C6908DF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A1FDE4FB-C50A-4933-91AD-B37EF0BD43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E14CE2AB-BB9D-4961-AEC8-F1B82DA5789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80DEBAA7-3C8C-4C6B-A1FA-4398D5BD6E5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508CD6BB-C525-496D-9E39-AEADB4FC891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A37555C7-8F16-4F2A-A8E0-FFE4B6DE018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2759E998-0652-4ED5-8A70-1DF596FC10D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1ED244AD-CF3C-43A1-8883-B3E629104B0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699341D4-5043-4765-872D-FC94D158BED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74E0D550-B52A-4761-9EC7-BE4D513A9FE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0BAEA4D9-852C-4A35-A914-C1FE8350E74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DAF4030E-E973-44F6-9000-E8396C782EA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F78557FC-8DEB-4BB8-8FF0-EB5D4D01A6A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AF45BF0F-92DB-4E78-9A46-07AAC9FB7A9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3E0EDF29-8188-4C4B-863A-EC09702696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E361C2C9-41DE-43F0-A82D-630234F20F0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D3B8BF74-9E2C-4956-8910-41D38820FF4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C7FE615C-F338-4C4E-BC41-C78DD1518A2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75551B45-4744-4622-9DBB-E6D83AE9740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1CD85754-F2BB-4614-821B-7F8B05F841A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81D4CD0B-7471-4C34-8521-2E4A131948E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635937CD-F681-458E-A97A-CDC84976B9D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55832B4A-ADC4-4511-B3D9-6D4E8D9E5B1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E3DBF87E-B6C4-4CB8-9590-F314A0F3F2B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802F573F-E33F-469F-B204-E1496F4FD55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7FC365B2-249F-4EEB-8951-E1BD1E1CC44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AD511BB1-93D3-4C9C-8147-7D8E6F78AC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0338FCDF-0C49-4EA6-A00C-D637748CFF7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243A1207-115C-410B-924B-96BF55A48C2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6DBB47C6-A330-48EA-81D7-6928AD137E5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E9C8A455-CCAD-4FE3-B9E8-AE515228D27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32251F7C-93BF-4E3A-8726-DA73795364E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79B8C707-5F74-4C4B-98B3-0849C0A0BD6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FF0E299C-E490-4AF1-825B-30170EA34E7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98CE9AF3-E470-4344-BC2A-A1CDA6F468B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C64F70C5-C926-46EF-99FB-1D0C44C2172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2F4FA1E6-46B2-46F9-AA50-7337C12286E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E6973CB3-7477-4E6F-B005-34AC101EC9C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7EECE068-9277-4124-85E3-0F447FCC341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543BFD81-A946-4C39-86EB-AC43DB769CB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6EC03894-DAF0-4F8F-A5F3-10B1D8D0100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70D98178-69A3-4373-8D46-45239FADDF5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0E6B3F8C-3620-43A0-8370-148FDAA8B8A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275F67E4-2AAD-4016-A884-35EDF9F8BA9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28D52167-E20B-4E07-832E-117F5AC952B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727B13E4-062D-404F-8800-E58B32B7A87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691B4C90-114B-4291-8D07-A5FBCDEF426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5A54438D-0251-4BEB-8274-1AACB4B12E7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D759C7F5-5333-40D3-91AD-614A4158020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6D0884DA-8FF2-47EA-B092-9D80A8A6377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934AAC4B-587D-4AE9-87DE-B0FD23074ED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0FA5B505-787B-46A1-B761-6BE1F44B452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49458745-6E55-4BEA-884B-CF5FB416553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2DB1A53C-05D8-479D-AEB0-C6FA2C1D0D1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500444BE-7F7B-44BE-B5B8-5F849A90859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F755F08D-7E4B-47E3-B42B-F1A358B40E8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EF9D5F5A-0E3F-4BD2-BEBB-0407923A9D5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302FD482-E028-497D-BED7-79A4AB96DB0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68886182-B4A8-4B0B-A9C4-A3144A6808B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227A2FA9-0EF7-4DF8-AEE6-6A8D5052DBC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ADCC2197-CDEF-449F-BBA1-7C5DB43E4DA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DA49D72F-713C-415A-BCAE-DEE7435752D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BCCCB8C6-6523-4BBD-A508-444FFA10332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67A6E8E6-BCE8-4270-A154-EC2977ABD66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D5FBBF65-D650-455A-815C-3905BE2407D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E429FC8D-6601-4665-9365-50B12C58183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6F6669F7-AD7E-46B7-A522-10C2D8C077C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7CD79FD4-0315-4975-9A38-2272930EFD7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B4291285-80D3-4605-B780-21917C883FE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405F974E-AB4B-43F2-A65D-50321CF8C00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CE90D8A4-592C-4B9E-8770-77EB6A04447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C1F427F3-4ED3-438C-AA09-2DECFBB2AF7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920408A9-C41B-408D-9BAD-D191FEA8475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FA65026D-42FA-47C3-BFD5-60F92A1EF28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44A984C5-DD15-42E7-A94B-5D201ADB38C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022EF822-40AF-4C50-B70C-5FB5DBF90A5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B5B3483D-742D-421F-8021-C6094B7A935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434489CD-7870-4D41-99AC-69F7BB05CF8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FC92ACE0-8B32-47A1-A907-E0F232564A2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20461F5D-93BA-406F-97C9-08A27C6B251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D26BF4F9-9505-421A-88C1-19341C30B2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85C54E1A-BD8A-49ED-AD50-16B85595496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6E3C0BEB-099B-4FD3-ADF0-796FAD4EC5D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1394C5B5-A06C-4C7C-90E1-107B7AF7B78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086EED76-7C53-4DEE-BECB-A5924AE044B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FCE95768-5F99-4084-B504-29549AC5130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63AF002D-8F10-435D-98AB-84C00ABB534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4D9B8A5B-D75B-4DCF-9048-216ED3C7141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E10D983C-06F7-49A0-B03D-D8621CD27CD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6BE40280-033C-4F66-86D4-4C97A632089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7403D6E2-46C5-499F-8A2F-FF04C19291D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B27782D0-30D0-4E4E-A910-7CFF03304DA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9CB32999-F753-4C50-9BEE-CD7F6B02F90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B5F2A174-8CEF-4902-B4C8-10D34858E88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10A3E632-546C-4354-BE6F-8DF2F408CE8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646FED0A-62CD-44A8-A0C2-1C67FE7902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16071AA6-2C16-4A19-AAF8-B70E3E6745D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5CECD5EB-6369-491A-9AE1-A30E743BE86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D7723772-C343-4B4F-BF39-8A2BFB166A4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79EBAA6F-79C4-48D4-AC39-AA26D41DD89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D4DAFEB1-9CBD-4A2A-91CF-57A79656C41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45BB417E-8FE0-48CB-A4FD-043BD38A152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250EB41F-6957-4987-BF2C-323524EF09A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61B2E3A6-58FC-4811-A482-73715CA04E7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973688DF-335B-440C-B75B-CBB638E2D95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F408CDF7-6CA2-4180-9496-3C490F971F6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587A6064-BD11-4376-A398-E49B4DE8810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5A4D30C3-CACD-4FE6-A01A-AB6F6A180C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16FCA9E5-C769-4298-BD16-E832063ACB4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1F7D7119-2277-4BB1-8A71-AF7ACF5809E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C9BB63E1-B6F8-4E22-BE9D-A90DC1269DD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5D6D5645-DFF8-4A40-B083-8CBA9C3A4C2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24AADB56-E106-4889-BF0B-822D6790EA8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4A1176ED-3379-421D-8332-81892BD898F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9509EF49-99F0-4D11-B640-F0F81DFD831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5C1B88EA-7027-47B1-ABC3-C9309F3BAC6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D55900DE-06A3-46E5-B581-D89762EE4AC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D10CE758-BE16-4514-A401-67FE8D9DC3A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8112AFC6-0E82-4513-A34C-9021C5F4BC5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FEC56AF3-5A40-440B-ACB4-4570A40BDC7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AA1D2C99-E024-4D64-9EFC-F0E94E073A1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82BD2248-24F3-4136-9757-54157D01CD2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AFA652ED-8885-439B-B99F-667311BA5A1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0105A0ED-A556-4FE7-9309-32362808D2A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FB38E054-8885-475B-8870-1D02CE2EB24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AC7EC8FA-0D0B-4BEA-82AE-1D596BA5E25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3C488E4B-8157-4EF6-BC98-EA66B755F12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5DE30C75-2ADB-48F7-9C70-7E84E4E434B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2F208990-70DD-4D14-9E2A-BD58EC1759F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778D064E-E2B6-487C-873D-8D83F595151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82192B43-8843-4EEF-9535-9133D4F7BEF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FF393559-7DE1-41C8-98C3-A76DD10A24E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2377E863-90C0-4AE7-82BD-4A36002EDAF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839A50A4-1AD8-47BD-9EB9-8700E649DB0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4E9A9811-73A9-45DB-88CE-05A9112D9E4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D74CD56B-44AA-4B2A-93AC-9DAE6B7CABA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87F5903E-E03B-4BAD-8A34-1BD2F0E520B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13FEC170-4203-4511-BEF5-44DCF09F46F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182E5B9B-66D4-4E43-AA8C-1A8A9C48C87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B7DCAD49-BA87-4934-BFBD-42C0EE2C0A0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0AE7462D-B50F-45B9-A06E-54C0854D9A7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79846CAE-D24E-41A7-A010-9EDD14BF542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F9BDD6DC-FB0B-4AA4-A560-794A58E3479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C6BE52AE-2D80-4C69-94A0-AAC24FD8F8A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61B066E1-B9BF-4F35-8D64-C3A4650F19E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D05106F3-F42F-4DC3-B9A9-E36F638292F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28ADCB10-B784-400C-B92F-4026179F933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8BB938D4-0E02-495D-A322-3D30BB90045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C0E2F0F4-27C4-49DA-AFED-B041BA0C61D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ED96A71D-4E6E-4446-AE0C-134DCD830BB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D1382F1C-0741-415D-8600-7FC60013B11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5A4F8F39-86D0-4F21-8B2C-D6C2F163139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0407E30E-9433-4E5C-8462-29F5C560A26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DDAB8166-8AB9-4887-8DE9-B9A60100FEB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0D0EAA97-E71E-41DC-852C-EBABFF0DF1D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5C9E32CC-6E52-4255-9BA5-154636472A8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32D78E19-EA58-4663-A848-3AAC2B88A25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CA294BCC-7FA4-45BB-ADBD-9D211901BD3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0997C510-DAF6-47ED-AEA0-77CB0EA6463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B74FFFA3-C46D-4535-AA42-2296DF97D80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29171F4D-579C-4864-92BB-E29FCEDB099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BEB38338-0875-4316-ADF9-F75CE3D86BB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C441878C-60A7-419E-901E-F6BFD1C900C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D7DC277D-7594-4A44-98FC-AE88418F709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B6D7DEE1-A329-436F-BF53-43B2C538CCE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D16FA88D-0AA4-4A6E-A14B-5ED5E8E951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0C86E6F7-C918-4589-9812-9D8B0FA901B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B2B12CB1-AA8A-4F2F-ADF0-EB862EE0F1D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22004249-7F55-4058-A553-A75E830B73A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2C1D626D-6A5E-4BAC-88FE-6A869874F55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0B96CF73-E226-43EC-B09C-57FEF65F231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599E14A9-C83C-4422-887D-E53F52C0DE8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E80E0266-63D2-4B56-B929-99D15902738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E529AC2A-0740-485A-91C2-E0CF87A5ACD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B83701C5-AD52-4496-9597-87C6CF7A11E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8899151A-2290-48F7-9FDA-492D4F6B36D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FC140C8C-3FC7-4460-AC14-FC75D499A4A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3C6F4F58-7239-4A3D-8AF1-7D022F2104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33A207F5-EBD2-47EA-AB81-A506A4D91FF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6160BCDB-7453-4845-A0F8-3E346A5C2FF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61AA1B2F-B14D-4337-B9E0-C9D438C6680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4ED29DC3-EF7B-41C7-9B15-CA93854EE15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1B256A85-1D63-4F76-AD96-8970CF761FB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22343A25-4A0F-45DA-9492-ABC3652BD5C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88F1AFE1-03DB-4FA0-A08B-3F404438EF8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334C9B7A-DD8C-4DCC-9CBE-17F915D93B1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3765F20F-157F-4A77-8BF7-D4B904880EF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7AC23D5C-1526-4399-B56C-A1A6DFE190B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6A71D936-3955-45B2-A0F4-7B41AF9C3A5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76597148-26E8-4C9D-807C-E9BB6CB1B0E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968AA6B6-6671-442C-A5A9-03A011A4C7D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F00D9977-1056-4FB3-AD99-725351C91D7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7DF57625-92D5-4A09-B035-9F76A1EB36E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39700871-B80D-45E6-9D99-9DBE8421A9B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5AB374D3-2621-47E5-A901-73BED83E203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AF05E01C-3CCE-4C38-BE4B-73F6CC10990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2D7C1782-2C9C-499A-9D70-A3D9F1FAD9C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7CBB1CC4-0F50-4E41-8092-5095896F3A6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778FF055-7EF7-4D27-8406-AFC0AEE716B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5DF629AE-4845-430B-8BC3-961749A18B9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5A97EC42-6241-4944-8798-2C2621C81F2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D76BDEAA-331D-4F5C-89DF-A43CC135261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181099A5-1E8C-449E-B334-50D342C010C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E87DDB90-D1F5-4603-98AE-7FFCE767B47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C3C4AB8D-229A-41AF-81A6-19E8AE136A3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7C046E8A-4CBF-4DFD-9B0D-ADC9BB1BA19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BE9E6A63-F44A-4055-8478-42D307F6C59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F2D71F82-B2AE-4122-9A23-6E2F7AA76AE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381A4853-6374-4BFA-8637-68739D93E3C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AA5E5C66-25DD-408D-AEEB-9EC902981E4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1D0825A4-A0FF-4703-ABC9-47E351F7E76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C703A132-498F-48B2-B2E1-4E1D05DC967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CA742096-9EA1-4B26-B0FD-20C44E643F0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F3A8173B-69A6-4109-9B0E-633D52D9915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ABCF4EF0-A7E6-4642-BF94-04ADAF8F532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BC6413F0-A834-4960-BF66-DF3C347E2F5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14B72C33-A55D-492E-85F5-53AC804765C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5A7B557C-290E-40B3-B037-9E46DB09BB3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C616E9C3-7871-4902-8991-2AFC4665A7F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B9879E4B-3C38-46DC-B2F4-A9DF093AF95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16F72C6E-37FD-4C2E-9D55-1D72469B4CB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4C5DEF0D-3504-4597-B062-57CFFE73B1B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5A35C305-1AA5-48EE-BAC2-E23B959D531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B1D84B48-7B94-4ED2-A15E-C4F81BA8398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DE3688B9-B00A-487A-9F5E-EFED1D8FEB5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ABB2B46B-CABB-4648-B03C-404E8ABE836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E8708D92-1491-4602-80E8-17504F7D7ED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ED0CF4EB-36BF-4A38-9CE2-D2390ABFE48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55263E35-436C-428C-8BE1-9797E9A7E5D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6A3E3BFF-0861-463D-ADA3-805353B90E2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7E044B40-739C-410A-BCB5-3EDF3C73554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9F2A7561-E0D9-4A8C-9B19-DD6A3F987D0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0C33AD8A-74C2-4F4D-8A92-FEB71F22D59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240E78C7-6172-4CAA-83B7-ACB9CC9D068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CB3FE76A-2BD6-455A-9714-2EF24A05D9C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A715A520-F2B6-4DFD-839D-AC2ABD46005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A254C1CD-388E-4C9C-8492-FA87942775C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2C567275-B0E5-4346-9B1F-B4E15815191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B0063118-E5DA-4856-A0D9-8CDC63133B9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BC1D06D5-E3DE-4F88-8028-9AE5F070609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F7944450-C9C8-48CB-85D5-B17A8D5C2F9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949E06E4-B291-4BB4-B872-1743A2683F8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26B730E5-DC30-4241-9F78-5FAAF56E228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64EF7BBD-3B33-4C26-B85A-8E7C2AA1F30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27D7B6D2-BE60-4DBA-9713-402EBBC7EBA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2F47A930-35FD-4793-8556-56AC38C886C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66AD6AF2-910C-4BB7-A5C3-664A79711F3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1D14A7A4-E713-4ECC-9B8C-4EC3427708E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6F86E414-8F61-4FEE-A81F-AC736C00837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B724292E-581D-4437-948E-5847D316A23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048CEEE2-994D-438A-AD3C-B9585221253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CC124828-32FC-4B5D-8370-3668B0FCC51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EE389837-9221-47C6-AE3D-E55A0C84AD9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2DC4B98A-89B3-430B-91CE-0CBD1D284B4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7F1B446E-9A17-4D99-A2AD-D4E500CD44D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FBCFA3FE-57B5-4A38-9649-770679FB0DA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696A6795-5841-4919-96BB-BE392309455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35DB31EC-E6C0-4AAC-AB77-E16CFB6ED55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514F4BD3-F022-42C2-8FBC-91868465A13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65D04CC1-5EEE-48DF-A984-1531825BAE4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3219A8DE-5817-4606-8332-A249D8A87D2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D590C9A2-4E8F-429B-867B-470C114B317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AAF8131F-19B0-4B5A-909E-CE6F708AC47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77CBC4B1-A70E-4E86-8484-BCAEF737EA2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11C21F47-2B1A-4E0A-B652-4A2EB80A427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0050E986-2F18-4EBD-8BD7-775E24CD183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B1E04263-58D7-4C0C-93A8-43A6AE5BEB3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B15D6320-AF1A-4CF0-9C26-B092DA21E0A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FD7BB5F3-AFE5-4F68-8E1F-ED8BEABE601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935B712D-3BA5-46B2-B658-7D2298BBBCB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483C5A72-00CB-4E6B-B211-E8CA7CD3699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D2C757F4-7CA7-4755-91BA-156EA126E38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F517E673-8227-4BE3-A879-A5CBC9E4803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183CC249-712F-4BFC-84A8-38A6F568E39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79D9E5BF-BFC0-4EAD-89C2-4C5CD488C43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5FEBBD54-D211-4050-9454-E945E17A344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B2A66D28-CB7E-4951-BB36-FF5EEC0AB76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B0F703DB-2FC0-4642-9065-F35FA2D646A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05B0D2DC-2245-4DBB-A167-BC073F9B6FE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06F64DDE-12C1-4942-9FA2-C7FA26BC5EE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7BD3783A-4039-49EF-904E-D4B1318F25D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041ACDA1-AF2D-403C-9BCD-3259D19C3C6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C90AC2F2-72B1-4D22-BD91-158F24E42C9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A0D634D7-557C-4F63-A3AD-E7E317F7F7E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7DC8776E-25D0-4573-AC27-559C419EF6B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C31B0C80-A04D-4E25-A04C-10746C5EABC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04E5B5BA-2078-4DC6-B7D5-7F611685EBF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046BA4C5-B0C8-434B-B6BA-EF8FED5A988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E91791D5-676D-44F4-AC26-DA84BF4B1B1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56A87964-7B11-4630-ACE9-7AAA3F3B1C8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7A909389-4034-4F25-B7D8-9BE39A1E925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07087C6C-258A-4EF1-ABB6-BFACC7FD6BF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F1529F73-754C-46A7-BE51-B2B07F23397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6EA6DCF6-12CA-4686-8531-7674D603696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F8B78BCD-F7A4-43B2-A3A3-B0A2D5125EC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C3B32F3F-9CE5-40A1-9929-85184382FEC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51E85077-9E79-4C60-8ADD-24F65CE18B0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0FE4BB42-767C-4E41-9257-2E1F9A41346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43E7E814-90C8-453D-AB90-E704DBFA8A6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16FAB002-8620-442D-B597-ED86B6A1985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8A9C7944-C491-4FFA-9FC9-FC7F45FA622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A96ED314-ADAD-4875-881B-AFD5BE8BD80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D56580A8-A730-45D6-A471-2BCC728F718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A23FFCF5-A819-4540-8EF8-A3D7A7CFABB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F444BB3B-9D65-47A1-90A2-A527C9B1CBC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A49648D7-22C9-4912-8913-F44C4681018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9361D709-655E-4B71-8DA1-489719BCB48E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DCB286C6-313B-4D33-A500-D9418269BC0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064A7E4D-1896-47F5-9E7B-80F36450F52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30DA4B16-7E98-4793-A670-7086FA50BF3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57A1291C-4D3C-4A64-A8A5-2B0DEEAC0FF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9CCBD65A-24B4-4BBA-9F87-CB9D7116CAC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794C3E9B-25FB-45B2-A44B-04513A2BFA2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F98F5C4E-2876-46A7-A9FF-2EFE8E23A0C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520769D6-7034-468E-B5D5-68C567CE97F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7772BC57-3750-4C6C-9CC5-69471C79CA3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AA269579-886C-492D-A10E-87CBE44CC00D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6A6F3B7B-FE62-4097-AC29-62B6D32FA91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49087CCE-B3EB-4175-A53D-7BADC5C9979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87CFAFC8-09B0-4648-BEA5-63C3CA7850A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C223BD1B-8C98-4511-8505-7969F188103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7097C8F9-5066-44E6-AB9B-06C60C6B8C5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94141416-A504-4751-8014-526AA3A4C76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22D0311B-C96E-4D2D-A989-B8E4E0D3CA6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5A0F7C22-1E83-4696-ACAE-8B0449518D1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6CA1F7B6-6DEB-41ED-81A7-7173F10C15C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1C14F754-01A6-44ED-BCEA-B3BDDEE9E37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D5A9F64C-9ACA-45BA-BDAC-2085044A5EA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0DED7A42-8845-476A-814D-6409E8D1D79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27CD2458-8ACB-4FF9-A064-4F61711D863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1E2C8731-1B04-426A-A367-3EE2F47DC81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8B336136-C7CC-409B-AF7B-1796017548F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B2456718-81FB-465E-AB61-516D0B368FD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D6195629-B538-499C-9698-1057DE885DD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F53E1458-8ED0-48BE-B993-7C9A044B132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E20A0AE9-2FD7-4CA8-9DFD-DCC7FDA08BF4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677262B6-77DB-458F-BD9D-90C5BB3F119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855C3A5E-F334-4B43-A858-E819CA8D4A1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3A21DD4C-7019-47AA-9700-A812B176A69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709F5A6C-BC38-4549-B843-2A9A2D683CE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8AFE9BAF-D7D3-4F37-B3B2-27DA20C7A19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4724C99F-9C25-4BE7-A0EC-4EC989291DC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54E9CD9C-F277-4642-AA53-D11964A3CA5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06BD4F52-E43B-4A2E-9635-31A972D0DC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D46E9AC7-EE29-4926-A2D1-B2595A1CFDC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7D9FDE7D-B745-423F-AA56-B2574119707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6AFF9947-D117-4332-9B7C-5618BF2B07C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47D43FC2-AC43-4CA4-86A2-329D1309A04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3B0E94E3-42EE-4A72-95A1-D74F97D6E1D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BB2E7714-4891-49E8-8B90-B74DBD1BD1C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7E095135-6496-44B3-AE72-86757628016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53731976-291E-4E64-B3C2-CB83F419671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E08512A6-FE84-4627-8059-56C5DE49FB7A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6A76B4AB-02AD-423F-A2E4-2567D7E57EF0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A041BA0E-516C-42F0-8EC4-80DB6B8B8AF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78E08EB3-59C5-4845-8827-E3EF10E6B10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F3EDC81F-1A34-49CE-9C8B-653BF5B86AD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F5E967EB-2B84-4C48-95B2-7F1AABD21A53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5C5A5BA0-1F09-4C8A-9D3E-8C10562700D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27E92202-F913-4983-9E65-06B1D01A59FC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51802EBF-8FB4-4C46-BF69-949F45D11471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652AE9E4-4164-412A-8015-8382494604F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42F7E673-BC28-49C6-A2DA-2F39BCA8C76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A2FA259A-BB94-444F-AA6E-0579FD544E87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6658A9F5-6799-42A7-B633-1A812CF226F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357B7851-541E-445D-BE63-ED42C3F6D36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878FAE5D-C788-4FF2-864A-9B8E2349125F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12D2EBA9-D073-444B-9D3F-E98738ADC2A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D2DB2FA5-F15B-4E5D-BE0F-DC9B44B1B596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B393149E-3E51-4533-960A-771C54E5BEA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422D1A85-3209-48B7-90EC-427DDF570589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DEAC75C7-DBE7-4FB8-9970-75A76DBF0478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43547789-0ACD-4F38-BCCE-80436A643B6B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A5D2DD80-C5DA-4C8A-A877-889E6AAAD012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50</xdr:row>
      <xdr:rowOff>76200</xdr:rowOff>
    </xdr:from>
    <xdr:to>
      <xdr:col>6</xdr:col>
      <xdr:colOff>0</xdr:colOff>
      <xdr:row>54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C7BC1E13-D5A9-404A-B81F-E37046D413C5}"/>
            </a:ext>
          </a:extLst>
        </xdr:cNvPr>
        <xdr:cNvSpPr>
          <a:spLocks noChangeArrowheads="1"/>
        </xdr:cNvSpPr>
      </xdr:nvSpPr>
      <xdr:spPr bwMode="auto">
        <a:xfrm>
          <a:off x="638175" y="871537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50</xdr:row>
      <xdr:rowOff>76200</xdr:rowOff>
    </xdr:from>
    <xdr:to>
      <xdr:col>15</xdr:col>
      <xdr:colOff>285749</xdr:colOff>
      <xdr:row>54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6408A3C2-FEAB-4CA4-8EBA-44D364CF378A}"/>
            </a:ext>
          </a:extLst>
        </xdr:cNvPr>
        <xdr:cNvSpPr>
          <a:spLocks noChangeArrowheads="1"/>
        </xdr:cNvSpPr>
      </xdr:nvSpPr>
      <xdr:spPr bwMode="auto">
        <a:xfrm>
          <a:off x="3259455" y="8715375"/>
          <a:ext cx="747902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84D3C20B-4258-440F-A6C1-7F05EEA871D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0D287C17-0362-4DCB-A62B-14F563A3C8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E004DE55-BCA6-4AE0-9F67-A4972A2ADA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C0329714-C215-4983-978B-2AA8C15E9A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55F1A54F-E6E0-476E-B762-C3B14C15FD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ED270C10-42AC-4934-8A03-F5F3CDF3A8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40C3564B-C2E2-4B31-89D5-8E92AEBFC99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A7DC1C85-A538-453B-AC20-C60AD84EA2C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2FE500F0-D529-4F8E-8733-4FDEF0EF0D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5BC26BC9-BD11-4990-AB91-7DF49C365B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666BD01C-A34B-462D-9027-634724C402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7B14017E-634A-4F90-BC4A-ADEC60A03E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75531F1B-DB42-4CA2-8FAD-7C9585BD08C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0870BA0A-E17E-4FA4-9E72-2C38A5F12EB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2AD26A8F-B1F9-4000-ADEC-283FB15FE8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0AED1F5F-5D41-44B9-8539-B3E3EA852AE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E9B180EF-F2F5-4514-AD2F-5541557B13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5E4EFB2C-9B33-4057-8EB0-D49A145F9C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8396D00D-8AE3-4406-98A2-41125DE4496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97D7DFC9-1EFF-4488-9C0A-E5E309F29E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8313DB30-9587-48F1-AD2F-82EA522041E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9492CC28-DA02-49C9-A74B-472BB5AB098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A16B39C8-610B-4514-AEC6-776ACBC0FB0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A9D82797-620D-4F7F-8810-34BB9AA2F7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1322C56B-BA24-48A2-A424-BB2946710D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578314D5-0E54-4FFF-A1DA-3E71A7996AD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0B1584FC-C6BB-4740-AA7E-9357685BE48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B98F5D94-C160-4C3A-8493-30BFF490B9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302F800D-7EFA-4FEF-99B8-80579008359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9D5CDF58-D6AC-477E-92C6-3657F15B87A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022518F6-09CE-4FED-9D8B-46CA1B3F5CC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EFB8E428-28D8-4CC2-B0CA-479A383EB31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99C5611E-5BF1-46F4-A3E6-5FF32AD2F8F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D87B4973-0DAA-44F5-8F11-D55A8BB0A01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1C50D851-2E5E-4CA9-9BFA-73F5EAD7C11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68783F7A-782C-48C3-BDAF-E414224F9B8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65A439D9-9B6A-4F58-8EA4-AAA7B19918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DF3BE013-AAC1-4955-9C58-E9DA55A167B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EDCEE0B7-9251-4A47-9E77-61329AF459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F0D1CBFD-B33F-441A-95CD-5BC7DEE199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DC92DFAB-BCBA-444F-BEC5-5F0EAAFBE34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97511F2A-111E-4928-8792-C85845CDEAD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FC0764E2-E4A2-488B-B895-7B70A7581B7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EB2D38A1-4436-4EEB-BC0F-8EBE007FB9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0F5296BE-2537-4E6D-A666-499A2C5E21C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237A2EE4-83FF-4A5A-9651-39AB794F6EA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467CE58A-ECF3-4A08-BDD5-935EF6916CA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1DD81C39-7B31-4CE2-8770-7377EB92B8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7C659E2A-E39F-447B-96EB-1FC8CF9DB8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B4EA8569-E2DE-44E8-B271-B3DB996B331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D4AFFC5F-93B1-4E47-9EDB-90ABF500EE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CD5AEF09-42AF-43C3-90D3-DD1FCCEA40C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2FE91C2C-2952-4066-973F-FC00B831E1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6593F234-F324-4C42-A053-A73226712D5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B041C07A-6170-4F5A-ABA8-81BC89B4BB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674EF5B1-B09A-4E14-A3D3-03B20FDACF6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4371A6BF-4150-4216-9E02-9B881282594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5582FA95-2CBA-4B19-B8F8-8BAE1E6FCD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70C8B250-D19E-45B7-B4FE-27FB53CF2C2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62F9A353-EC33-4191-B25F-3432654F27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7957CE01-7E3E-46DF-BF7F-8AE041404CD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7DF022C7-4474-40E1-B37D-A92BFBCE370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8853DB69-C1F5-4495-A897-7BBC5EC5A64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0CD1D343-087C-4746-85B0-C0871B661D8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29733670-06CC-4361-8E5E-14B7BF0D2C3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1CAC5485-6569-49E5-BDCD-B91B4B6D41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29929F12-DE7F-4828-A0F9-53D426FFB6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116222C2-7CFD-4EB3-BDD0-48F87B72E6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55C4227E-5853-40EC-85C4-23D9634786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4AC73335-99E8-45B5-8B17-EC863AFEAE4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5F19CBE8-89A9-4170-B7CA-BB3C14FD142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1912D7FC-D5B0-46BC-93D4-837DEC9147C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D0A35A9B-8342-40AF-AB9C-6B52DD4C2D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49AFD4A8-CE40-426D-B026-676B9400B9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03C7ADE4-3AAC-4858-8760-6FB428ACD3D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29D06F86-D22D-4F03-936D-1928DE29973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45F56845-9A95-4082-8D01-9193EE713F9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23A75C39-BF09-4446-9B8C-59545CF573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12A043F5-1CC0-4D0F-BFF3-863340F3E56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F2FF44BB-70A0-49E1-A0C6-FF007236598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AF9CBE65-2553-4048-A41D-67494124D41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EBC14092-8528-41EA-A549-00EF6D0DD9D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35F65AF3-45BD-4AE0-98AF-0089A8AC00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10144B01-AA6D-47E8-B0FC-AA81C67CC0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B92DC54D-8A84-42BF-8311-A406D9576AB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2ADF018E-F093-4355-9645-E23ACE2F65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5AB9047D-A84E-4823-9615-B913805628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92C1B051-F582-4417-8F4D-5D6C3AFE279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02F42337-F450-41A0-AA94-6175903E719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62F82B44-6832-4E69-9ED9-4200B190820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7A2C3ADA-0070-4253-9E66-A3C43BF552E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529AE461-8E5F-4C87-9B81-4C8D3F384B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BAB9BA08-9ACE-47AF-9F95-3E8E2554A22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D75396CE-5BEA-43C2-BE3E-BD9C39A47F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B6D60BFC-C7EA-4D92-90D2-03D0506224A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A0DE4540-B32B-4C27-9BFA-191BB45F479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97BD76C5-A66E-404D-A934-AB626AB23A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BD3604D2-5B75-4CCF-8B63-E3877B2585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77991D19-528A-4541-88B4-F3D8D436D60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F02C1F54-C96C-4D69-9E25-E05A17306B8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8C973C91-AEB4-418E-8C8C-3612AFBF47B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D020B57E-3646-4B6C-B712-23517279B9F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F0B1A133-8FE4-4ED8-B1F2-56DC101CDA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FF685A6D-ECB3-4F57-8538-A5E650631EC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1298A07B-881E-4EA8-89C7-FC4C8D61ED4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10300A85-0B55-456B-BD65-A652C52366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C7F88442-E652-49D8-95AA-C9D105C129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4EEA0B06-7106-49C5-894D-02821B1F530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82665B24-B623-475F-BEDB-0D6BF47158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E2E1BC3C-FF55-48E0-956B-1D4ECF818F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2273C3D1-7DD5-4603-A69A-FABCFC70AC4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3ABA18E5-8EE4-4CF5-A92E-5781D3EBF6B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F641455C-F9E0-479A-9884-83A64993B9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F57D79E1-B368-4B34-AF5F-93A253D4D09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3638A425-6A51-4EDF-B8BB-C7AF2B8F56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4DCDEDB3-1A84-4913-B7DD-2CEBCE6A13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11475D20-9F2D-4523-9103-22CFD5AF95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6ACC36DE-2C28-4282-9195-835C4459FB4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ADF19D99-D14C-4E57-999D-EB57DEAD386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2F4DFFA2-A316-4BE4-A63C-773A16F59FE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484445F3-9A48-4295-8237-5FB0506C875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5500C1B0-6CBD-44B2-BC1E-132D3DBBB1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7B957FBB-56AE-468F-AC20-6344CC415A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E781E686-CD04-4BFA-9963-755B33C0F1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FF231951-09CC-48AD-8863-70F84A9BE16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9804053F-4097-4575-BA8B-588A31B2D6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0C19EBBD-A3DA-4A37-B0D1-4C7F83F6A7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BD3463FC-F732-4B2D-AEB3-4795CC5EEB1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62B355DA-B26C-4CD5-8F5F-1E9C379C2B4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4C573DB3-36B9-4F36-81DA-5C41497E57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CECD342B-891A-4DA5-A7EF-254C2A46369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886061BD-4274-4747-8C0F-15F193C3E71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FFD26B32-7DA7-44E7-8E20-F52ED43493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59871790-204E-48E6-81E1-6C1FB666DE4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7E754D93-B177-480D-B507-4A13BF1AA6C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148CC2BD-DFB5-42E2-B422-BF03A0DC935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09D8AEDD-79BF-4A6A-A1A9-BCAD9DBA82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4D85D4AA-474B-47BD-9678-A6883E54B3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3ABE3881-5C61-4F7B-97ED-F3A072FB24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8AC659BC-8CAB-40E1-A29A-6B06B183B7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AB795D07-6C61-42E5-B5B0-A11B766A637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8FEE594C-C498-4B10-9BD9-209EE4E7808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7E8E7BAE-868A-4BF3-BDE2-FEEC40CBC28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2BEB0A72-98D8-4D32-947C-49B374CAA03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71E69435-6E62-4DAB-A360-3BE05BF0B4E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100DE6B7-5531-48FC-AF9B-A2B07DE2AAB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04CDDF61-3346-43FD-B1A8-D1E13F96273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0F3F115F-25C7-4664-BC31-E9B1B2CE6ED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A014F3F9-3F7B-432A-BB0B-1B88996D0DA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0E3EEDF4-E926-46FE-AD1E-8351A00F03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05B24D58-B049-4B2E-B92E-C222696656A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0BB32129-B526-4439-9C28-215D2981F15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4A34FDC3-CD05-490F-9207-BA3082085E1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7093A3CB-1358-4297-987A-0F2939A0D69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E038E89B-EE0E-4B74-B233-E71103130BB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DD16079D-6256-4614-A933-88A50C959A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3B483E82-6445-440E-8524-662557F239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E21C2099-B4F6-435B-BA79-C16A8F51864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D15E1C30-79B4-4F74-88B4-E8221C8FFE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071AB3C4-50F2-4BBE-A69F-7A81F3C7107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01603F73-EFA9-4749-B332-C1EB13A6C57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BF0C8E45-8651-4BDF-9692-E03439508C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10D11FA4-3E42-4F95-9317-FE3E2BCB73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039FE012-D6F3-431B-BAA6-63AAE8529C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EBCD5EAE-C203-416D-A3F6-D877AF867E2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2A8206FA-C530-4902-AE1F-9C23D23B411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B5FDCA4B-571F-40A6-8F4E-E38791C4D3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59974A7A-2627-4D04-AE94-CE50049B988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470FA9FD-7C61-4320-8E33-CDD13C52A52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C3470BE7-9B25-4A5C-BF31-15B928AD10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E1CE0ADE-732A-4697-9DA1-F3FE27FACA8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D3957F48-707F-4147-BE47-3479C5A8A6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E7E05C0D-71E9-445A-AC80-5892DF2AEA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43B82F14-8BD3-4835-AE89-6DFFD49583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13275890-1DDC-40B0-9DD7-6422B3F4BDB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4D20747D-42D5-4033-838A-5653F65EF0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AFFF1FD6-12FB-4DED-83BD-4DF32AE4CA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3B792C26-805E-462F-B296-046FEF8327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5C30F081-4648-426B-887D-BC384D7409D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4A3BA6E4-9093-4B93-8914-8861899208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6149B897-3122-441E-921A-B85E0A8632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5748A39E-C25B-43E1-9C89-ACB62C6B9F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9131B584-EB08-44C2-B4C1-942A5FF9B5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B42AD155-7275-4D40-9012-22A934BEAC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EE0FC689-1723-4343-98F0-B09DC5E3AA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33697693-4F06-44A7-BC0F-1F064DE324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1F395BF2-EBB2-4B4D-8919-37DAA35616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5A96E9EF-2A06-44CB-8810-FB889698BFE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09BF6789-E2A5-48A3-929A-A44762B9E68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15E9F9E3-BFD8-4FD1-A5D1-4508E68D176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D36E9FFE-8E32-42C0-8482-96B3CB132D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B13CF715-E5AC-4D59-AADE-31302AC8F61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50D10D32-461B-4325-B533-BA22FF16AA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C8DC8FDF-B1F7-4AE0-92D9-4EC97DF3B44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443EE7D3-F2FA-4954-ADC5-0A6973A21C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653FD8BF-8C37-46C7-9FAF-408613EE989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0C2099F2-CFC7-4B5D-A2A0-6F691DEE0B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FC806AED-1831-4C94-B8BC-CD5EB91D9D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D7BF9A50-A2D2-4E2D-ADE0-E33AD4279F5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4F10AEAB-70D7-4634-B0C6-7004F22EC60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89D52AD4-55D5-4A88-821C-A5CACEBAD1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17874918-527C-45C7-95F0-9AA0C2CFFEB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EE3F0093-A70D-44F0-9104-FC00D2C90F4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CB1DD8F5-4D05-47DD-8AF1-7F3C7B8882D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82845614-0601-49FE-A357-C596BA679DC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9A71908A-B4D6-47DB-946D-D69A111B137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347C6BD9-21EB-484D-A378-A43DCEFABC9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B731C010-DA1C-4C9A-8455-AAD323B8CE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16CFDA67-F49C-43DC-8A64-C4D02E6E640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20400574-DA61-46D5-9AFD-36D0B84E37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1235AA9F-5859-4957-A430-0D12E2ED40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927D6D98-7F74-4C4F-8C8F-CE8DFE331C5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94EF3278-D31B-4B20-A840-B217A4C23AF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C793E6B3-473B-42B3-B6B1-F20B8B80364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02382F9C-F5C1-4CE2-A211-894EDB33B7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4C41984E-8161-4152-80A6-7FB9B53E6E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1589B238-4AD8-4F96-8158-E9EF14081CF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4ED9FF0C-7DF0-4ACB-8B39-427458A6D0F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F52B9F7D-75EC-41A2-B88D-72DFC07117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99D0A5E7-FC5B-42BC-9DBA-1933D9FFF81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86B31E1B-B998-41C2-92A5-3001824E0DD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96E43AC6-30ED-4B1F-81E1-7E73E64367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5124558B-910F-4D4E-A1C8-BBF18CB1E70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52F1F410-AF80-4F33-826F-69346571B5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998A4C0F-80DC-4BEA-B97F-4262139397C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FA65D481-1722-4C8C-AF71-604DC6DF9C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E73D88F0-64B0-4FCC-993F-2E64DCF4EA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A60C9A6B-EAC7-4CC8-8046-7AC8EB726E5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A87A84C3-FE1F-4CF8-998A-CA755E2108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8C7E42CA-9077-4876-A612-DDCFD7EAECB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90852B21-F6C9-45EB-8AC7-252B0BDFB2E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287EFD9D-B92A-40E2-9A5C-506758C85E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8D0ECD72-7A09-4CFD-B518-5EA60EB3E7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227B0C01-F2F6-4B8E-99AA-CCB7E261E46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E1A3C525-317F-4ADF-A384-99456D05A4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D837C693-6B1D-490C-B9CC-7322E6F1219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FD587400-47A9-4309-BAF8-10D9996238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6D1BB910-CEF1-4B6A-AF0D-D30B5741B70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E9FBEF25-008E-4606-AD8D-0D70BA492B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081793F9-0A5C-4863-9042-C93811A365B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48683BF7-B7FC-416B-AFC8-AEE900B61C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6D543921-BF66-4385-BE35-9D99B8DDDD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30588245-E9A5-4815-BC8B-E1BB381858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E8E8A2F1-E671-4DA4-8CEF-B384ED0C95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22D87931-2CB4-4E20-B630-BFD48CF32D3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617FC362-A10F-467E-A280-D54FD642BB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2A9AF1DD-8B15-437F-9828-50901558D82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92487D77-B47D-4F8A-829C-73F08A0CC24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1D96D216-8ECE-460D-8721-153FFE2EB34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7B905DD2-F4E0-4012-9592-1C10837AD0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3D7B0E67-5D45-450E-A7CD-D9322F312C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E48118F6-E215-4313-9E8C-707B866F44C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305673DD-4739-4E94-A6EB-3187B2A202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942D79A7-AB19-4B3F-BE0D-746127058FE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EA2CD1FA-0D55-427C-ACEA-A93E56107C9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C602B3AD-D808-4DF5-862B-D6FF047816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2AAEE242-E163-4E1C-B02A-4529DE0FE4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D7137757-BA89-427D-8041-61FEDF4CEB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A86E31E0-2478-4BC3-97BB-0ED2962537D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7375A1A3-84DC-427F-915E-D043053B153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91F9128F-8075-4B99-9DCF-9C72F44788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3AE0DE30-036E-428A-A457-29E412C4D65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5F7D0220-844F-460B-A8F8-1E24856FAE8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9E8FCC58-65F2-4CCF-B077-0831792519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84DCF525-DCB6-4F0B-B9C8-FCC76D278DF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BEDF7B99-DC4E-414D-A6F3-56FD52D42D4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649B0038-C42C-47B1-B0A9-C14EF46DE3F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EDD8AFF5-B65E-4874-87D5-A2A64E15EC2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BD9F6AAB-65F5-45B4-85C3-2CEBD04CB7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66AD9143-C61F-4D38-B896-1285FF2756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EAB8655D-1471-43DA-9AD7-1BB646C2F8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A8CFD22E-B0CD-4FB8-8827-38CC6169FA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6EF302AE-7CD2-4BF8-9F79-AA9B5077C78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7C0DBC1B-E90B-42E1-96D8-95496E4E96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F0745201-A97F-4F4B-A5AD-31A4C4BDBEF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D5014A0A-9F91-4C4D-AEF5-2307F73A4C8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7542ECF2-A06B-4435-992D-D01DEDD63B2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7A1C3B05-9F48-4B57-820C-D98B086FAB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DCCBDE75-498B-4979-A26E-E4577E80EB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D2CD01D2-CBFE-48AE-864F-2AC24EF5690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CA161711-70F4-44B3-8474-89C42B7B6F4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4812D49C-E420-4C66-8260-E41E036FEF9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ABCF2992-ACE4-483A-A953-CAAE78975C2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CE06035D-8536-4857-9C5F-BE600E37C7D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00F7E061-233C-4CD9-9951-542710A385E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405CC05B-6787-4052-9154-DE4487E9D3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B48E0EFB-87BE-4F54-813C-7BFC67BF6D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BDC96942-D647-4FEE-8A0E-91214D2BC93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5FA8920C-A3B6-4C2C-B17E-AC4702A353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EC758814-B669-4FA2-992F-18D3ED946C8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9804A462-ADC7-42EC-A9BC-94FE2E7659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8450AFEB-32F2-4922-B588-2DB1067C236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C67B9643-6AA0-4140-9FEC-54FA0E8C1FB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AE608B1C-9FE7-432A-9A68-0960771DE27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E7623CD4-179A-4D1A-B7B4-1E96E5D20C6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6055341D-6D72-4B49-85D7-07AA6815BD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E6CA4829-AF88-4B37-8939-08C7C9F41A2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DB49D932-0556-4FB1-8930-C202EC85DD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99CB9B1E-0B1D-4C06-AA7C-A8DDE57F05F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228F287E-FAD9-4717-AC64-9B32378A3F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7CE1CA71-769C-4F6E-95BE-9D4A2A44DD3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315D4B57-3BA0-47BB-991C-AFC124A264F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041591D8-BC12-4836-9E88-121D118E954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8020795A-E7B6-46CF-BB32-A99A787483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DFDF2691-961F-45A5-AFC5-CAD31EE70C9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D929D8C6-9FE0-42F7-89ED-7C2F8F2B8B3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7749560F-315A-40A8-82C6-AE338F5FAC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4DDF56C0-66F6-4867-923A-7EC5AC4F14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91373D43-D327-4940-B188-7A2B8CF9D04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0816529A-FB32-49E8-BE3A-388740A57A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1A12B5CF-36C4-4587-9E46-907A5FF03B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FA16469E-9A2E-45E8-9A7B-55B71C586E0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7FF7DB81-F961-4AA9-AC86-F3C58F0AD3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9C7DEE55-9457-49DF-BF34-32651D14D8F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4CC3F285-8AD1-45B9-A806-11EF9E125E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72E80846-4E6A-443E-A343-8158805110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3AB89C6C-C237-45C3-A6DE-0C1360451B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57677BAD-42BC-4004-AB4C-4C423F29B9C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918AA8A0-BB88-43C1-84FC-2E842791894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D844A48D-EA89-4DC4-A0F7-2AC447DC628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268AB3D2-3D4B-4A53-9FAC-4CA3B40E76C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61F3ED91-B3D3-467B-AE4E-D59CD08E929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98D3C343-8851-4F2B-AF9B-2996A4DE87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8D1E66C8-5F7A-43B2-AFC5-29750196450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4DC28936-F97E-4A7D-8BC3-810DD83C32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23E3C657-06A1-47C4-9D11-9086DC12B5D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49E3EAD0-B739-41EC-A608-7EDC1B56F0E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0197E82B-B2A1-492B-A2B0-A06D8BF7DF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3083F100-FEDD-47B9-9ADB-04AB7DCF93B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C6BBF6AE-1A87-4C53-A1BA-0A786528162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B03E45CE-4A27-4B2A-B5A2-A5D35E5F343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E7894410-9A77-4C90-B770-E25F22656C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C6CA8A8B-A262-4E3B-BDCF-0825F85AB5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58291ABC-08C3-44B7-B0C8-1AD492FE9A9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9E56C6D5-25E1-40B8-B8DA-6FE5073853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A3CA6BA6-BDFE-4122-B0B0-464163E1A5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A3FFC903-58B7-464E-AD24-6489F1823C6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7B42DD8F-EF73-47A6-861D-F0FE9A9B02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E5C9C994-7069-45EF-B0CF-E8DBCC20AC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42E7292C-C33B-4FF2-A34F-92FD84EF8C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20F403D8-CAD7-4B7A-9BC8-0FD77CBCC1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58B84B64-49F8-40E1-A61C-752E70DA190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DB7C8AF7-ABE9-4299-9FBB-B06D0A45F32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96DAE38E-879C-484D-93EF-A77C6F892B8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A94EC6D5-7692-4527-867B-EBE56AB424C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6D6C4A51-95CC-4A18-BC17-B85181C22B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EE97EE98-3DB5-40EC-8311-B4E4516A186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6309FC67-6BF1-43AF-B31B-EFE31C51030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7B00AB17-AC3C-4D3F-B954-C958A2196D6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EB39E8E7-DC69-4746-988B-E716ECD8AA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FB262AD7-79C3-4B63-B486-32A0E7B19B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53972B20-BC81-4893-8CDB-5C294D25C63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D10FA796-8B83-4AD4-B766-329FC8F71C8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FEBDEE69-B6E6-455F-B73B-530D56562A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66193DDE-6697-4906-9BCA-C00B23FD43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FB86E74D-C01C-4163-A9D8-D82E0A09F09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87EB2C52-BEF9-44EE-9A68-976268399F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91688302-ADA1-4608-89F6-EDAD422EE8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6F28CE81-3B4E-4374-9B37-0FF9AE047D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6DEDB995-1A31-4D7B-A311-E5DDEF5F094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F0315715-1BF5-4E0E-9275-884ABFE31D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D3CBAEC0-C663-4D50-8C1B-A1C1A692F74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FCFD86B3-253A-4016-BC4E-CDEF7C646F3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2BDE6C1E-C4D3-4C06-ADD3-40A830EDF53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A93AD105-9937-4BD2-BF9F-32DA1BF5A4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D428A499-E8B6-4B96-B7D0-2980D87E80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8B06208E-AA1F-4B79-8640-867ACA3F75E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03EE1F5E-6694-4379-915F-C3411626D6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FFA86CB5-0845-44F4-9AB1-57240EDE3C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C2676C02-2307-4122-AEC3-F8A64245099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B6C118F1-96A3-4CFB-B915-F5C577A0D4C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A4B386EB-7524-47E5-B0DE-AD1B0F31144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67E42FEC-B793-4871-8F2F-7CA847BA7A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05A8B7CE-72F7-4F1B-93F3-0CEDA35D91F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6555BC59-F28E-4B98-9AEC-E1C8D8FC289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5E88BDEE-3443-45B5-B5AE-F3D4571123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FC17A0EB-20A0-4463-A3E8-914094E732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7A61CD39-8BE0-4202-99A7-9DC027F80C4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731834A0-8F2C-4CE2-A991-184BB75CF13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ACED6431-D2E8-460F-A19C-CB9439032D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F8FD5A62-B29A-4E11-9924-469CE05599E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00DF91BC-93AF-4B9F-97F9-BB16E058BE7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01E5792F-FB3E-4A5D-B111-28CCF183ED8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78CAE1C2-ED56-4663-B2F6-D358D208F8C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5A37213D-8F39-4DAF-9CE7-E7E8BFAD173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B7163360-1C6E-443A-931F-1473D8725D4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7E788681-BE02-49A6-A6E3-94491BC3610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58041D55-ECCC-4008-B66A-1551B1CCBE2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F84EFBA4-75D6-486E-B4F9-B1834C5DEEC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998DA33C-E967-4631-9128-2C5CA7DDB31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85E40761-F291-460A-8043-9472F7DC5B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82694E4B-1B25-45A0-9837-7B690CCE56D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542824E0-97EE-4D7A-A73E-530173EEA9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12757C07-29D3-4781-A0A4-33E21FCDBAC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73C373DF-7B5E-4519-BE99-7CF5BD7652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489FC669-58BB-49AB-B550-D111ABFE328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D791F321-A8AB-4171-91BC-79A532D6BC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C09D6B82-0ABD-4CAA-AEA9-1C53FC7037C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BDBFF8E9-5C9B-42B7-8D81-3A6C0A86C0A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218D56A3-4B3E-4289-AF6A-C957002436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ADD59455-68F7-4E77-92E3-C31A933CDEC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8E69445B-C39E-4C21-874F-5A739BC50FF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50D25668-43AB-41BA-955E-6DE4D8C06A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4F4D47B0-725A-4367-88F0-2DEEEE9245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C535BE39-D4AE-4808-9E60-02660F3592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CA223BF7-B5D2-4C43-986F-82E517F2FE9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A9485669-5DBB-430F-B3A1-B48A034D937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CDA1CFEE-F748-4881-AD8E-1DD99DA081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9BFA30F4-9F9F-4ACE-B4C1-EED06387C7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2F98941B-8EC4-4F18-8805-E07071749F9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CF3EC698-7948-458F-981A-3D7CDB517BB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2F802DED-7F23-4230-8224-CEC7BCDA34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03B7C6CA-B52D-45C7-8CCB-EE9698C3A2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6AD5AC87-4279-4AC0-B195-F2A56810DC3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F345C546-E16C-444C-A44A-612DB67939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C9F4015C-31E1-4148-BF4C-D9BCB2C8207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29F5E1FA-4D98-4D76-B5E1-F9F1580E24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5B0A15D8-32A5-4B53-A983-3E84916BE8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6BF8DB87-0734-42FB-B951-6D45DB6B05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4953801D-C908-4D4E-BC1D-9D56CE9D4D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77570512-36CA-4C00-859E-74C1716924A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6D2B10D2-63F8-4AF1-B9D8-A563C9FC83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60B251FC-BED7-446E-958E-FD09FEAEE48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79D710B0-328B-4101-8A36-702C7542FC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F3DDA925-90BC-406C-8FED-4B5510BE31D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E3AF6EEF-12CB-4C41-86D6-7DCA9EFD84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486BA50B-720B-459C-B93C-4CBB317CA2D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0A0D3B7B-84C5-47F5-8C49-3E1C61BCC48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0CE400EF-3B6D-4FD2-B5BC-81B68696D37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1A5A6E1E-B996-4B76-8061-156C1DC26D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A44095A1-CA4B-45D5-AF5D-7CCA4FA4C59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6A09AC38-269A-46AC-80E0-2B7E6906679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CB4FE8A6-598C-4E90-8E21-D2455B340E1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3A5B59E8-35B5-4CF5-B6E3-01F8627AB2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19D5D2CD-B924-4D19-82D6-8C68ECF4CC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2E932E97-2780-41A7-AD83-D3D216063D9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558B214F-E2E9-4A3D-8177-92EEC4EC4DD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E8D4B4CE-3619-4CF6-9399-DDAB210FBD2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66EA70A8-0D21-4FE9-A2CB-AC1C4186A3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EBBC60D9-6D1B-401F-A369-F272392C5F4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90A7A60C-0EAE-4A81-9C00-1983DFDF385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7A719740-0A9B-42AD-9EE2-4B5CAADC49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386412D5-566B-4F59-AE6A-EF9DE5CD41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D83B0AA3-D3A3-4252-9FAF-A34DE1E06E3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6996AC81-9318-4954-B5F7-183BD21617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A0185882-AE27-4410-BA0E-5B41CF0E0C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EDB7BFC9-283E-4C6B-B546-6B0646F15CB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BD7D7D25-FC48-480E-9C3E-9295AFCFDA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AEA075E9-0F2E-455C-AF6C-1545B6E919D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D7013446-46C7-4749-9D0A-9E1D6A9288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C351E168-A85A-47F2-829F-3511352D80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8879A840-8E24-4CFE-88DC-73F4349D490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AC2301D1-39F3-4702-B002-5BD202D2D79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4F55B1FC-6080-40D2-B17F-BD16DAB275A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577A6E0A-78C1-4645-B289-7A8B95AAEFC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D2D51193-F98F-4F97-B0B0-FB870703FA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8FD40557-ADC4-4625-AB1D-2FCC9F5C666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E1C1423D-54B9-496E-8DBB-B1A1E31DA2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12179E28-B169-4585-946B-85A6E186639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EA7372B9-39D4-434E-9764-3767D30563E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2A26A556-8AE5-4777-AD23-AB297062026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243B57CB-6444-42A9-A20D-AAB17749A5E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B756FB6F-8A98-416E-B434-F7DA552BD3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4AF65CB0-539A-4108-8066-097891D1DE1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62401FAB-EA9E-4E59-8DA7-FB30629962C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D78B5529-9223-4C4A-B942-792C1BDE42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97A39B40-3095-4DB2-ACDC-17158EB142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CC373A68-B9B6-4B5C-9524-5F32A5FEB3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3BEEB62D-4866-40D1-97D9-2CA5FF52B50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876B9ED9-C8CA-4C2F-ACE5-E77ABF282B9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37A01480-135B-47E3-9BC5-826895DA39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6E111363-A07E-4AF3-A015-1F663B1448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B7D15834-7D4A-4C7D-9DFA-6BE5D4986E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FA983ED7-15A6-47C8-806D-3E5932955F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27931C36-EFEE-4E7A-AF2A-2B7630A5A09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312484BB-6564-4E76-AB27-4852F6E8921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2E16D4BC-9060-4DE9-A37B-67480FAE0B8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A014024D-424C-463B-9870-12BF38E4946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8121419D-27EF-4BAC-83D4-00DCD35700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011912B2-D134-4521-BD30-AEBE137BEC1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CE12DED3-C4AC-4E58-A9B9-B757DDBBB93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FAC5463F-86AE-41A0-856F-11CAA6A654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3288F097-584B-432E-8204-8B23CE2808C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26D7C5AA-33B0-45B5-B651-9E95FD0BB3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5DEE81F1-8095-46E7-BC69-C7ABCEB2BB7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2CCE49C1-25CF-4D87-9B12-E2161BF4234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3C80AF8F-4455-4ABF-B0DE-6E19E639A73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FF1A5010-EEFC-4DB4-BB00-4A5078A18E3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68E85282-CBE7-446C-A930-41D1939021A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539FAD6D-EE7D-44C3-A7F9-465AE0DBC9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13ACBC7C-2338-483C-86DB-C0C3F8534E0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14B79D2C-420F-48D8-ACA4-7366189EF36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DB67C4FA-5587-4333-946E-ED1AC00A90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F00A7240-F7A1-4DA5-AFFF-85F45142127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027FECCD-58AB-4EBB-B936-1BA0B05CFFF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1DF4EB2F-A578-4CDE-8BB9-0BF31674D72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4CE0B9F1-516F-4AC5-8847-B36C6120B7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1599F128-88FB-43CC-8D3B-E09B3D9765A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251F4440-C996-4737-AC98-AF67C8D6B0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3BFF2BB2-32DB-44C2-A6BF-09400EB7FE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BB94B9A2-8B0F-4027-BEB1-E7B9B727255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CA8EF358-0872-490F-A70F-79E2AA8DEA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1204AE5C-F41E-4856-957B-6BC6B48B72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B8ECAAB6-95B0-4CA1-A968-E2EC81C3B1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DD446B0C-DC53-44D6-8B5B-6BC9E1D422D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865C5BB0-5510-4BF0-B10D-CFDC18685F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2500B037-761B-4003-B0DE-9696BA847E5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F88F8D34-B5FE-4BFE-BE8D-1543E04455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3612E35A-9909-4E3F-9834-728BF712B4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72BF9A0E-D217-43E1-909F-03B0172DFBF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584613FA-1851-4AEC-8527-19A1913FB15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FD214D6A-680B-4E61-AB1D-3FADD1AD08F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44BDD888-3E3B-4476-A2CF-B9F9FB1CDE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8C84DC61-5839-4EBC-8673-38108446F4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6BD39FB3-3607-4D97-8BAD-1B9CC72DE00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ECAC2CDE-6FC3-45BF-AA65-1A2DB0140A1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B4BC45AD-B0A2-4DA9-B7DC-4DEBD0C7DC7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CA1F6C30-9C03-4A1A-A043-0C37124DF6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50D4C05B-2FA8-4D9E-A04E-5E0A1F1E2CD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37B27C08-9F30-4BE4-A31D-1CA60AF67D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57F9DD96-009B-477A-8142-F020FCD215E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F2346EC9-EF59-4909-A0BD-34A0016E190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7B42E682-8F6F-4BAF-8456-B308E563F7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F5AD7C3D-980E-46CE-A0B6-2E2EC50E97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64CB1593-77EC-488B-ADA4-0F3115E94C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21A6D2B7-0969-4E0F-8F53-6D03622C52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6DD6BBBF-1481-45FB-A79A-ED0640E09B5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B9D9CEDF-B9A6-4960-B39A-5AA0E5B4772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C937651B-80A6-4D74-9087-AB7089A0CEC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7D094882-8834-482A-91C0-88908207F70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482253ED-4ABC-45D6-8C0A-769E34DD81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E9CC99D3-8F27-4795-A9DD-64B2BDC42F8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2941970E-EAD1-4846-8C69-099D754F6A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A655E075-DAD7-4044-B074-FBA266EEC18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40AAF06A-6274-4AF7-98BC-202DED76689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3D4B987F-8CDA-4F7E-8FAF-314DCE3183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8812A8BF-7BB2-4387-A8B5-36D0F63EE2E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3F3BE750-97AA-4B15-B8E1-F96A542B6F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6FBC195A-32B6-4782-BCD8-8DB6D98956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89775374-D9B4-4B7D-95BB-18B4651F17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0DB78BEA-A734-4AA9-9981-E4CD670EE4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FA6C0A68-F929-4BBF-87AB-5D22EC00C1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7F5BF8DA-D48B-433A-96CE-FE57B64D679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9B38449F-3523-47F0-B437-E753C8ED8EB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F5E83A57-9589-443C-BCF4-AA60B27B90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4065CAE7-F49B-4553-B102-BBE58DDBBE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DEF4E027-DD23-4598-9C22-81F873CD0B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A716CDE1-5640-4737-8D16-62FBFF63C68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6675A6E9-A727-4051-AC5B-C558E48684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93D9752D-E4B7-40F8-A274-3897482A4C2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235289ED-0956-4387-9E59-08083D7A59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5FE6EC62-10D8-4217-8490-961F420F1DD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1153230F-0E40-4985-BD15-D98EBCBF4D5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6FAB3EB2-11B3-48B8-880C-7CEF38A8DF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52B880A1-CEA7-4202-98FF-F92CFECF410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D3200940-08D4-41EC-A5BC-2C0D1472AE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4FC9F5CB-6E49-4BFB-938A-D72A4BD442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D9DDDA39-D65C-42D8-9ACA-980DE13148C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F08F7E33-79E5-48BC-B868-3A828F7FCCA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F8DADEA6-D280-4383-B674-56CDDA965F0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A645AF0A-3792-47F9-AE14-0D68A4C7265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237253C3-3DD2-4533-A514-EE7903C598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41EF1746-39F7-4E3F-B724-CA3D50DEC54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DE18D275-BEED-4F8D-A0C2-B430094795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F37FEAB9-C7BF-4CD2-973C-A686B55098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9CA8C3A7-6C67-4C10-B6A1-BCDD6235436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6ECC6F82-2EC9-4A61-B022-87798D69D3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2E60BEA3-CD9F-4DAD-ABF4-5244A50D27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8FDB4DE9-94DB-4C2E-A0D5-2C47B8854F0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DE528F83-DD33-43DD-A872-F4B206B6C12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F5B4E1D4-86BE-47B0-8CF5-EECD91E67B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4E6D3AB3-6049-479A-A326-4C8398E489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1FF11E2A-B5AD-49D8-BF33-85DE6194DBF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2656B508-685D-4E1C-A363-3CA6DEE39A0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AC773852-3E12-410C-8B9D-76659611A69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00D15676-560D-44DD-93BD-53E56EBB97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DC1B9519-3598-4C83-ABF7-437A9607AA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53C0B3AF-5463-47FB-BA31-48910647FF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1CE7EBAE-AE05-4954-9DD3-DC8F3899AD7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CFFCCEC0-1FEB-499A-AA53-D6C5A69E18A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9E4ED32E-6F8C-4D62-A8CE-987F385D4B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BDD44B4B-62C7-463D-8A9E-FA58539619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991F0F5C-00A5-4C1B-AEF8-78572A6ACC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A42511DB-38AE-499A-882C-BC203CD692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714DED01-A9D2-4840-AACE-0A18BB5D4F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F5323FED-2677-4E82-ABE2-7159CC01A96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33DE3144-C535-4DC3-9452-BBAABEDAE54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490EDAC2-F835-4BDD-8A56-5D94C7816E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1EF48564-4929-46FD-96FA-5F516363B9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F83B2D0B-24A0-406D-9932-8FC9947802D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26C8E9C9-0B48-4A2E-90C9-AF60BF626F1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4BE547C9-5284-45A3-8084-342F92B2B0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48A16583-457C-4AA3-A91F-B64744F98B7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1D657AB5-F007-4420-9BE6-A6EF8DD7DE6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45E62D3A-4005-4CB7-A295-026E2A4E88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59EEEA56-4B59-42AE-8D03-1C6BA8CAFF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C48B3CA4-4DA0-441F-A546-F8314156370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D3D79494-6BC0-4650-9EFA-FA4A48C18F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52171AF0-9625-4FB7-9D72-6B6F5C92E1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BDD4C3A9-01B8-455B-95ED-20895303622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14463F34-516A-4925-88F9-38C02F9660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B91FE9B9-1531-4449-AAA3-C7778D5A8D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3A60CEEC-514F-4C59-8956-ABAEA1A237F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75C0CA49-3FFD-41CB-8DD7-E37F106F60A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63B1881D-C6DC-4E02-9F40-995832A776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09FFBA4D-02DF-49E3-947E-FDCD9CE9836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2A4F141F-C4DE-42E2-8948-DFD848FE1E8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7C7D8459-4609-41F0-9EE5-169D15745A8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BFE00D95-94E1-485D-A038-7576E7573A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FBEFD340-1F8F-4DDD-9EC2-241B945CEB4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BAFEBBA2-E039-4070-AF1B-5AE5109299A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FE5A16AE-8A00-4886-AA72-1DAB7ADED4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64CBBE4F-931F-4458-B67A-B2449CDE1CF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150608D6-69B8-4352-B03F-C96864EBE9C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055B5131-D248-4BAE-BF4C-FA36768B9A8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215C3296-ABAE-4E07-BDB6-195DAA3964D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6CBC31DC-0DD6-4C37-A718-E0B0CD7B08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B89FE824-AB72-4B55-B552-4FEC03E193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7EA0AEC9-5211-40BA-84CC-D9CA9CFC6F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1A30E4B3-AF9C-4E66-B29F-508DFCE616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70DC430A-7320-46D5-BEB3-85BB3B51D9C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DE3A605E-84D0-4B24-AA80-8640A6C995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2FBBABBC-C2A7-40E2-906E-F5AB3A6BBD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FFA532A9-4465-4B0D-A6E0-30318B09508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65F8CBB3-BCAF-415F-A9B0-E45331E6A80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8DB64094-EA97-44B6-81B0-32BC8DE8AF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1AC4269E-315D-42A3-BE78-2DF18C5E6DD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E304A09B-46B5-4CDE-9ABF-2CA3C70D1E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2A4B2128-5B4E-4C2A-A302-F3BECFF13B1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979F5265-5312-4AFD-99B3-5794E41603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76AC794E-7C90-4836-B52A-CB1BE0926DD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5541CE50-DCCB-465B-B895-9AD0F618200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1B65439E-9370-46F8-A332-BE1392482A2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FB1F5965-B7DA-43C7-8DA7-0D52D6E6AF6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C4BBCEEA-AA5F-4866-BD6D-1D1A1F6EA14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AFF5117C-EE02-43D7-9689-7DD3C5E33CC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7E10EADA-4783-431B-8736-BBC01A06FF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9E306F36-9F78-4A83-90DD-0B9875BA28D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12176493-18E6-4272-9748-4BF09A8A343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8D575C49-CF5E-4DBF-8260-E411DE5D80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1F1EDDB4-F682-43D3-99F1-B924FA5D94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5AC093E6-FF8A-44D4-A463-325ABFCCA5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EEB20CD1-A3E3-46DB-8C95-03B37F62AE0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998E830B-09B6-4B9F-B074-E6F3BCC46F7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9A7EA77C-617F-4321-A5C6-6F5C71A867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940590A3-410C-428D-A9CE-47BAE78CD8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0A7FA3F9-0882-43F5-9ADA-A878333EF8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9B29F532-1909-46DF-A1ED-18CA3F2D61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0594AEEC-A0AE-47BC-925B-4FEEE208320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48CB3269-E623-4EFE-90C1-1651EFE3CB2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2E128EF6-6839-4F8F-AC4B-F1A83F0AE73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71E3374C-2FB5-4B9A-96A5-335DC12C23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D20F3374-5E1C-4DDE-9CB0-DE2A86DEDB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4E331356-9488-412C-8D70-211B9915979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00CF5717-FBB9-4055-AC7F-85418CB57F5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C89D2441-BAF0-48C7-861A-88D0085C9E4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6DE8AC52-B7A8-461B-B275-D9EC61EC690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A4B91285-EB94-4B0A-B365-C91419D7FAC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ED5F51C4-0271-424B-9443-19E30994684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7605EB81-0168-48F6-B535-FA5195C42C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8B94AF22-419C-4B04-8CBF-D132CA923CB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856461BC-E21F-41F0-953F-267BCC57EC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E8D4D799-D2BC-48AF-B40C-64C989E9A35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FA2E9761-EED0-47FB-934B-59DF911B094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1FDA30DF-B8A9-4CEB-AF1C-229FD18BA68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601C1F91-50A6-46B3-AE6D-969D454214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432B518D-B388-45F3-BB57-1EA54416EB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708159F7-6665-4DD1-B24D-8C43B487001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8ACEA8FA-9575-4428-BB10-3D64F26E249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96B205C4-F700-4F1C-A7DF-3E79397F0CD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6738E1D9-4688-40A5-8836-C57479574B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AF416777-3107-4842-BB7D-688CFAD52D8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214C31FE-7C18-497C-97B0-241709CCEE3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CDD0FD68-A170-466C-8E48-F3C884CC8A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88AD2BC2-DAAB-4AC7-948F-21729F45D1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5ADE5FF8-23B3-4C04-900E-1D06D3612B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0E40EFFE-A428-4D71-9795-7499E90EE73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65C44BB5-6F45-43F1-B97B-FC046EE727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4A387CEB-5425-4499-8BA4-A0996A1ABDB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454AFE99-DD01-4B8E-BC8B-22808E9371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B8B999C7-EB27-48C8-B178-883BA59949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370EFBFB-F460-4FE0-993F-E6E094D748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4D74FD68-07C9-45A4-B560-5EA773B0CF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25FE6E2C-6041-42E1-835C-43C9484D16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60C2C940-BE4C-4FC3-B247-E1463CE7EEF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6E29C57F-CA55-4715-B07D-9BE60AC050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EAC4061C-C960-4DA6-AF2D-8C6678895FF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242919CA-B646-4A4D-84C7-F98DCD9FB7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E3AB576C-A4B7-4FFE-A384-C3FEC2374DE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703F319B-C63F-4F66-BA67-BA400E05642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1414E513-6D69-4770-BFF7-29713399599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FDC7EFED-AEB0-4C22-9D68-FC0AF81F35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E496E505-E21B-4AC1-BA48-2ED8BAEDD84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A0703CA6-522F-4B64-8AD5-A8C8665FE8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F03143D7-132A-477A-ACDA-4764E659D4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E6612117-E485-4A95-B51D-FC040DCEC7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67AF5CFE-AD1A-4B76-950A-06DF9B8650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0D73DA79-8264-4C14-9F3C-194A9BB3BCF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DC4CD49C-544E-4A32-BF92-3E55876A21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45B2AF41-290A-45D1-B298-326334B5CE9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7AA03B19-E2E5-4098-91F1-759D03706E8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683D5601-9F04-46D1-936B-070131FD32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7FFDBF8B-3C65-4C91-8C0B-57661E3D8D2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4188803F-1AE6-411B-B7C3-63F0E1FE153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EF07A032-2E5B-44E6-9C31-9D980BB497D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1EED823D-C666-4116-AACF-B5F12086C72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41BB215C-32B1-4B69-9D97-8E983ADAB6D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8CD57AAD-17FD-403C-B12B-62D24AAD21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433D20C6-C72B-4F44-ABF0-1F9EE9C3EB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142D1C27-ED16-4E32-AE53-8FCC55A7F88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11115E1C-69EA-4DF3-B94A-BDEBE9B5108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C40409BF-A1CC-48D8-B07C-F77B1E258AC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E712CD1A-941C-4A37-A178-6D21054C82C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E4ADCC82-1BC8-4F7B-8E40-1E1B1B88CC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2F7F31E3-B697-474C-9D55-4959141CF8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1EB8A059-766F-424B-96CC-58D6EBB76C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17D02202-4EE3-42D1-9B02-6C5C0EC455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5A64E2C5-6EF5-49ED-AA71-8877010F420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7335D7D4-D4DD-42D4-BE00-A8DA14D4AA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C41E05B5-7B9A-443B-BB33-9662A3E7F8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9DD89FD6-30A0-496C-9BFA-BE3417D4DB9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E03CA884-58EF-45F9-B740-3C08961B32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523B0E7D-323D-405C-9803-7ECD972BCC3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02CE3B4F-D239-463D-A47F-9EF7D246F5B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000B7F9F-6652-478B-89F1-CF8EE89412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4BB0EDF8-1C25-44B0-BE3E-22AEA0E68D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4CD16CA6-99B4-4E55-AB66-8B9ED64947E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504EA843-5C35-418A-AD8E-1C113D0B8D8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36898CA4-45AF-4A10-8DDB-166CC1ECCDB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4AD274EF-664C-4549-8905-A60348DF81C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B281BCD7-2FB9-4A31-8F15-F3BDE612DCC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7FEA9D97-1672-48A0-985C-5C99809EB7C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AA392EFA-6852-4C22-99F1-F73489064C1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EAABCE8E-20F2-4901-8413-6628F4290C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2D98E97A-72D3-4359-9B10-6B63A9AEBCE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D98BAF9A-40BE-4F2E-93B9-D24E04A5FF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D1717480-EAC8-48AC-924C-CC9E4E88D0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1BE805E2-70C1-4D1C-AE01-42D8F150CEF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2AE73390-F7DE-4767-9DC2-96245F6F66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DE6B24AE-58D2-4F2D-BEA3-6EB3B22460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EC9B34D2-CD10-4828-A97B-7388EA08DAD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1A7C2582-6C0A-45F9-96BF-BB11E794897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DB665373-1CB6-47F8-B9E1-3EB59EC7989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8BB2EDDD-710D-410B-A71D-F4708EC790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F0434360-32D4-4855-924D-FECF89A0A01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C90A1728-2C4E-43E5-9371-9C1261039C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42D2C813-799F-4C45-AE62-42BE6E9B0D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89BAFDCE-B092-4287-AB0E-C8CD4B6E0D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295CA808-8B0F-4990-8AB9-2EBE5AFC1AF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EF168DF0-B841-4753-AB97-60A44F7BBA5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24BC44AA-35E7-424A-9FDC-A3BAF792498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CEC28286-D486-441E-A088-E69B8727C7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F0323E06-80EE-402E-A47B-3D24A19C17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EF9E567D-9888-480B-8CD5-E7E8B12948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474080F2-AB54-48E8-A797-FCD0345EEB2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9B825BF0-3934-4CF5-B5C1-121DF6E8FA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226D0649-7A5A-4EC2-A731-4A786A9728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78A9E550-2373-4A5B-87F0-885C5CF910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5F4054BE-B89E-425B-A927-A4D8DAAEA7A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7F666225-3D71-4F00-9897-4CD7AB1A32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4B35F562-E6F5-4F1A-AD8C-81DF853EE5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6E1EC0E4-ADE7-457A-9807-5A9857F13F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3112E1A3-1A6C-4CDC-821A-E2A7C43794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08C59048-892E-449A-9B13-E13208212E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8EEC0DEE-40B4-4C13-9F26-BD2692B36C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1D60A180-37B3-4A53-92A1-238E015330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711004F7-A531-4E59-823F-95E37D5667F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410EA25C-00CB-493D-B8D6-66BC0A6207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A098041C-FA99-4344-BC77-92D1128CA4C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DFA2B87B-4883-427D-A261-726C31D71C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4D92BAC4-569C-42F3-B1E1-65CCB4E3B0A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84F7821A-955F-42A3-9C02-F42F955667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2094DC24-B4AE-411C-89F7-ADBA49A77A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362D9686-44FE-434D-A0B3-315B1ADB7B6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23B65382-59C5-49BB-8D7C-23F72928041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45720848-6E5A-4F2E-956B-1C86ED32A56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C7E82DEE-0043-4F4F-9E92-06DCDA24ED8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9A0FF797-9DB8-4595-BB05-296C311B55B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F7225B00-2029-444F-A2DE-52233C613A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6A77521F-02B9-4227-BEEF-DC1984117DF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51502573-F1E3-4D69-957A-C385D98D194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9C57405D-F576-4076-A909-CD5D8B72591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1F62367E-9E24-4C15-B334-CD0106AB65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E49AF07A-4BAA-400C-9197-C8B11247F63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7BE4A571-1FE2-4730-9777-B64AD531BDE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3DCF6BE7-C688-4DC5-A288-F6A0544ADF4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829B52FB-FB09-4FA9-94E8-6E836E3B612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407DB9D9-7CCA-4260-A285-09C01B4EC5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CC90366D-78F9-4294-ADAD-F1DED64528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0A396BFD-A4A8-4490-B6E4-021423CAAA7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5B731A4B-5C82-46A4-B99F-C8DBBA7586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44F26E8C-EDA8-4493-965A-8018E34556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FDA372B7-F7F4-43F9-8624-0759A1D4A4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83C00CCC-6A1F-4ACA-AFD1-47E0E516FB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FB695470-3E01-42B2-A16C-4342C792977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A20DB786-0E44-450C-8282-EBDCB46711C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CB32146C-E628-4C7A-BE50-41ADF435AC3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4AF0989D-2C2A-4122-A2ED-A458B346264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5C4FDDAC-C2B2-4944-B402-7D6743C236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9AA91E91-7E6C-41D2-880C-D061D7F5E43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5C1A1338-90BA-4939-98DB-1F488B4BD2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1D143408-4EAF-4764-B80E-A8A8DF6A9AD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60AFE129-CD8E-49B6-BEDC-B0FBB5835B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AB89D52C-1B5A-400C-9ABF-8BA55C73D5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37E838AC-4035-4554-AD73-7A13578B1D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6458707A-C1E1-44F4-9FCC-EAA8D456A4A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AC045502-41A5-4D95-BAB1-89B847827ED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FE22461C-A191-4A50-AC36-330D3D1405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6EC48D2C-CF80-4EF6-A014-210AEA1381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0A6528B8-B5CF-49DC-B60F-AC3ADAA555C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F265F04F-91EC-4496-8133-CC1AE2672C3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E7834997-B5FD-4256-965D-1839A1CEFC9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4AD2AC05-A80D-475E-ACD8-650BC00190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18A764A4-B003-497E-92AA-BFD2A386C89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8C9941AB-23E7-4159-8245-C7DD1E98F8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805095C6-15A7-4092-826F-E16D218C86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5BE6B5F8-7985-4C69-9CEE-199DADE589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C3D4567F-CC2E-4611-B4AC-CF50FA1C575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5DAE05B2-CC4E-41E7-B272-48AD05D539F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23CE839B-EAAC-4D06-B06E-ED59DF4FC6B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77530DEE-F15D-4A58-9A79-54E9A0E1206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D3817D3E-B7C1-4EAC-B0F3-453E27E886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C851D0CF-AA57-4AF4-AC58-04A5E08E04F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0217BDD6-EB50-4CD5-BB38-37864FFF081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48D04FC8-52FF-45D0-83AC-901225E9E2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7370D18D-AAD7-4E4F-B92E-1B24E8972A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F2F7DB1C-09EF-4C1A-A951-C37CC08E77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BC5AD0D3-EE43-492C-A746-5E22649CE61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CDDF1031-9359-4F2E-AE21-A2BFD4EE8A2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2EDE2032-32F6-4B7C-99C4-C7EA0477DDE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C37AE471-B69D-4CFE-8A69-EDD9FD5951B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54D6C444-FBE5-498E-B4E2-BFAA842CDC6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71AB9FEE-3983-44B3-95C1-99A3BD5CDF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422ED93B-B5BA-488E-8411-96FF2CDDFB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D8588630-F8CC-4396-BAC7-880F0EA0CBC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F65A9236-D553-4D1E-8D33-6E0F6CA8E7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71AC5BD0-F05A-44AC-AF2A-D403CEEE259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968E5DCA-5EE2-48D6-92C6-F8369A46828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C4412031-3140-43AF-9542-ED1A82F3FE1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91AC68CA-EC5E-44C6-94A9-E8CD0DC320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61FE65F4-26A4-4C00-946B-B629C2EC4E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D84A05AD-332D-4C27-A067-5782FDFB940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C97FAA80-7EB8-4892-A0EF-BF2B4C3F511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3D670012-F06C-484D-A4BB-F2281D04D52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5148CBB1-B70B-4CB6-B11E-2A5E2D3A0E7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8A8C7261-350E-4FD5-9D97-7D06F2B6F56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D2CC83BB-6794-44BA-A6F1-DD75B04B6BF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57CD5E37-BD83-4F2A-8260-47F99B92C7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EB438F20-4498-4BEC-9AB7-C9E68917196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9A318E69-081E-4C5B-98F1-C2BD942DB83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BF878574-7E46-4601-87A4-9C2BA64E121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175CB8C0-1BAB-4378-9FE0-C1D7BCCF29A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43094857-7434-4354-B27C-0996F62438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C4A3EFDA-A6C7-4B1C-A392-705B4265BA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C4725702-F063-4102-8D88-15ABA45336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32013097-6E0C-47FA-BBDB-004D61DB551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8705934C-4A41-4318-8929-30011FA1120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8AE68388-2568-4A22-BBBA-B4F8AB4117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AA9F3221-987D-4CB5-AC8A-522AB451E9C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557B154A-C89A-42C0-B3E7-A863244208F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65170BFC-E2EE-4718-A2D5-712EDF74D94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40DAABC0-8077-4023-AA14-B6B4F086B5B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1B549273-509E-4A27-8326-747A750645D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6524023C-C30A-41B3-A904-17630C34729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8CCBDADE-F18E-496B-87E8-4896CC62D79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39C0B757-EE58-4FC7-A386-02B9770CBCD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022A993F-8219-4D9D-9CCD-3FFA5E1D107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40BE2F2F-B5E3-4F01-AE20-DC2DF6432D0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98249342-F640-4610-9D89-6B5A41F4EA9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54D2063A-317C-448D-A09E-FB6A5CA7B0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763FFAF3-CC1F-4C53-A0E9-E79F47399E0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FB661065-8511-43AF-BBF3-1A711416D88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F0309C2E-16BB-42CF-93E3-71FC06D5648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E10E526D-6E15-467B-B73B-7668DBC8A2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012EBA71-4280-467F-BEC7-43FFA83A96D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BDA49649-3C36-40DB-A45E-1C5DC050034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3A17325E-1711-4FD2-B7B4-2E33266134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EEC19E41-E2BF-48F2-A6DF-652B63C4AEC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A82AA3D7-3953-460D-A8EC-E9715DDDE4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AD53226F-43DC-4BB3-BC31-D5F29B196E5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44C355E2-22FD-484D-9BD3-EE29F48B85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B9A8FB39-2147-473B-BD13-655800E0D7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422E2E2F-197F-4CF7-836A-F66B46DD2C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129A51DF-4B1E-4A82-B9D4-207B5153C74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C861BAF3-A296-4936-AEBD-DC9750A39F6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6E766B2C-E0E2-4603-9043-7BEE1D3F89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DC4600DB-3DCC-438C-A1BB-54D00255893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90809573-5C87-42C5-AB94-B51C4A1E203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FCC4F441-948A-43E5-960A-13A51E4719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7B6F4A3A-D197-460D-ADB8-7BA7061A38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30B137A5-A5EE-42FF-BE43-FD9E6FCAF8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7938FE88-57E6-40BB-9060-E2F409A1873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DFD32F30-2BE2-498F-91D3-DD7E800C20C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0397AF48-3D41-4B77-8349-49A6F535B5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4D43998F-9E19-44A7-9FFC-57B738F251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C1373DDE-34F5-482C-80D7-DE5F7FBA26F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BD9A1FE3-08ED-4632-A7CD-CEC4923BC5A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6E289A42-0803-43F0-931E-C81B3346C2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047FD510-CA30-430B-9B80-488723F6BC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C06A8039-DD21-464A-AED2-79BC997E27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BAF8E35F-D550-461D-9DC8-F807A0BF233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FB7894EE-55CF-4F18-95D4-8BEF2723109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0056354E-DB8E-4F70-A7B9-BBE2860D07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0EA25985-84E9-4105-9891-EC031D941A3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22208DB9-4A1D-4C58-ADC5-CA8F6006F9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E06A489B-F6DF-456F-8D96-A8D5B73F4E1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B7F55169-42EE-4905-BC19-EC42D162EA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00860FE1-BEDF-4C41-AF7F-84B555C1C2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D4DD2F9B-D871-4D2C-AFA9-E63C850075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2993545B-E9E1-4137-BB5C-947C0304CD3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1844122B-725F-47B1-A5C3-07B72B5A2E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4AD65418-471E-4E11-8095-29F0D6CC0A7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79DC95A9-4372-45C3-980D-BFC523BA9F4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879A7557-65BA-406A-925E-5474EC47672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D5EB8A38-9421-4352-AFCD-47401E8B766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755B4279-BCD4-4C04-991A-C247F86722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A0FD974B-2C1F-46BF-91FB-D278F110B08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9B7D0D3C-050C-4846-A51E-F580FA7B496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4461C7D0-0670-4E82-814D-39DCD44AF68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21BCFD3D-98A3-437B-872B-E207F25CBAA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522DCA19-4646-419A-93A1-798B035CE5D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5A30294E-9491-438C-9C27-C9BE80C3BB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3842DD09-CE12-4539-8727-0F242A307D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E813E82E-30AB-4684-82F7-F686A323E8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53AA21DE-3912-432F-BCF6-6D3D8E40EE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FBA842C4-2F7E-4F6E-9D05-41410112E77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30C46456-5848-47A3-B4D2-C368463E887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782A1121-DB7E-4BD4-B4AF-E0F701625A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9D765723-82D1-4AA7-ACC7-39268A1180F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EEFA0B7F-8BE0-411C-A401-B735A530C0A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A3E0DFE4-5095-4C99-B358-85E92DDAE83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787C76B5-32B7-4CFD-892A-8FAE4772EA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1A56E352-8C80-4DAB-A74B-0D0EFE0C06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850D957E-BEBE-42E8-BE83-04CB6AF7F8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295C27AF-F54C-40F0-8B70-23F5F24AF8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A681379A-21FA-483A-A297-709EFE2253F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5D9862BC-E1C3-4030-A117-BEECE08279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EC065287-B7CB-4410-A11E-4310F56E63F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3B4BFE8D-E341-4DC3-93D0-11CA69F507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292EF213-F4F2-4341-9E62-60B47BD014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5375B63F-CFE6-4E85-A9C6-A02415C55D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BC0A4818-A926-4B14-896A-C3CAEA1BA4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191D76DE-3D38-4AE5-9984-176F69F1EF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C012F69B-233E-4BB2-8B42-DF69F6D5AA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6001C0F2-D079-47D0-827C-A11A4F6363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57</xdr:row>
      <xdr:rowOff>76200</xdr:rowOff>
    </xdr:from>
    <xdr:to>
      <xdr:col>15</xdr:col>
      <xdr:colOff>285749</xdr:colOff>
      <xdr:row>61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D7BD91AE-AFF1-4B1B-9687-DD5FF0A9F334}"/>
            </a:ext>
          </a:extLst>
        </xdr:cNvPr>
        <xdr:cNvSpPr>
          <a:spLocks noChangeArrowheads="1"/>
        </xdr:cNvSpPr>
      </xdr:nvSpPr>
      <xdr:spPr bwMode="auto">
        <a:xfrm>
          <a:off x="3259455" y="10296525"/>
          <a:ext cx="616457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9D6E9D9F-8D29-41F9-B142-FDF31DFBAF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9B59CB2E-91B2-47C3-A9AD-E6D456E5B6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E0DB2F58-951A-49EB-AF7B-F144D1B752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CD28C5E7-A0F7-4CC6-B3D5-A7BF2E19EC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C63FF159-852A-4FE5-B7A0-84068DD3CD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866CC2D5-F132-4517-B945-857B86A741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B624BB1B-9F8B-4275-8D17-DB550C5AEA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A481C285-2BAB-488F-8795-79825353AD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6B4ACF12-8204-4E66-B347-F569F2B7FF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AAD83A41-6CF2-41FA-BA25-BE5354B1360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C011D34E-1992-4485-8D0A-077BF02F0C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397C6033-86B9-42ED-8195-3ACBE7E344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E596734B-0098-42AC-83AF-651A30F9F9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248627F1-74DB-49EA-B614-94CD994A771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E80D7891-FE18-4BF6-B3D0-7262D041BDE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21BA3E12-FD66-42AF-B9E0-95C188325C5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354E00F0-E68D-4D9E-97EC-7BBF57927C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B71CF240-2174-4672-9A59-BC369A1FC4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28BA294B-846A-4BAE-B097-BE6F2D9767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12770E9C-C945-4AC7-9B8B-59A62B42740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0EAEA8D8-7146-4725-B97B-9C0650369F5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D13B39AE-97EC-450C-BA26-638A9EE78C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237E93F0-D155-44A5-AE0E-08AECCADFA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609F397B-8C9A-490A-9861-B7966410FB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E9A7D6C5-A9FE-427F-9103-3FC7CAB7EA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37E41B68-1090-4118-AC01-3A39235EE7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A27EB79F-AAAD-47F4-8195-A9C68C6E26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536101E0-9045-407C-B304-AF996C8BE8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7B5EC3B0-1E45-4F32-A5FF-77208473DE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10AB73EE-D844-4DF2-BABB-BF21CDBD39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A8B69163-AA33-4F70-B866-500C8E822F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6F7C4069-FC17-4771-B84A-A3D7726FAA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75B43905-C725-4A34-A329-9FAB480B9F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FFC3080C-5A4D-481C-AE69-C45AA28110C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5EDFFC02-3624-43D3-AD8C-432BF4A16C9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31CE83D4-C5C8-412B-9098-D9F872230CD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302CFD74-40BA-4334-940B-4AE746C8434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D3B2BB14-9E65-4396-B8B1-DA62005A7DC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546B7A6C-86DB-4CD7-BE14-A588C7786E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5A890645-EE12-4BE4-98B9-695EA7F106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12E1BFE7-9129-47AA-9281-5B880B130B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4D2789BB-205E-49EA-8F01-A549D8CD5BB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6EAEBA6C-C025-4E1F-B380-85DB00AACB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C4CE0C31-899B-41C7-860D-ABF0DC33FC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C2820368-5213-44D9-82EA-50CF83A643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161AA3BF-A3F8-4967-89A0-932B38D5AD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78F4E730-843A-4CD5-AA99-FC19ABE482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B0DDA009-2D4E-4094-B83B-0A10A11E4D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3AD8C4E6-1544-4545-93F3-A613BF6BEF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FF8AA69E-191F-4DE1-89A5-11EB85FDA7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EAFEF0B2-9FD9-4BD5-94F0-67B209EA5B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DAAEE519-2B9C-4A71-A57F-4058A891BC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3B5453D7-D28E-4663-8607-556C349509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4EB2FB4D-8CE2-41D1-9272-D344685A5F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A7E6D60E-6327-43B3-96BF-66D9132F4C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B0035AC8-2F9A-4E99-A6AF-474924123E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75195533-3811-4FAF-8C23-C2D81EEE045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1A9073B5-785D-4475-9BE1-2229D0A69C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628CB02F-0D23-4FFC-96BA-8440F330CD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0BC2B232-51FE-47DE-B3FE-4FB202038D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0E304EA1-BC29-4827-9D18-45C391D82E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A4F17A51-B198-4FBF-A48B-4AF0690A58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EBFF9EE8-A01C-4816-92C3-B510534DD7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AC1E575C-6CA7-4B6E-954D-6495C1CCA1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832F9839-F601-49F4-B3EF-6D191057A3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AB12E94A-5C9B-49AD-AEBD-4FCAA579B8B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BB24BBF1-D635-45A5-8CC3-90A941E84A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4FBB1449-D7AD-4DFC-A776-0BEE3EB231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4C6BDE2B-06AC-418A-B25C-68CEDF0692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9EE86C04-31A0-4A1A-BF4F-6161B8F2C4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E532C697-04AB-4C11-8896-72CC8DB214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FCFFF4E0-27C1-4F63-A40D-1E988ECF92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5B0BD448-43F3-4878-BB16-E2DA98BF14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9BD18DFA-3B9F-4E91-888D-9D482B908D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759617EF-817B-497E-A4B6-DC25A4B261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A8069737-4C44-4AF6-9B2E-EAFA4ED2EEE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1272C39A-7786-4A7B-AB3E-A0FA207463A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725B94EB-943E-4D36-8532-0774088939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6BB212ED-0E6D-400E-91CA-2213FEE1A0D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503579C0-0C92-4B13-839C-699C59F99EA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4E1BEF8D-81EE-401F-AE6E-DB28EE44C2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06A52F4C-57A0-4603-A4B9-EED57615E3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10E6D878-4052-4A78-A087-70524B8C75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AF4B8A84-0FF7-4124-B083-A9B0476C27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82167DCB-6F13-4FBF-832F-11F1BDCBD83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421CA977-F9C9-4DC0-947F-6705A64560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69E5D208-3352-4DA6-8F81-B8601AECD0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CC612AED-3745-4145-ABE7-1D304A34F8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B2169873-C238-43FD-881B-A9A867C019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7FC99220-A043-4F4D-8945-7D159E71ED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96CFF485-92DF-49BF-B2DB-C684045EBE4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E9D1469A-F2DC-435F-930C-B503F3D91D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F6D258E2-D2FD-4CDC-BEC5-3F5D961B66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62518C39-192A-434B-B071-6AA08384BD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8045D769-BA02-47F8-A468-7EBA633AA65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B018BA47-2DC2-4E7B-AD9C-2178F4C2B7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7C39682F-6BF5-44C9-B661-C4334CEE7A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D3FA57A0-60B0-4ACA-8915-7B257F9C7F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7F3F1C17-3569-4512-B85D-69CDA7A2E4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950D1732-E899-4794-9446-4BE8B78C6B0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9B93BFAE-9CF8-4BC8-A690-9C5EEEE9EB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13D5A673-6EE0-4C56-B0D8-B5F9CDBA16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9B5F72FC-42D2-404F-B6D8-355DB24972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A6E106F9-D465-4CED-8396-ACF1CE73C2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E89213A9-2CB9-41E4-ADB0-A701C2DCEF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56E3C373-436D-41A0-8A82-59A101354CD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64EA5E0B-0827-4CCD-9729-C89C97EE7B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BC74803B-347A-42B8-B447-28952B4463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403AE89F-9C62-445E-AF81-7D41EA6EC5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D6447A6F-29CA-4FA7-82B6-C104C4A3A6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8EE4F9AC-F52E-44A8-A0DD-017C590181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B8DC6E26-2713-4048-ABB1-A28570D599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DF0A85FF-848F-4B24-9ABD-CFA677F162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CA03AF02-BDDB-4B44-814F-9AE6604862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037DCC57-AA6D-4345-B650-5F7EE17D35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2E728435-D485-4F36-BD31-CA31B7585E5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79A6352A-AA10-4739-9E61-5845ECCE10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DF59A73D-4D38-4C7D-BC66-9D84F7CE6E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5A4EC2CE-8F93-4E34-B2C7-26E989B2BB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39945145-44F6-4AC4-864E-356F48B858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D019AE5D-2A81-46EC-958B-FC7FBB95EC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14196AEA-A699-4BA4-A973-611942A5C6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F43553D9-7505-4321-9CEF-AA26ACEE9A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DF5FDBBA-1663-420D-AA9D-F1DE1D7608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4A54CE90-8AD2-467E-AA21-2B7A786183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A4409F99-FB3C-44C4-8961-5EABD2B9D2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B0706611-DD22-4678-82EB-9EFB1ED8B3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096A6005-0ADD-4C5D-8F46-11E353946F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AED301DD-00B5-460C-98C8-CB2420BA02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546339C6-C704-42F5-BC15-F402D294CA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F20F6253-64B0-466A-BC07-E5DE2665FA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809547CF-D721-4A87-B322-846B78501A5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C4C8DB54-545C-430B-B9B9-BD8026AC27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575276F2-F79C-40C3-88CE-09291440B6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B8C58986-F262-4851-BC73-7CB03B67B00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1FECFBAB-D3EF-4863-8C29-5EA179937AF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B4E680C9-E02A-4152-B5E9-10E52C0360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7A9D9B9C-EA4B-48B1-BA25-8C1F684D71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3BD416A6-142E-4CB6-B55B-A8BDB93BAB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856166C5-8E5B-452C-8D75-5EC2977913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8E7C8239-B8EE-469C-8488-676029CA32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35E94F36-9D49-4EE5-B5F9-0E5C636CCFB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D41E377C-A8D2-450E-BC21-1A431AE2DF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5355967B-B62C-46C8-BD88-2D24B574FA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9BF6EBEF-6F0B-42C4-9689-BB4BF26F08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9AD51548-F4C0-4BC9-9CC2-45E2DE4156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E55979CF-F209-471A-BA28-A18A051B69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6EC05BFE-F339-4089-98F2-B32D312469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5C22618D-F7DF-4266-940F-934666C0F2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892D59E4-6180-4A0C-A9A1-B03EF4A40A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B1E0D67D-5CAC-4AD0-8D7B-0F9C532973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1AB75069-68EC-4B6B-BD4B-F5868DC77C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7CF38838-31CC-47AC-9E96-874B16F7E6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44225C1E-1323-4F3E-A571-CA8D2B3579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1CDBCD1E-9289-4900-88DE-65B80B6AA5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24685C97-7DE3-449B-BD93-F04B5BCE82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2AE08C5E-599F-46CC-AF72-367C001F11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4981E308-B8F0-46C8-8F53-9BC894210E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5CDF548C-BC35-4ACE-84B4-A3B96EE4765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ED2A2525-A1FB-4B9D-9C13-D7A619DC42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A7628B70-0B26-4F22-B3DE-87FF2B2E07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C9CDA766-B963-4FC4-94CB-64E69E05A3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5DBF34B7-9B08-4EF9-B38B-16EEFB85BF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EDAAB1EC-6602-4960-AFDD-F4B69AEB3C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264167F0-9653-46C9-8484-EED61BCB04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4BF3674F-40EC-476B-8C3B-1A3E038EB6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C1DA5E08-639A-479E-9E5C-2379ECACF9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31BBCF81-964B-41A9-BCCE-B6E02E6C7B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F47C7038-1BC6-4028-841B-CBE4F006B7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E6A7CFE4-AA25-47FA-9368-815C11CAA7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FA745B35-4E2A-4E6F-9A6F-DB69EACFC73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7AB13947-EFB8-4231-8434-CC2A93FD9D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186DF0B6-014A-46D9-99A4-F9449BECCC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8644D3A9-93E1-4A69-9A2A-AF1E58334C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6D3B82C4-DAD1-480F-B743-A0B463621A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4C62C4C6-CD3A-4636-94C1-A6F93F2C33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B2C2FB25-5B52-4F9D-8AFF-5984836EE2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75B06843-EF3E-4D00-94A8-F46C32DDF6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7A142D95-FC00-433A-89C7-8A170F43BF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236F018C-0601-4BA9-A874-C71CB653BA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0751A969-95E1-46F0-ABC6-3961B00406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427F599F-417D-445F-86A4-4B1D063ED6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F08E01C6-336A-4B16-9CC1-64DE47A7ABC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2DC071DF-C532-47B1-A54D-D0342B9BF4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D87F9ED5-E4D7-41F3-9724-C0741BDFBA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FE5F7EA8-46AD-4246-9FCE-4A4CD494A6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C1EE6626-D0D0-4FE4-95E5-F13DF11F833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FE8570F8-AD64-4CE7-B79F-8C4B241856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433D00DB-301C-48FC-8969-432E5BE4C7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F7D7D15C-A9FE-4AE1-AF0D-D33FAF05C4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546E5920-C874-429B-83F1-15F2ECE525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26943113-4170-4A1B-BE1C-BE0D921B46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01257006-02D5-4803-9EF0-FAF655A6FE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B32D0E26-258A-416E-9564-5FC2012714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92D1D4D7-E221-4D72-BBD0-207393874A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6A70CECE-EB85-4C5D-B0D7-DDDE148D54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EA27A806-240B-460B-AD96-233932FE35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57807AA2-EED3-484F-9FC6-847D08BE51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BFBAB5B1-8978-4081-BCA9-A4C7752DBC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08B72848-0ECB-4C03-B470-C7318BCCED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690B14D8-9335-48E4-82C1-3A09D34AC7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F3ADE90F-2C98-42E3-97E9-B5E853D387B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6044D930-23CA-4ADB-ACBE-501CBBE464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625F167F-F45A-4E55-A826-5AA4F50457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C1C2ADFE-8DAB-4D6D-9130-0EFE5F85685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D93377E3-09E7-45E0-8CF4-61BD31F59F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C2DE7A9D-84E3-4303-9CF6-407C057132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A8B2D8E2-305A-4226-81B9-0412B53169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99FE1DA3-0957-4EB7-A6D8-56B51204BD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68FB7D99-75D9-4D10-A964-8450E3E73F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1C2670E3-6D4B-495A-A31C-23BC34661C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E6FBEC6D-84C9-4BB3-B0AD-00E8C6BFAF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90F874C6-7EBF-4BFE-8E90-62F9450790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89EFF506-8603-488D-9C89-8D000318AEC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DB162207-232B-4D03-8FF2-77F02ED226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590D8CE8-A598-44D8-8B2C-CC90E88EE3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6D8B99EF-D535-4734-B46D-C09285EA0D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4D29EA09-4398-48A9-8A93-FE50E937EB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6F909B87-964D-4A6B-98B7-AE89C53E46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B901A168-F214-4325-84EB-E9B4AD0598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29294E6D-EDA9-4CEB-908D-7895212E66C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24A8ED91-DC3F-4CB9-BBB6-CF109FCB0E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B939B06F-97DA-40E3-9CEC-00A456AF65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DC27F46E-20B1-4AFF-AD1C-E98DAB493F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9B2E2142-F30D-4A8B-AE70-9E94CE1C87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3848D420-1E98-49BC-B1AC-BD4D0E278A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6D8DF4F5-624D-4AC3-AFA6-C478B25211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E679AA33-8EF9-4335-B1BD-A53C006322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ADE9D33D-2DAB-4568-AE03-EC82E82A32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2FF290C6-ED17-4B2D-B59B-B7DDCBB923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BB76A96E-0462-4521-9086-399BF66F86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9197702F-A036-4401-8416-C0AC1D759CB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AFD38763-38CC-41FA-A049-BAF113A3FF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920E5953-B60F-44B8-BC75-CEFFCC84E5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8E010F09-43AF-4F2D-842A-BD8F059D06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9B13580D-301F-47BD-94CB-DCD826B2EF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42710452-69A7-4436-9D37-79F7BE7660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7CB23738-FEDB-473E-9896-DBEB7EDFD5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A9CF97E4-1A13-474F-B69B-6030322D40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CF41590F-A728-45BC-A61A-B234BD27E4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31D0136D-BDB8-438F-A9E1-1682BF62D8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0E2A5B90-0451-494B-B38E-2E7660D6A73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7E4CB626-67EB-4C8A-A7AD-16DA65732A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A2ABB3AC-E43B-41E4-A8EE-51CA254BAD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F264655E-EADB-4A62-B4ED-AA652CE1EA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C7C14BC3-A748-4972-9163-858D009ABA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8926E7B6-E475-4819-A8EE-7D9B9D7172C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CEE603A8-9872-48B6-A52B-55CB589534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FA6B9278-7821-41B0-AD49-231E12EEB2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FC212348-46AB-4FA7-AC47-63F2F202A4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CAE82D58-28EE-4B78-B613-E79A36DEF99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EE154D5D-8DB0-4BBB-8C0F-F53CAC3CF5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527610C3-7ACE-4BC3-83E4-93034B6772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20C6B4CE-5BA9-4798-9580-F32CB1D2619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330801D3-AD63-4455-811A-7502F0797D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D228347C-71C2-4ED2-88DC-FF486D7ED1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C451067A-15B2-4CB5-A597-4C35108639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CB711212-3353-4329-BB70-7DCAA053B3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B726CB7E-3E59-46AA-99C5-083F543F18F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75DF7FF3-5308-4877-BAFD-91D992D333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3EA0B468-A5D3-4814-8A4E-90B321BE81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2F64438F-BB19-43EE-8462-B47023CC45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AEDA0D05-AB3B-4FA9-860D-EB8EE03136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4568E2BF-6970-4F4A-88D9-393F3E9E01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A7A9708D-4620-4ADE-BCCF-872D9E7F50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C98E620B-8E7D-4691-B6E5-8DE7D2F6A6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2DE00030-91F5-4916-B1D1-ACC0ADD087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8BFF95AB-9B3E-4887-B191-6FC4BD44944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14EB22FB-E08B-4DA2-810C-EC0487EEB3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FCE51316-A737-4436-870F-DC3957EF9D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3DEACB88-2755-4D02-A263-67CFB37DF5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E9A4D5BA-B7B7-4A32-8A38-C0B1D870F9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2850FF3C-FB5C-4DC1-BC07-E3FF4470B7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5DFE5187-C3F5-467E-88AF-AEEE5B3DD9F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6B9B0381-48C8-487A-A102-3F3B3B2CDF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C4B7D6B2-11D0-4875-B01A-0EBB0E1AD6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1C6C1F2A-215F-4991-B47B-C7D784B511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27B3BE13-8110-4265-91BE-8AFAD50D5F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54C2EA7B-A9B0-4D32-A92F-4FE226C4FD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D862747C-DB80-4BBE-87FA-2F7AD25CD9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22B10FF7-6DA4-401E-9973-2E793EE8E90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870B4986-DF3C-4E4B-A38D-85348AEEF4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F50680A6-5331-40AD-89DB-2DB5E9F9F60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AF4693E0-22A0-4C0A-B7AE-0CBDCB15CF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04AF1E20-0DF2-456A-9E41-8385D6AAAE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AEF4DA1A-E9E3-4AD4-BD45-CC9221ECB1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2C75BABD-380F-48FC-B26E-8C4A3BDE84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CA7A6E3F-8780-4C29-97F3-6D8FA3D5A0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81FA8F3E-B5CD-480C-80EF-68D6C4563E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F5B9008A-6DD8-4439-B6A7-C85EC7054B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EDC661B2-7158-405F-8216-963A9CF5AC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96FC79EA-7D5E-43A8-BFDF-0B25512DD5E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6C428EDE-500A-4783-8069-2904DAF2A1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9D23F48F-6B0B-43FE-A926-DEC2D383B6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74A4EE72-C705-4572-BEF9-2B92B3EBD5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6483D1C1-FEDA-42A7-8927-734715E886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A6EDF2D7-4391-426F-9B38-FB2B86E531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C54F1A29-DE2D-40FB-90F3-D762477BD3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A4692459-7381-4DDB-9403-8F000F9BAF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D5A7E4EB-CB68-475E-BC3E-F8CC2AC1A3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51DA5393-D20E-4DF3-B0C6-F71817A1F1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D26AF867-744E-42B8-8DD9-3186FABA017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E0C27370-24E3-4975-80ED-3BD46E1AE5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F911C642-656D-47B6-88C4-DE5B470632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B717DE6B-6B8A-4ABD-A5DA-FF193EE8F2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9494D438-8D0C-4AE7-80ED-1004D5AC08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16F50E64-E522-459A-938E-A50A8E8EC2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087B206E-FF09-4BD5-90BF-1BB014C8D3C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69A99C62-3E6D-438E-BBA9-474F5B7036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2D9E50E5-5BCD-4269-8303-04922C777E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CD96619E-10C0-4D2A-B7CA-96F0666071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2FF4F1F5-E095-46EC-ACD8-1DE4833BA6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234BEC8B-6539-4F46-A4BB-48E5988CC0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B9E53437-5C73-4291-97DA-041866AC41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A18FA986-4177-406D-A984-6016A0A04E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F5D376D9-B0AD-4EC0-8C75-C42089B5E6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0CD85AB7-4EAA-43DC-BF04-030BCB22EB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C4D6F157-DCF4-4DE9-B31C-2A606E8D953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FBDC2785-D20F-49E0-B7C2-CCA3B879EA5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AFAD4B23-DFB3-4608-A81C-C91D294660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67E6130C-4D7D-4725-A661-5E1DBCD393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42BE8C6E-D31A-4F28-9B4F-9F70421AFA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5211387A-B350-45C9-9C30-8AF1A0222B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BFA904A7-CDC6-4616-9D04-BD95749CBA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2E058724-DCAE-490F-96C7-E34C911809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1020553C-4717-4BC1-835D-732C4839B0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57F6DE47-1398-4B09-BA25-063B9F91DD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9772FBD5-9E40-4A42-A53B-C5DD09F587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724A943D-CDB3-4180-B770-9E4ABAC6C7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AEB77785-C078-4D2D-8596-4FC4A265601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98DD8285-15F8-4E29-B647-C3EC83E5CC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3682F7DC-7812-432F-A139-746928F39A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1FE7BCDA-55EC-4C74-998D-A73982C68EC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24A7A289-7BFE-4EDB-A081-B23262DA51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B4533A72-5CF3-41A0-B58D-EDF60817E8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47CF7674-3E09-4B82-85AF-CC3979FF27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7455F40F-8431-4940-95E6-8B0F584EFA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27E01814-B777-452D-BFEC-144747E503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8647C9FB-9D5F-42AA-937D-BFDA2D7A9E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8A75ABB4-BB5D-4250-8CC9-9800DE9DCB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743F17EC-5049-4824-B8FB-2A0280362A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E3EBEB16-75C1-4BB5-97B2-F3025B44B8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00B827D7-6853-40F7-BAEA-26A3152C62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40D1CF37-3A3A-4DA2-B6B1-95695BDCC3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E0FFBEE6-D854-4108-890F-18F5DC3374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860DED19-770F-4811-BDC2-802B371829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F0E5647C-FDD3-42BA-A2C7-2BF62C6461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2AEFFF2C-5CB8-451D-BD20-F37682C778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8045726A-3AF0-4901-AE44-12452BE2E4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510E4005-E582-4155-945B-4AE416D1FE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AC117BD7-D498-4E50-9367-9E34A60E7F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51BA0801-C276-41D3-9606-22A7598F4DE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7DAFD278-4950-4958-9432-44A375B9545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A04C24FB-B09B-46F8-A085-5A7400BF87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7FA5D87B-FCF0-4C04-A96D-AAC741550A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CB2F449E-865D-4FA4-8634-6FACA48F86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5D313D12-F9EC-4D0D-905D-FEF98708900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78022232-C969-4F5F-9662-214EA5CEB0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4ED4C2E2-E3E9-4663-9729-2D88DC3466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1D4403A5-AA0E-4F4B-99BF-38AA749406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17779E29-0EFE-4158-8E26-B9865363D2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877A41AD-AEE6-4C95-931A-4D01CB9E1C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E67A81CF-0973-414D-8F7A-9E2B452F51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748A45EE-C81A-44D8-AF6E-E7877A95DA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57527E3B-E918-4784-BBDB-BED474DE18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AE378C71-8147-4500-8001-23C6749692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4DA8CE10-6853-45FF-AFE5-5583E72C79D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1B7F4034-A68B-4758-8EDF-8141EC695C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07C15159-3D90-4AA1-B161-B8C78C79C5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112DE59D-1A60-4324-A32B-F3323FA3D5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04AE25E6-E7D1-4BC1-8A61-11C2DEBF93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FA9CE58D-692E-494F-ABB3-94DDC62861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67BD497A-B307-4003-9AD5-343102ECEC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E5051527-F9C4-4D7D-8BAE-3F93A7D3A51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5569EC14-37B9-43B9-8CE3-C2C7C64762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1A39C1F0-01D3-4A14-AA0A-6185CDFC90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F08CC325-FE24-41FC-84FF-056519DC9B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2C9928CD-7E3D-47DF-887D-5E4CFD758E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971A24F9-DE2C-479D-BCA4-2D61E63943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A76CF486-229A-45F4-8EB4-8CBE20B7D9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F9112ABB-2F24-46DD-AC77-89A94D2FEE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C1DD4A7C-A20B-41D0-B68F-FBFDF3BE69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10C76E7D-13AF-465D-BD84-C982496ED2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499DFF2F-C082-4C81-AAD8-E3F31D3584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E372ECF4-9CEC-46C4-A20E-DEB315A668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16E48B14-D141-4983-850E-D6536DB542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36F05206-0FD0-4162-A58D-54F07564BB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7E5F76D8-8D73-4031-B18F-551307F894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5EC74F3B-2C3E-4FD0-988C-D6D8C6B2C4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2D031B93-479F-48BF-ACA0-C83AE2A447C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162C8C8B-C8B2-410F-A35A-094AB4B2A9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F7C48227-84AD-4BA2-BD53-0711A653F0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6FFAC095-58A1-41D4-ABD1-12FB53456B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F5B8900E-BDD7-4EAF-948B-B746351C7D2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5EEEDD5B-758E-479F-A735-1F1A6D0D4C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4DB0CC45-09D5-4999-AA7B-8B824FE40F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130E217C-C1BE-443D-91C5-1306171C83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BD712600-5952-46AA-8228-EB3E3ED081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2C116FD7-22EF-48C4-B42C-716B02EEEC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02A45A4D-D8E4-460B-B618-534153E5EC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CDC8F715-868F-49B5-AB8E-B252352DA2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5C4F5AA5-131E-47F3-A38C-394D3FA8B7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12DA0DCA-C2E1-4C7C-A567-454EA87512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86D82D48-BFBC-49A1-BFB8-2FC2E25031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1F9A1411-6617-4826-9023-CE9235FFBA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83583C4F-8ED8-4E64-9A9E-3BBB8DB5D3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092B362F-2374-4669-A04E-5298A9BEAB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80DEDBD0-AF26-459A-8BB0-551092499FD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2EB2F8EE-F43F-428B-912C-B5C5E345CB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B27B09F9-2445-4B3B-87E3-9054E7459DA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6FA1007D-1CE3-499E-BE4A-593AB6FB7E5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0C75FAD6-0421-4F04-BFBE-2A06522E64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71A9E19B-B5E1-4FAC-8CD2-B88F1B6F223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E47DFB28-D476-4B64-A188-55437028E4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ABBD709F-B51F-4A3D-B20E-53CB46AA1B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E219E03C-33F4-49FA-A693-D9823481C07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6E45803E-C815-4F57-8E77-C536725CC90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DED3125D-E8FF-4184-8A65-D4FB4D98FF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0216807E-0AC7-466D-8765-DBF6C4C163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2E79F7FC-C2E8-4482-A413-7F67DA5B55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C3A338DD-BD5B-40EE-8F2A-35CFE93DA3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75073B58-69B6-4B7D-9186-37D8C44C4C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464CC3D8-2158-4EC8-9F37-ED3565AA9B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8716FAB0-9227-4AA8-BF1F-7B54CA08A3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2B3634BF-EDE0-41AB-8E8E-4018A0607D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C5AEEF5B-353B-4DA5-9467-06196021D9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56B9BECD-44AD-4466-AA68-DBDB265301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2B94FC51-ACA2-4310-BD15-0EF0F540D4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FB9F8F35-20D6-4F6D-9FD1-19B7844383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34BDCBAB-3F62-408B-9A41-C45767D0265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A18CA0BD-ADFA-42DE-8AB2-17C322B48E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D21E93D4-8E43-42E2-869F-A2C08C59C0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DBA9AACD-E325-463E-BB6A-03059CE18D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CA75A230-00F2-4D67-884C-5F5DAB50D4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C31FE9E4-CFCA-45D9-9FA8-F4915957DD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F6B96230-5FCD-4AD8-B93F-1ADB7C52AD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AD4F0885-DA23-4A35-B3D5-93FAF51C0D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4EC53D68-181D-4721-A447-7B79076F5A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07868627-C936-4512-8C7A-55EEC23C06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899177DD-986A-4E0D-995F-387B4CADC7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AEB83090-263E-4704-B1CB-6F82E9468B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E4849975-00C1-43DE-8DA4-50DFCF0682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F8578E06-DD19-4E9A-97F5-2B9DA62D2C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8406004C-4873-4DCC-8F75-85CD6798CB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6F11B202-15CA-4D12-8492-5209445CA9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57A2DB29-8C8C-4074-9061-469C148DB04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3C31F708-F25C-442C-BD17-41D101307B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D2C164F6-4166-445E-BB50-675FB61865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FD1AA795-1777-4B1B-B99D-9994E8E8A3A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981D337E-5B2D-471D-9DF5-93AA8CAF1C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63EF7F2B-A735-41AE-BC40-198B6601E7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C9E1B371-B626-4CD9-A1D7-9461AB2C62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E6ABA70F-400F-439B-8C2C-6D16296A87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26B033DD-0EAF-489F-B95D-E2FEC55366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9A603315-3891-4173-9413-2549FD71BA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370AD17C-D1B6-4564-9C71-8819A0A8DF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88D250C9-705D-49AB-B546-B8671729DA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0D3B1C0E-DCCC-4307-BCFA-078C7AA5D0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0D2F1147-BCF1-4874-A2E6-F8AFB48EC4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1EE4D0F5-57AD-47C1-8007-676346DD6C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4BE65C40-1EC6-47CC-A468-932B79865F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7CFB21E7-9789-41A9-9E4E-0123DDC9941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0F43999C-FD43-42FE-8184-CCD25C3B6C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6AC6D5B5-522D-44C0-A621-A3A92B95D0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D8CE2808-6F8A-4BB0-9B7D-D2BBB7701B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E83ABFBF-F65A-4A15-BF49-FEF2D8DE73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B46FFB2D-C8BE-43D9-98DE-37310BBCC7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72D94734-B49D-48DB-9F91-5C2481E14F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D01EACD7-74A2-4636-B14A-7F219E1D8C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DC683D2F-C72B-40EB-8620-CCB6FE02D4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76BBB7BF-53F7-4764-BA5E-81FDFFDD68C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5D61E6E2-2FA5-4AC2-AE70-16275F4CD05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E072DD2A-CFCE-4326-A88C-FE08079512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53A8EE56-8EBE-40B8-8B4F-1733E3A547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5C523698-52D6-4861-A75E-CEB49BC320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9D7C19F9-2DE1-47FB-92F2-93A1672DB6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6FEA8EB0-D866-432F-8F54-8079D57955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8E9E7454-6F1A-4AFF-B804-0A58B27DDE5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511976EF-9A81-47F8-A860-30692012E7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4CA1E2FD-B881-4C2B-BF0D-316EC1E518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1659061A-7864-4DF4-8A46-F897EAE6C6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8AF09917-F34D-404B-B971-C3F639D45DE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B86A8932-89DF-4C9B-BDF7-A07F5C1318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28F0C14E-702A-4247-8B8D-B0D48A1803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B59532B8-F267-4DF7-9B30-7ACA246E22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EFE264DE-482B-4041-A6DE-8120E63C96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1471CEC3-D9E8-4F94-9A33-5D32FAF318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30084346-FFE2-41C8-857C-AFF914C534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03158E7F-E4EF-47AE-B2B8-646EEA0B80C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2C7EB335-E1C4-44E2-8ED5-0BD2A84F09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60946E30-FAB9-4257-A799-AECCF4D222E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D6CA5EEB-56BC-4560-8C56-A88E4DBD12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6BE1E00C-4B30-446A-871D-C667ED4E18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5E05EB50-F6DF-4C84-9062-2938C77123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A916D6C6-B2C0-4F2A-927E-7FF0616C0BC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66FD00AB-E76E-4EA0-901A-4828B93577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3B5D057D-32FE-496D-83E2-806BD4BEE4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8C9B1831-D857-4605-92CF-DD1FC026F8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5AC0964A-E5E0-4BD0-977B-91895E415F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9CF0F80F-570A-48DB-AD89-FE096ED94B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AE721E45-FAA0-4EC5-ACF4-0ECBE5D57C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22716BAA-9700-4719-AB00-707A092934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0B9B7834-349B-45AA-92DB-1F7068622BB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4D444374-CA86-4355-AA0B-3F2A3B18AE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716E3894-FD81-46FE-B3BC-2154BF27AC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85837D54-3FD2-44B2-B631-92CF4A8302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3ED5FA12-537B-46BE-9E02-F7486891BA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5C37CAC2-CC56-4A9D-A718-A62966907A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6AF52BE6-0111-4BE4-A8DE-C3D6CA8835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55106EB7-53C6-41A7-B545-5A1FCBE190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15E4E4A3-5AC6-4D6C-8A1B-DF723E5D50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03E1EF11-C73B-4592-9932-E630309F2D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9ADC33E7-18AC-45B9-8147-072F2AB0ED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C10793F4-3ABE-470F-9CCB-856848A3D6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0D7C1D19-DA8F-4DE8-B41D-2C7E98DAA8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AAB9F259-D5DD-4268-ADBF-EE0C97D01A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7353BDE0-B02B-4687-8903-31BB8F55B2B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343489F6-A539-465B-A917-1061B00498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C09646E0-8C9B-45D5-ACAA-0815BD721E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A8AC5132-9CBC-4F47-A90E-E597CF4E1F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02890332-9A53-4BA9-B980-A119CAAC49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CF1B64FA-7BD8-42CC-ACBF-ACE6C51D20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B458ADA0-FB7A-44B9-8800-0F2E7BCEE5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AEF5365D-F4C0-416E-917F-C3582BA7F1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B0EDEE0C-1CCA-4A03-9477-586053B008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8FBD03B0-8B41-4D96-8596-F069585E83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13463E14-BC09-4392-91D1-72FE698EE6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1BE3357F-9D70-41BD-8962-FF7CE9FA38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4A7BFF73-A391-4939-B2AC-75CB75747E2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6568DD15-03F9-43E8-9EAB-409C2A93800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919BEACF-BF98-4237-974B-271D90310E0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DAF1A0A4-14CE-48F4-B9AD-D608E7DDC4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72C3C41C-95A5-40E5-8CE5-92D053E4B9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EA7CBA42-0E63-450D-BBA2-9FEF7ACBA2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00CB7F65-3152-4608-8266-4D0DE09DE5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4A52C544-C2D8-40A0-92E2-C85A84D788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21AF472F-0E4B-4762-86BE-2F85A0668D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D0A63B1E-38FE-4122-ACFB-03DCF27569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4BECA52F-AEF0-477D-A72A-C6BB08AFA2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249F15BA-E0CB-46E9-B28D-A2E474768A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34701869-C76D-477D-87FD-1DC422D1EA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C7A4CACA-1B0D-418A-BF89-562B72530F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883F0966-BF79-4134-B65E-7D72D81AD65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1D15AD82-E519-4FF7-81D3-918C3014EB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F2E3EA8F-2976-4C6B-AD22-2B4B773C53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19223245-4694-4626-863A-380BF38703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4F7379EF-525E-4759-8176-2FFFF9BDA21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6F7507BF-AD23-4090-91C8-BCBD2CCA58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828136DE-8003-41C2-A824-81F85CEA87D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D331ABD8-EF8F-44D9-926F-B1C83B678E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D341F5A2-B0E8-46F3-9B5C-D8D0ED2654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09490BF9-487B-4F91-9C55-95144EF3A50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4C659334-8918-42C3-932D-ABAA1AA011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A3B4A9B4-F0B3-4EA9-8FF4-5DA450663B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365505D6-7C94-451B-A2CB-F93EE9291C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5286A04B-293C-4BF9-BFE2-BC80D149254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25425F07-F310-44EE-9F46-CCD5F7EB60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85749EFD-D56B-4459-9FDA-616129E883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3B6825A1-ED50-472C-8AC0-F29C42F6CFE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F1596711-C29A-4B2B-AEEE-3904744BE2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D386043E-92C9-48AA-830D-0FF2A176B5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689297BA-B630-4B14-B913-E2D56C38A99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02AD8D33-3BA7-4053-B6C4-8EBD5643AA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16C244C5-4C4E-4A78-82D7-9C33257807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478CF798-8343-453B-99CA-7D99385C87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FE18C494-D87E-4D2B-88C3-848DC625E7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055C1489-A58A-4801-A0C5-4A706C42E95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050C60FD-6D7C-4208-A3D5-95C6B8B192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6F485361-1C08-49AD-8101-EB474FA928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BB7DCF56-91F6-482E-9BAC-92E71E0B3C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4D86460C-47D9-4340-ABC5-2379797F93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EDFCFFA2-9217-46CA-A41E-46A3D10099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1E877B11-DCD5-4D2E-A9F0-04A239CD26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84A289BC-0FC8-47EC-BEF7-CED5CDD809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94EDDC0F-55FC-4FD8-88DE-D29E777275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DAE828EB-AF0B-4965-B12C-5B664E19C45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808D1BA6-93D8-4E63-8D11-C132E6570E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43B63FCE-ADBD-4C78-8C8C-E9417898852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586052BD-243E-4355-8DA7-2C850A8C9C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D9C9CC99-3C44-44F4-95B9-6D32018BC7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3D9B5F1E-B33D-4ACD-B879-58DA9DC11E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F96649AC-73FD-438A-A8C7-2546626C83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0F677D5B-4A0B-4CF0-947D-E3226DCD6A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4415FA5F-44E8-4E08-A5F1-443C64666B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23BB165F-6B82-4A02-90B8-2094595E15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2651C38A-5D2D-4521-8F25-958CB450F6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6A9B03D1-6E4C-46EA-AA6E-83E15214E5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D5CA3994-81E1-42FB-B3DF-06B694D3CF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8F5746EB-7362-4F24-9E6F-DFD183C086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B9095B59-EAE2-4153-A7A3-B10114D8B7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0977573B-DA18-4788-942D-9C3CE3BD16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B9AAA307-14EB-4011-9F77-EEB5738376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18766CC3-6A16-40B6-9F32-4EEC0DA019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779D1ABD-D7A3-4617-8515-8F3BB4B45C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6D1EFA8D-C115-449C-B910-76DBF23D7F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EB5518A9-01E3-4A37-8F61-DEE056D6F3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BB96EA38-4A4A-4AA9-87EA-87464CDEA7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FC12A50A-85A3-401C-8D50-9E434F0274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161791FA-B35E-489F-9328-30ACB3E5C4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938E00C5-53B8-48DF-BE23-4B55A1556A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FBE02246-A08B-432A-89E3-2C9604DD024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5197AA3A-9169-47D7-B88F-25E9810338D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2A3E8C9B-BE6C-4051-8898-1E5E831D83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D9FC7B06-92F4-473A-8A1E-4885442543A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D6E3B65E-8C3A-44AD-9BE4-62EDA822F2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15693AC2-A56E-470F-A1CE-CE72CFF3AB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AC947652-64E0-428E-AF08-4ED28B07D0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6A465122-8784-4F26-8DE4-1D3E6ABB30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734694C4-8449-49FE-8F99-523D4F54E6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70D2646A-D6C9-4F7A-9BBF-FAEDC8DDF0D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E41D3A34-F95A-498D-93CB-63845054FD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5AE9642C-BC34-4FBA-B3C8-D2749A51DD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88D0A1F8-6D5D-4DA2-B703-3921B2F3F5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7AC181C1-A87F-45D9-AE4D-4FCB526CD9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06AED0AF-C426-47FB-B0CF-EDD8DD7545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44743B5C-C047-4EED-A1AE-10068CBCEE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6C9C6030-88AE-4B04-88E8-015506E40B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84DCE467-43C7-482A-AAA2-65778EC22A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7F116808-5EC8-4FA7-A8C5-37418EE617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A79573AC-EF78-424D-85FD-58CF7C340C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3A1F5E9F-BCDD-4E8E-A11E-77EE83FB71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038C2EC5-A94F-4483-8F0A-3A315EDC9A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14DD1220-8B89-488E-BA42-541D61EBD7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60F72EC5-2111-4ED2-AE86-033F3D7296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EA97A699-0427-4011-B2A7-614935E9C2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05B2FCB3-2FDA-47BB-B13A-A7AF4BB95F7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A68F89F1-2957-41C7-9F55-F7B136F050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35D79C4A-B780-4714-ADA7-4B1AF5807C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CB67C4F9-B584-4F54-A733-85F6ACE7D1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26B7CFD6-1BB8-4FEE-9C45-EABC6EF9B7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0E1C3351-F5EE-4EF0-8502-0EDBAA8F6F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DC1B2CA9-3773-4B0F-A7BE-080CE78FB1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239E5361-2662-40B9-9DC3-419FCDD3EB0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9A86FE2A-7354-424F-8954-170DB4DA2C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F02452A0-0AA2-4663-8E35-E2D96EDAA2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B5ABBBB3-6F9A-465E-BBA9-2B8DC32AEE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B859D422-57C2-411C-88CA-BA869C0932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65EB2935-8FD9-4B77-8467-27C34918404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9D9945B4-2E5E-450A-ACBA-111CE5B12C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242545A3-E8E4-464D-B4E0-215FBBACFF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B5AA7509-80EE-4A97-B96D-15ECC3112B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ED29011C-8516-4A68-95DF-672CF7D464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67953D6D-EFB7-415C-AF13-5D110FEEE2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F666F41F-AE4C-4CA8-9B1C-3C2F4AAF4C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76E982E1-C710-4EA6-94B2-41C3F62FEB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6669F241-0AA0-48C5-A6E8-D3CD1B5004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8DFE9D65-59B8-4A04-B210-A59C8C30C4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748FB732-B6D6-493B-AE89-A8D3175461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283980F4-DCAB-44FB-86E9-DB3503816A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46195235-7789-4D6E-A846-4574A887AA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DA0DCAC3-9000-4CC4-B020-4EF85B00BC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6055819D-D8C7-4733-8869-0C1D25E9D3A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04E8B5BA-23BA-4262-83EF-E66CB5EB85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6D4D9676-F579-4E12-894D-21215F65CE7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36B916F2-B89D-46EE-884F-CD94CFB987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1B5741EE-813E-48A0-845A-F08D8AA9CA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51BB0226-22F6-4E60-97AC-BDD24F3C0A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8ECA32EC-ECB8-43F8-A633-5CC0AF00B10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07858971-C462-4E13-AE34-1992CDD9FD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74D0004B-D32B-4890-934A-572104C3E7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92F1F6FD-7788-4450-A9E0-ADC38D56D1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F1147635-6EDF-43EE-9207-516EAC6108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767BABBF-333C-4717-86BF-BD160BC12D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42484F31-9F7D-434D-9522-F889B7F398E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44DE4E60-FD3D-41A2-A352-D17381B3A15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93BFC520-4C25-4466-BDA3-F348E554F7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1890B305-853D-4045-95EB-2B2051E496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32C40474-A08E-401C-8B3E-20C377A4AD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9E50BDD8-3392-4AC9-A70C-26B14D39AD1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06C8F2F8-6BD7-407F-8973-8B69741FEA3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1ED79450-F775-4A72-9B12-36EAB9FA8F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AF7163EC-7704-4504-B79B-F8561F9475D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BD2A960D-8AF1-4D18-B906-CC90D1AC1D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5D866FDB-F13B-432B-A638-FA48F19DC7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3E130988-21E2-44B5-B51F-E0637F4B53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3FEE6D5C-0B44-43A5-80ED-A30DBA5CF4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0847C3A6-9A24-427D-AA47-40008EF10F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25E734E9-E228-46CE-80AF-9246DFB40C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D717A533-57FB-4A42-8A72-1EFBF7EB42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ED0E99F7-645B-46BA-A438-56526FD533F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A007DC55-619A-4C75-ACAC-BE58C36CE3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42AFA0BF-B618-4ECD-BC3D-1417CE7B2C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BC5D3254-9961-48FC-8827-C10044D2D75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46505233-EA9F-4350-BEA2-419872DFA1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EE94721A-ACCB-410B-9AC7-F52D76BA2F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DEC85ABE-BB72-4D9A-B2AA-34EB455754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88553651-DAE0-4594-B13A-EE9AD5339B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D3B4D3E0-CA9E-424F-8B24-DC3B0D8B3A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4003005A-6366-4CA1-BC16-D434792601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AFE73617-9396-45E2-AD53-C9D801B6D7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A97B6746-F4AF-42BB-8186-9DB56322AF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43FDF051-C006-4605-85A0-775F8D204E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63C83899-F043-4256-AEF7-1A58392405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9F992C66-C272-466E-888E-C838F8052F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E45D1312-AF5F-46C9-8DC5-7DC9424FD6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6BEAB141-439A-4019-A36A-F68C516FD0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9AB1E3FC-5AB0-4879-8F8B-D64A8E0C5D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FEBA52EB-5836-4D53-B690-3BF9AEDD4F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1E05F49D-3C16-4EC0-8EC3-BC5071F3B6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B80AB12E-C658-4929-8D52-CC941FC317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CE89C211-0EAB-41DB-8CB6-4472032A0B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A81F3DC8-2598-49FC-A74F-D805BCEA7F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44AB3740-A54D-441B-AA0B-2AFA60CF84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3FD63D2A-2AB5-4A57-B4DC-D5F4751B96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3E178F33-49BB-45A1-9EA4-DF191523E8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4B418837-F6A6-46A2-94D5-2D745421A8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835871A6-A335-4274-9133-2A0EF52367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0812158B-242F-424C-A51B-37E76A4885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A931C2DE-89C8-4E6A-81F3-AB2DFBFA74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C1A02C62-0FDD-45C1-BA02-DEDF28ED46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9ABDE26E-C0B0-4329-9BE3-7B64DE0821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FA5621A0-11F5-4022-8247-CAA0E1769F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F1D666D5-CF21-4AA0-B3A5-23F4EEC89C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D249F512-7290-4C9F-BE90-47F2DC05FF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78F84A32-7E6D-4E82-A4C0-03E90B2BD9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A455FDA5-A6FA-4A56-B2D3-435826ED69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D30E7202-D00D-42C0-AFF4-64F8660658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65144F55-70DB-4180-9EE1-E2AECA9587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CACA8600-F370-4D97-ADF2-C8869EB172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261E1A63-03BA-4D6A-B288-DACE9EBD5E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6C0478D3-0535-4631-B27C-FCBC1A73C9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5466DF85-F10B-4970-A48F-71A3710A1E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4C115E51-85E4-405F-95C1-D892E87CFDE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BC7FFEB3-8800-42F6-BEB1-FC00914ACA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9DF0B0CF-8F26-4A70-A73C-885A25455B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1197CFAD-3697-4A6E-9439-39EB875434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E1EC86B4-7345-41FB-BEC2-B0A4E1339A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449882C7-7748-4209-BFA5-D57BE6EE42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63153C19-07F7-4088-B452-CFF468F67A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032FF692-F104-4E61-A4ED-51A8137803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6D336631-6E98-413A-9CE1-7304F2BA1A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F7743C9D-9ABE-4EB2-A3B8-9E228D973B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C4BE5EF1-62F6-496E-9A21-1F344EF160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912A21E4-A7BC-4BC4-A333-938F4A15EC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5C4B0167-A911-4620-B53C-0AC2805096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4BC77DA0-B400-490F-A252-1A1645AFFB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99FFC894-7EB9-470E-83E6-05292D65E0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3C96A4A5-3801-40E3-B5D7-AA19632985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DC1DF477-B3B7-42B6-90BA-250D36D13B5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6809B9BA-0DED-4A02-AB4F-231EAB2057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9F5A0579-359D-49D3-A5BA-890B7BA118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40D90EC7-A9B5-485E-8B9F-1851C6F219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C56B305E-D560-43EA-B583-D3CAB3FB92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E5E0A35D-6EFA-46C0-9DF1-0CA20F441E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1E472455-AA94-4C7D-B072-2F7D102F7E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08B48CAB-BA5C-49F9-B9C3-2E314A67C4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426A02E2-8619-400C-94B8-1D532CA1D1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1906EACA-DB9A-410E-950B-4C873BAF85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FB9815DF-8FB6-4D9C-8C79-77D96766DB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EC44F780-D96D-4646-8CE2-FB27D2725E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3190584A-9191-4708-A015-F7BD52F5E5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5784A5F0-4FE3-4C50-9D1D-29DFEBDFD5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57C2CDFF-E5F9-4C7C-B1F3-298715500D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AAB2B05E-D385-4278-AB99-A21900E448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2EB153BD-2DDA-47C1-B50C-BA021AB8E2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DAFCEF5F-5272-4D30-ADB8-828EEC8FE1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20831A8F-89E7-4426-B0FD-6F68A5DB312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71972E02-0552-4F70-BADE-028B5C3010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54947618-0256-4D7A-91D7-78667103B8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4AC82F58-A1A5-44D5-A6AA-6AEF337E19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34E1E033-33F7-493C-8B66-302178678E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416643A3-4FE5-4EC9-B9BC-C580221D17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D13CC981-9295-460B-A557-E875EDF580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27B5362D-3E16-489A-92D3-1A263FD82C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35A35518-CFE2-48F3-A53D-04FDE6892A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18CDDE61-1765-43B3-8A1F-254FC6F9AA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59D5806E-6442-4480-93B6-218F217E246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0E310F43-C477-4973-9412-AEF4354ABF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129A3962-0B6E-43D3-A5C0-0C65232BD9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17B087BC-B424-4837-92AE-A818C59735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A903AC9E-9C13-4E36-A7A3-87BBED3360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B9295654-21E0-4BED-BC5D-44A79C8604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5120EAC1-CDF4-4F36-AD21-08800ADFA1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BF4CC6AB-B41F-4730-9CFF-9C1C22D3AA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D6B9F284-3B7C-4636-B6A0-42AD874293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60CBBF29-F4FB-4D2A-BF50-8462625E05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7D7ACC0F-4004-4A6B-AEFA-956C6B1719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16AD6B60-4963-4603-9FA4-F50AA9BD0A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803FCDB5-A181-4CF3-A878-4865D38C2E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D3381B45-5E59-4422-83F7-C159751DBC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41466A28-BBD1-4679-B595-23FC6FC85F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7A1CDEE3-7AE8-4F6B-8754-2A2A996D83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4F8A8791-D56A-4D9A-A9D9-41B8780AAC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1272A9D2-6005-4099-A80A-BBF98220F5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EAC38CCA-817F-4E12-854E-CC55AE6FE5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5BDC4C5D-F3E8-4923-81AC-32542CD5E7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ABF29A3B-6F01-4726-A90A-8D420C0366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BCCC5DC4-CC16-49E9-995E-3916757B96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4B8219D5-8143-4645-985A-C49382C4E35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D81FDA6B-DFDA-4878-8792-F914D0E456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90B90E06-C0F4-4DBA-9B38-09803AFE3A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91A8361D-F15A-4158-95BB-4196A1E91CF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A090F85C-A72F-4747-ABF2-A53432311F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C6163F19-955D-463C-ABEE-81EB20214D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588FE434-84DE-4DFD-8C6F-C7B0FF99DAD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9A00A64C-EA48-49BE-81EB-E0FDECB9BE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188DFF5E-EE0E-486A-8D2B-FE46087BEA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7292D352-40AC-4CA4-A7A6-E9714366CF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17CC9E3F-651F-4974-B232-004A92F957C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4C278450-9DA8-487A-BE2A-5D0657ACC0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254BB5C9-F53A-40F8-B060-D85B0DD9C0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21F57965-BF36-4B96-9BC5-1369FD4933C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5C4C56CC-6947-4AE1-98F2-910FF4284C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694C9B7C-86FB-41AF-A304-B785A4036B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55378A01-197C-4A1B-8DFB-A7DAC9557B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3A0C1C16-9F29-4023-A4A0-3E55A3F928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C886B8DD-7489-481A-9055-E15D06F719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47A5295E-A872-4D7D-A9C6-89F61071E7A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5389927A-3F57-47C0-86A2-747E1FBDA4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7FF8F3A1-F630-49DE-A4E3-EAE978F3A4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ADD2A5CD-5908-422C-ABAB-CDCD848768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BF919364-3CF2-4E86-98B3-C36166A8DE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741E41C7-8974-4652-B253-C26E502B28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FE1B1DC8-71F1-4D60-A878-C366A9DEC8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3F13F3E1-B970-4A25-A5BC-EDE873D64E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4A020399-7A6E-4CEE-83A1-D6774F84A8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D0A4B65B-E2E3-4A7B-BCD3-5B1B72BBABD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314C8A5F-9532-4313-9314-84E54CED8C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53079FF2-E074-496F-A7A1-D55C4F2ADD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462AAAE4-4E01-4115-927D-C5A0027129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3A33B4CD-C584-4E09-AE32-0D9D8AD0C2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65417F91-B53C-40CC-A6CD-121F8EB294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B2D1F709-CBB2-4C4E-AE80-5810405048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5EF4E990-A605-4994-9BD9-21368079FF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248A5C79-02E6-4653-915F-F9D3778568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1A031E9C-A9F0-4DE8-80C2-0C8E8FE733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74D7B158-F3F1-4366-BDCC-FA426B0FFE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75D65A70-EAB1-46E3-A012-C6CA945C33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1680DE28-EA6B-4C19-8C28-860EA82F0E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058598A0-F1F8-4812-A093-CD3E66D617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FBC4175C-412B-40ED-80A9-89E5EE05203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3EA18F3A-77CB-42A0-86E7-AEFC42355A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5FD82A28-FD57-4A4D-89C3-DFC3DC9756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3A795EC2-E619-4768-B1DD-F5D51CC4BA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864AF587-8CA0-432C-8595-532716C43E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9B56E158-226C-4206-90F1-8F96B745E5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209E9277-E904-4C39-ABC8-421F988FE2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0879F4AF-8633-465C-85CD-E3C42B59E4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F7DD4CC9-1566-4684-9959-F40FA09980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1BB21DB9-BAA7-4BA3-AE3A-C4C95AB283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DB522AFA-658D-40C7-B709-F2B7CD2C03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6D26DE5A-022A-423D-8C46-DF11B0DE50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9EA27701-7723-4DF3-BDD5-53B11817C2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5714933B-0732-467A-BE1A-AE4A197A04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3EBDE3B6-C66E-49BD-A977-7EF76CBAC3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78994259-503A-4C3B-AE47-57A0CC72EA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6F69D1E6-F39E-4670-8EA1-C68FB213B5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D3CEDBF3-962E-4616-9D08-AA45A9B2DE0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2B556000-6C13-462F-9903-0D6660E12F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0D785308-5424-4E1B-8A08-F0375E938D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31BAAB3C-48C7-4E71-8235-E16348B477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79EF1CDC-C1E5-43D0-824D-FD0ED82FE9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3112898A-27F0-4FFE-B787-1319253127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445CD2AA-B8F8-4856-A245-79D450E837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3023AC22-455D-414B-8FC6-4C0EC103D0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714D8808-BD8E-4C75-93D0-D8427E9A1A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E0AB5D13-6166-494A-88EA-B185627EFC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887C4092-F7B5-475A-B97C-34A70DB490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83F8CD61-7F51-42FF-9767-32511DC87E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DDF8AA99-BBDB-4D82-9743-1EFB136422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153A898D-02A1-4BA0-8C6D-57CD38670F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782EA1EB-CCA0-4541-9F79-775E71058B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3C88A279-3724-4489-B221-9B5412684C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E6D5C8E2-C165-4335-95EF-F045FEBB1D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8CA249E9-2917-4D16-A48F-4A99AA80BF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3759652F-125A-47F0-A7A4-4EA0AFFAF07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471D895E-CAE8-49F8-AC95-7F65D2F412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B6E160DE-7F34-419C-B32A-E763B2D0745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654FF914-194F-4C22-9FC0-6C77F00982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3CAE660A-EB16-4773-9BCD-3B069E38FC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701EB9DA-0E28-418F-9972-261316FE03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379377B2-90E4-47EA-918A-D024974544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EEB6DBE5-5771-4A03-B1B5-5E73B41ED4B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A69347FC-3556-40D9-A595-BA3195E43A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EDE14258-80D6-47F3-9CF3-E1BA6C4F2C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CCA5CFA7-D328-45C6-932F-484CA3CBE5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5F5FA3F1-C339-43AE-B757-02E92D4B22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64BA57E0-E3A0-4D0D-A734-EDEED064FF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371A657D-57D1-4802-AE8A-B99809948E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D44A5093-D197-42D0-BD05-F5244F83EC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2111C8BB-541F-4348-963A-3C394B523B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5AEAE886-A1F7-4A4D-BD7E-40C6E6049B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C8CFDB6E-8D93-4E7B-BABB-FC0E02F40E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4E178AAD-2F4D-49F0-8AF0-77297E208C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DE7FAF09-17A6-4614-A8EC-5D4C428BE19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6992899B-D986-4374-844A-688E06B30E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1FCB5A25-66AA-4B97-8A1E-AAA21B4A22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6A8A0C6C-DA2F-49D0-8FB1-5E8E13CEB5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8E269B77-25C6-4826-AB9C-DE681C9FD9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7242E138-93D2-4B3A-846A-9098C591881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F189A303-2962-4796-B530-C979F84921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623519F3-5A7B-4091-B5DA-D50B31DA00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DEC23005-D90F-4914-8275-FDF19A510B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159B6C79-2794-43B2-AED2-56D74DD096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2702AFE6-6D0F-4234-A89A-2DF18BB9E59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CB2DFCEC-69BB-4FDA-9981-0D05B51951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9D0C3C22-EC16-484E-97F7-B95216D07A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14E52ECD-AB41-4466-8419-97629F3119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C2654093-8568-4F3B-9DDA-DDB2CB03A6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0F69B6B5-F41C-44D8-83C8-69D912EB6D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E186F5AD-F587-463D-AAB2-13E4A0267D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4F946A8B-98F6-4819-9293-B136848B14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3231D066-4DC8-406E-84E6-7D500B9234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B915B5E8-64DD-42EA-B771-FE989D8137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B443B817-96D3-4915-A9F2-A5742B4562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1BC6DF3D-269E-4779-980B-75D99EC1E10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EF40A0CA-D6B1-4C83-9A4C-3EEB8C2545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F8321195-9972-4487-8225-43989ABB1E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9208520C-3368-47E1-9509-F776827D3C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1D5B2CE3-6BEE-463E-863A-BCCEA959BC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B468D134-30C9-4E98-A5D3-6AE83D840A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D03FE252-CCAD-4A89-A098-44E5BFD262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E572D917-7CFB-4B7B-9CFA-E2941128EA7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29393A3C-52AD-4F16-A4FC-40187C049F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954E11A2-0DD0-4F07-ACE3-D70BE1EE27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39B05EE8-DC98-465F-9479-4476C0481B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45315EC4-C540-47F3-9E3D-B317B7720F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C282F9C7-0A8C-4D8B-8F64-473A750677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491A64DB-F153-437B-A078-BAC5DDEB52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7C0E6CE4-7F79-449C-9FD6-9A024CE1C1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C39CB5CF-F709-4B12-A036-86730C78C8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17C54081-211D-429D-8841-A9081A2617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EF4204DB-8E9F-436A-884E-70D2D355DE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EAAB771C-5FED-4FF7-9DE0-B4E6EC4F67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F171324C-6B1D-42C1-95AA-A755F55366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58BFDA0E-2481-43D5-8A94-2D025453ED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BBA83FFF-660D-4209-9D7D-394AE45227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8493E5BC-0BC3-4481-942B-728C7FA611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7E3C1A8F-2A57-4342-B5F6-4861B718F9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0F81D2E2-EE7E-4A84-9335-D9E1700FFC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C4555D93-A70B-4F34-8086-D335E9848A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06090C6E-9C8B-4D6F-AE9C-3BB91DABC33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B45B8418-A973-4CB9-B108-4A052A8D06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164B4616-086E-4EB1-A8D0-C6FBDA6143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EE91BCC6-8193-487A-9253-87E437D384B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CDD3A191-D021-4BDE-8F0E-5995945708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B6572508-2EB6-407C-9C80-C6BF4C845D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0EEB2FB3-9472-42F5-BB5D-0D4339DA23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F5F7CBBD-33B0-4D23-AE39-CD0EBD6E6A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7BD445A1-8ED2-4B9F-A3E5-69B3E080BE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B46CE5D1-C868-4200-981C-FE10477B5C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6E382286-7D57-451F-803E-BDE03D74DB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031FE0CD-C520-48F3-B7A6-B6B9456C05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F56DD896-127F-4F90-AEEB-AC7CD34660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8CB6873D-C722-4FED-8344-5F154497B3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57</xdr:row>
      <xdr:rowOff>76200</xdr:rowOff>
    </xdr:from>
    <xdr:to>
      <xdr:col>15</xdr:col>
      <xdr:colOff>285749</xdr:colOff>
      <xdr:row>61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CA32F8C6-9F3B-4AF7-9171-CD74C8B40B23}"/>
            </a:ext>
          </a:extLst>
        </xdr:cNvPr>
        <xdr:cNvSpPr>
          <a:spLocks noChangeArrowheads="1"/>
        </xdr:cNvSpPr>
      </xdr:nvSpPr>
      <xdr:spPr bwMode="auto">
        <a:xfrm>
          <a:off x="3259455" y="10106025"/>
          <a:ext cx="616457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B4AF5687-6815-4B21-B848-DCD2C7E3CF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D67D39BC-43DE-4308-97CB-A4134A3733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6A6DA99D-598F-4839-A0B0-5FC44B3859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D87E7F48-BB7A-442C-9350-D9557CFA66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22FA77DA-5714-446D-ADBD-31432E43E1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370DC67B-D8A6-49B6-9DE2-0330D203C6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0A3ED5D7-D34C-4AEB-A4BB-589E9851C0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EC7AC7A7-E439-4AAA-90E6-3FBCCE8D59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D656AC68-C39C-4D3E-8158-66619239E3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2621D3DF-C400-4A1F-851B-DA19D267720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A4F12022-8FFC-4CAA-A3CA-A0DE294AF1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36813D89-F3F1-46B1-A7C4-32EAEBC214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9ACAEE39-4ABD-4F19-8948-436EA85B29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80C7DF1C-5942-4DEF-8633-A35BBFF738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14BF1414-204B-471B-BDA6-49D9B893D9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151885CE-DDC8-4B88-965A-E937506DCF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D8741D74-351F-4A7D-9E8A-6ADEE01C1E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0B17D8B3-54B6-4102-8879-58D985F8EA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52D590ED-E45F-4EF1-B32A-61B0787554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E66D794F-0BE0-416D-9A0E-408F27C2AB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36436114-7112-4096-98A0-91C79CD1FA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FE482A38-D4F0-45F6-A588-4128BFD653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702C900B-4194-4746-982A-9C0BF89CA7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4FA2056E-E93B-4885-9442-0155E5F3FF4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B49276E7-7CFF-4F25-B1CC-C3AF917AEA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07FBB241-C766-4167-A5B8-DF4E5183DD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6A8CE60E-A81D-4515-BA21-B6B197D5CD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234C8E9E-1DC6-49C3-94C6-B71AEEA0F5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375223DB-2ADD-4928-AE88-263E836E42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4B13AACE-D78C-400A-9C8A-CE6AAF94895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F5662559-189A-4E58-BBF4-23CD79D34D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5EF33937-108C-4491-956D-2BF0CEBE8C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17C5E019-CF11-4A29-809A-D3775C20C2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E2F08B80-2BB7-46DB-8B59-46AA8BF530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4D1B4643-7733-44AA-8420-3F3A9DA719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65B9CF59-70FD-4E1C-89D8-83DFD955CF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C13009A0-27BD-4312-8CB7-69E161547F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409D1E36-9369-41D1-B98E-B9DD1DB357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E8A3A66F-5E68-4813-B685-382EE7023D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513D32FA-37F5-4CE2-B61E-76FAF8D108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5FB9A383-2520-4A81-9CB4-AC5DBE8C01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8848F349-1A6B-409B-9151-D575380569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381AF837-FE29-46A5-8ECA-76DD90900A9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B20DAFC9-EA0B-4B80-9B61-45C92F8D86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95E69264-D618-4256-B730-ED8D92ACFE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DC4D4202-3873-4C4F-BABA-9F100CD6BD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46E57251-19F1-474C-AF56-49F73E4D43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944C7101-1A8F-44E1-B6F6-E06A4F492E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507E7AC6-1503-4A70-9E00-F297B417F1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14E954A3-0491-4E13-A70A-E8FA460A30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343C9606-A594-4C1D-A8D3-3AB1FCF09C6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E8C22C18-FEAB-4338-850C-D69ED50332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23C71BD4-C19F-4994-B8AC-F80F77B8C6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F1384B78-BBCA-451D-B573-6E87616503E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6F3EB110-4CFE-4650-93F9-606E709FB0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65F1C459-1ED2-4622-AB4B-5BEF199E91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C4BBCC3D-0890-4947-98E3-5D18B3A52E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048A5F6F-C3E1-4097-98C5-43CF0E7020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6BC08EF0-E142-4A5B-A332-6EC6788431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F1C6DB03-B544-483E-8F14-2055E94D37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3F937551-7C38-4960-83F4-8222F4CA04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E4EB8D68-CC3E-4EA1-99E7-7554AD51757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07E60428-1F12-44F9-A532-F5A479350F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EF3E3A3A-945B-4442-B0F9-B26BA38149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084EBBDB-3D40-4FD2-AEC4-B46D9D33C9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1DA50CF8-CEEE-48D7-9765-E472264FAB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04C51D76-DE25-42AB-A987-331BBF2ADC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E1724929-78E0-4270-866C-7CE2536274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746C034B-226F-4949-9360-AF3C2686ED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B9F33A00-F071-42B3-BD84-58ADAEFA43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4CF2393F-0435-4D65-B1BE-E3B513515A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035A266D-E99D-4C59-9B36-EE8DCBA21B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0ADD8767-2937-4D4F-B5BB-583F6DE9AA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F8D0B698-EBB8-4145-9653-27F2450F975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E8F28950-3D9F-4A05-8F20-EB9742C687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4C6204B4-FD61-4D3B-87D1-F6A1F4B62B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071819EE-F6DB-4B21-A5B3-82657E270C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96225D7F-EF4F-4F01-8F6B-5C71612435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4342EDEA-0211-4B07-BF5E-12AB2BB4C5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EA405CAE-FF42-49DD-9A06-E156C92D46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F4F2F749-80FC-4F58-9016-55BEEF0290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C89CE799-3FCD-46D6-BC6A-F92329B415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534892D1-5B77-4CB3-A36F-A7B85E0886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7CA7F02C-ADFF-4BE4-BE76-C31BA4200C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75099D34-8028-46C8-80B3-ACB1C385E8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CF829572-59F2-4183-808E-DAFD16BCB3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AE2A0CAD-3458-493B-89A3-0D5464C57D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673901FA-CAC5-4883-9EC7-301D4CA214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6F358705-7D69-4E04-B584-2117A3C016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7DEA6210-47F2-4275-954A-06C8CD793D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01A30735-AA2E-4EB0-8EB7-4FF489A76EA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FB12ED84-D9F1-4D1D-B9F6-751AB4DBBA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5C103E29-34B0-4C6C-B0A1-BEFC89EBFE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9A4A4916-4924-4FA5-8CAE-8CD127DD50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AB747F3D-CEF3-4680-AF67-089417F9B3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EC070CE2-C7C6-4A00-A4EB-EA634A5FEF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1B121CCA-F09F-4DE3-A51A-6970A28629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9E0B10F9-9633-4876-B80D-981FE45ECF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B70F9D74-328F-412C-8CA3-4758E0E764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E1AD313C-B6E5-48A9-8414-E09AA92585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AB7FA7CE-2227-4E00-A5D0-5752542BFAC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49DA3F21-2891-4061-9997-F5868574CA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79B2008E-4941-4D73-A0DD-BFEF6840E0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D8A9DD9E-B84D-43AA-9895-1DD945FC96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DB5B9300-E86D-4B3B-9AF5-B9A35ECFBE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82DE1FC4-780D-4477-98D0-F68E1BC869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EEFFBF43-5D06-4FB8-BDFB-6BA536A0B8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171920F3-BB9E-4B58-A284-B11FEE1754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7E4B5951-3465-4001-80B7-CCE1C6C64CB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EBDA5099-2AEF-48D0-BFE9-F3AEF62250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A06BE469-12F0-4DCD-A5FD-CBB842273E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0716F4C4-5FB9-4921-97D5-5CEABC14C3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05EFB293-ABE1-47DE-9AD3-95FB2D1A3C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E72F092B-FE79-48F1-B214-49DAA1CEDA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2971F756-FD65-416C-A127-2A3C0CB9FA1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E01D57AD-26F5-4DD6-A952-927EE76059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3AB8154F-DB50-4073-9FE1-2D483B26E0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57DBCF13-5D3F-484E-94C9-1B67FAD803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9378AC4D-5922-4CF6-BFDC-3BC90283D2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9F57DE03-ACBA-4254-84A0-689E1BE586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85498991-C8F2-4647-BED7-5AA97187E55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BBE15432-489B-49AD-8816-58DF027463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B57EFAC7-717E-4DBE-956E-687F97815D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C2F23446-0514-459A-963F-4135D53A1B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D16BDF15-E009-454B-A2AC-0E07B02A6D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AD0DAF4F-C020-4259-8CB5-4BFE5363A9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D2AE7E12-90C4-4E4F-A540-B76F03E9990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AEE1E6DF-CFC6-4E8E-A599-319D178AE0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F6B094E5-A891-48FB-86D9-371F7F438F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374F4C27-5A13-4459-AD4D-6423A7369B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2010F1E5-4B0B-4628-8851-668FDACBA7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FA866144-DCFE-4333-ABC6-1EBAA49490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61A6357E-2A9D-4594-98D5-CD08594F46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1544F90D-4AD4-4105-9CFD-A20BDC01D4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8A1CA71E-1847-49B8-8055-508DC04D37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6A8815F6-E13E-4EED-8869-6651A44B82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DA4BD86C-1F6D-4F2C-BE07-33DB10C230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CE064952-7AEA-4358-8D36-CEF33981F6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0E788A61-C757-4E58-8252-1A5376442E0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CDF12F19-AB5D-495E-9EB4-8FCEC6BAEF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ABA8147F-8228-4775-97D4-2F3F0CD730D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D65C30EE-6C73-4D7B-BF1B-D01A037A523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EA4F55C8-338F-4CFE-9520-199332E12EB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7AEA9332-EA88-48EC-A531-AFB1447AF35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7BE524D9-DC67-48D6-A3CB-8F72F72F6A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BDD5A8D7-C660-433B-AA5D-1BDA1554F50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2650AA1C-A3B4-4154-974A-F283D9C119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D906C1EF-0F60-48EF-B4DB-F37E2217637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0B01AD34-86AD-4932-92F9-A12D750CF8E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50322DD7-0497-41CE-B11F-B3536DE8D4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9658D587-8AAD-4C8A-A70A-4E7A7DB1A9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3BDFF2C4-C933-4249-A240-C7F5F6AE43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43BDDCE1-DF65-4E03-AC3C-7DC772BD76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6020BBB2-31DF-4C64-B3B2-1DEAD8658C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1B3F594F-5D25-45B0-B209-EBF441BEE0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A2A14055-5AC6-46CF-BEF4-83A48920221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103A165B-85E9-4852-8409-9DD37A1A83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BD2A7548-FCB9-471F-BAF3-1924366DF1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57F03420-03D3-4829-AA45-0675945728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28859641-8954-42CC-8D17-D539C8F367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B7BEF40D-D49B-4D51-8DEA-24A12D39AE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491A51CF-648A-4A24-82CD-68E128187A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327CFE42-6F01-431E-B52F-27F60AE486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9B925AEF-72C6-4616-81D8-C8D893FA1E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855F700B-4C02-4CF0-AECA-82B1AC42AF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1608FD46-1302-4EDC-95C2-62518FF151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FD321790-594C-492E-9711-0CCB869DC9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986EC344-C67A-440C-8707-A27552DAA30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98BEB9CA-B1B4-4082-B935-FE847F069E0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232154BE-D02E-4F36-B469-BAFE3E5541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927070DE-428B-4DC3-98C1-482794AFDA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11082C19-988A-4480-863A-31D4C8F53A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DD333FB1-1227-4813-B3B9-BDE48D6389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E453F81D-9D4F-4BF8-B494-B44A45C396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54362650-51AB-40CE-A470-60275AE46B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0BDABF61-6F29-4EA4-B89B-23286303BB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CDF83E67-BA8C-4A07-B922-D9A371FE24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02B377C3-6C8A-4EFC-BE25-CA7F5DE847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4F4249FD-B062-4570-9327-D5B3F712B3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86E519BF-824C-4428-8845-979E50A4CC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5A21DD17-8137-427D-B770-F43B7E1C93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B2C0BB1F-DEDC-4FCE-B8E1-17DC2BB706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CE7069D1-969E-4F8B-A5DD-87A28BAFCB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147189C9-56E3-4FD3-A2BB-4B012D07AB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753815C7-3A56-4500-A38A-23F601F516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7B6FACB1-5686-4563-BF76-7F06CC3FA8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201F2326-4818-4E8C-952B-8BD09C827BC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993553AD-7F09-45C6-8F71-6A769740DC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451D9FB5-B482-4198-B2E2-FFDB4F8EBB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7ABACF35-9B83-40E5-B26F-4A522DFE71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EC59679E-D3B7-46AA-83FC-3BE73FBAE3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222E5F35-4EB5-4C78-90A3-F9E2E6F1D8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59122765-B74A-4194-A2CB-9955855FEB0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7B4E6C4E-161E-4BB7-9FF4-3F72A19A2F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B4F16801-BA53-4A9B-8B29-F843B8630C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60B4ACF9-94E0-442A-953F-326D6B6AD2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B9E66E22-B96E-4CA4-B839-75432DDC4E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7FF603C0-1CA5-436C-8EBB-574B2CA030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7514E991-0DF6-4BB3-A0C1-8B8C32A152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D390B684-6AEF-4766-88C4-098F4333AC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A3B47F30-FC84-41D4-9245-7666F239B6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9246EE42-EA82-4E86-9536-AF786F2041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C6E4D3E9-9E59-440E-96F3-D8035DCE91B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164FD9F6-E8DF-4D50-8B37-1BC2C3E96A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332C7A85-CE1E-4486-8A7E-4349A96DE2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1813AE18-6C03-4A8F-ABAF-6AD58C779E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28FE01E3-41C9-4D49-A89B-F61EA88CD77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6E97369D-7A38-4F1A-9DE1-BC3D071760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B87509E7-BBE5-492C-AB49-BFEB5A896F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4C7AFB79-3550-49CD-9B87-3BFC8135A9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9223CDB6-BBD5-46E0-9C19-94150217E1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5F811400-EEE7-4211-BAB4-CC06667997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1E6117C1-75F9-4C3C-83E2-176B572F9A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6117FA9B-19C2-4478-A7ED-A0A75C7B6E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08975199-C010-4EA6-9F89-4C3BCE7F8B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E39116EB-FD42-4D6E-97E1-68277052B3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FC7AA386-2EC3-497C-B727-007564CEEC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B77D1621-A544-46DF-AEDC-8A9F76D9A79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C02A58C1-01D2-4EB1-9F11-0F6B96D5FD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D6364370-161F-4880-89E6-4FF9719545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3876B3DD-3D15-4B48-A3FB-FB67992B0C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BEEDAA71-0F1A-4573-891B-8D30029C78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58DF4C72-22EF-473E-9A83-5528BBD171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6A443805-0999-4C36-A903-23DD7A8C8E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8C2112CF-50D7-40B4-AE9F-EA091D0AB4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593ED845-4A48-4187-AED5-56E245CDF0A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B2CE7E6E-FBD3-40F4-B532-FCCA3F026B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BB1D20C5-E7CD-417C-8CFD-ECE2089349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299F94BA-AF8A-4FAD-849F-8731E367C3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BB9DF7FD-C3FF-4F82-9359-E73B4B6337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B78E1AEA-14A7-4122-B6D5-E7E0C598B1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ED4772B4-9C9F-43EC-8603-2969C24A91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A141092F-9B4E-4B5A-9544-16562EF102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3CEE6724-5360-4BAA-9EB4-8BC9E14015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1232D9BA-2AD0-4E2B-8599-11EBC377BD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67823F81-F446-4D20-ADF5-346C8D9D90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FC6F41EC-271B-4CC4-A217-BFC6678C5A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2817F3A0-F951-4F0A-9989-C2D56A615E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5E20ACBA-0674-42B6-806E-52426CD864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AC96F9C8-3A3E-487A-BD5A-8CF9A39FF72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64A782D0-7657-4F29-81DA-EF01E8527A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CC877A73-4FBE-4F45-BA45-FE96976AC3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FF16E22B-49DB-417F-B973-2136DC9D4B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64BCE535-3AA3-4DCB-AC53-ECD4C4F048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393682EB-92D5-4BF7-B402-7F5BEF36CD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F7464159-411C-4663-BAC4-C5338E2EB3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3BAAE11A-23D7-4551-B637-2A6A023F5D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3D0957B6-D0D5-4C02-BBC5-9A9A120FC9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8BE9275A-BB4E-4F8C-98D5-4EE2A1F1B3B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2BC2E647-85B0-491B-AC20-EDF195588C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9562D6ED-A3D1-434F-AA18-8D643EC0EB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AF07EA51-FE00-47DB-906F-0C062FD5CA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7419E1BD-DD90-4080-9552-5CD3F74D26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7B583D10-5252-4DC2-BFFA-BFAB4B4162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AFB53480-2C72-498E-B5BA-16A3B4787F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08E1403C-5CA9-4989-9556-ED1D0808FF5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07F139F9-C8E2-410E-AA66-9F8FE1D96E6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BE9AE0B2-C36B-4201-9AEF-03A2060576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A4A9D7D4-8A3B-416C-84D5-DE7FECE6E8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BB06EE44-8387-4D1C-AF3D-9FEAB52E87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05493EC5-1F22-43FE-B443-3126B84526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AA0538B6-AC5E-4594-A020-DBC264A614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6B7BF517-8AFC-41AD-9B94-F19D9BA9C24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52258099-EA13-476F-B598-53031B3C64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458181DC-C1D9-4B38-85FC-E9F53FCB3D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C8792AF4-57EF-4DC0-9067-1BE1B2B82B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F5D6B321-B1B5-4A18-A1BF-00DC302849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6DABD013-89E7-4CD3-A52D-4C6F6CBDE7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122AC7E5-7E92-4287-9DEE-93FE5ECF71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A79C7ABE-65CB-4687-9D34-BC07CDA04C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772DB30F-43F5-4CAD-8847-82415A28E55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B38F83AE-A6AA-4B0F-AEEE-D2A14B51B8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253C88BE-ECE6-4BA8-8D08-FEC55E1DB9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11774002-860E-400E-99AD-F4BF3A7400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93E924FC-D01E-4AAD-8E90-6E03231307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A15D10F2-B2FE-4FF2-9A50-FF0593B75F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2342AE7E-A7F0-4997-B8CD-C7E82D7467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CEA70D9D-FB31-4DCA-8A4B-AF5A42D791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B786DA30-73CA-4ACC-A5DE-370BBEF995B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3B54C2FE-A093-4644-95FC-38AF7FE4E7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C41146B6-57E3-4A06-86E8-315A221CF3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843F3014-AFD5-4362-BF7D-5880C1D6E0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A8A7B95E-79B5-4368-9534-A858A2E41C7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3BC3DCFF-B974-453B-BF0B-6029D48176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599E3BF9-987D-4C9F-BA0D-C0EA073DE2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A858FF02-48F4-46F7-9AA6-333EF32823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8CBFC037-E843-46A6-9C49-F474BDE1E0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D9885EDF-6D1F-4BC1-BA40-7C9D75F1E2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2F674F9A-0685-4A5E-B400-530B87AB1A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60D1D328-7ABF-4775-925D-CF47F8F2B3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75ED8FC8-34BA-4D73-BC21-9E7B791ACF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34152815-21E4-4A8D-B848-B864A532E0B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990DC4C1-F509-41DA-AACE-88D3DD084C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F66CDFFD-4307-4F14-B87D-1C454451AD5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A39490E1-497D-442F-853E-58D3910F34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283FE784-429F-4C07-BFEC-FDF4E1B6BF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6C5835E6-022C-4FA9-82CE-7F2F2F876D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945F435B-630F-4E8B-9EBE-A1835CBA4F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374D8B1D-7FB0-4B54-9E02-1A294741DF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F06E0369-001B-4B04-9BB9-724E1F8D45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737A4ACA-401F-410C-A6AF-B535ABFDD46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624542E4-3DC8-46B2-9EFB-E38C7AEE55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0EFE9468-76F0-485D-A5BA-1462060EF9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39EDABCA-A269-444C-A574-5180262137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8C5DB157-95E6-423C-A1ED-12363EDA42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8FA7E9B4-3B31-4DAF-B4AC-F39A1D7C82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1CA8C96D-603E-4A85-A42A-8CE56CCE92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17C2587B-AD43-4F94-9BD3-2734AD0F2B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6F3A3786-3E92-4456-97E1-8816266356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7C6BD745-6909-4023-80FD-2189094830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BD0BF7A9-AF80-40F3-8460-B18EDCCB59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85216193-2B3D-4649-93CA-A12C300C6AA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225392B5-F714-449E-B8E8-B4E68B4DB6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BA3DC27E-26A1-41ED-9FC0-4A747AE4FB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2C07FB0D-9978-4DEF-AF1B-08CA2AF4414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D5D248FD-DA78-4E0C-9C21-3AE2B463F7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BF837DFC-9888-48E7-A416-E089596586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D0D7A83B-9D1F-4CB5-A6EF-6F7BF98E68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CAC6AA6A-19BA-4D22-B859-2143A7A7AF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E8CF26F5-E2F6-4815-9CC7-6099342C2D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B1DD74FB-ACB5-47F6-998C-F9266965E2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EB6A4F44-32B6-4B35-84AE-3EB50CFD0C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FB3EA34A-15ED-4F8F-9DD3-1DDC36ABA3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DD18A09F-04D4-4905-8252-D012F9C765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94C1C466-FE91-4CFD-9F6E-D9A5353CDD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647EE5A9-CC3A-4240-AC25-90D1864212B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AE24F138-7665-4BCE-A5E4-82CAF290E7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410A4D59-3EEA-47CE-B5F1-015A11A0B9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A20CAFA5-B639-4B3A-A7C9-139E352FD3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D9E6B20F-B0F1-4534-8685-286993B64B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53EC3A3A-0200-4245-862F-B76B0B1F49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C5564538-7D42-4C94-9242-348ACBF6BE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2EF796C9-7E6E-4DCC-B05C-0F50E20EC97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B26DBCB3-0C14-4C20-BDEA-937C0ADACC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0B81FC70-9BFA-4C22-BE23-BE370F727A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EF0497D8-8498-4BC5-B9B4-B97A1A62218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1A43E367-6BD9-48C3-8045-081F264F04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6CECE277-920D-4F30-9A1A-082C44F4AA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40044084-3F08-449F-8DAD-7A7BC27ADD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04245117-024B-4B46-BDA8-C54D107C7D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62A2298C-44B0-4CC1-AD80-D2FB58D936E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321F0A1E-EC3A-41C7-8165-71556C742ED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2CA0CC3C-4B0F-44E3-B5A3-9FDA4DD9CF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23F0384D-D8BA-4CEA-B203-DBAE1456D4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7776621D-340C-479B-A53C-D55B7786341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ED404C90-69EE-4E3E-A277-59BEEF011D1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ABCD9902-A680-446B-BD47-92D884BA66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F012F80B-FFF2-43A0-94FC-05AA19964E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8D56A75D-8E84-4B56-B044-EA6FDF2C6F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6266EC97-3656-4206-80F1-56F9ECA355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D6A44714-A6B9-4E79-82C7-4FE48758C85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747B6B95-0A19-4D5E-A5D5-C654E3F5E77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4AD1A6C1-9E5F-4074-BF0F-3A85B32F4E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2A711132-7DF8-47F4-B863-8B388E78B7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CCEECAF1-962A-4806-BC98-6C0F049E01A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3BA2BCF9-1C7C-49DD-937D-70ACC218D4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67D24848-57C5-4D48-8284-BA94E4AFA5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B5F519C8-93A3-4882-9A3B-2C8529A2FE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C3B6A5A4-4ED7-4390-848E-7500938BA0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E4471612-9A7B-4758-A3A7-F0B67DB94A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9D9523DB-82F5-42C1-BB5C-F71C3C0EBC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F94B557D-2A88-4884-B1BB-B700A05E79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A0460EC5-BEF9-4078-A6B4-93274E76F9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9EC7A057-ADF3-479B-9BD5-303C5EF43A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20953747-54FB-4ADC-8F37-53AD0F5ED9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F59CF9F4-E94E-4FDC-A359-005B500EBC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2D90B079-3452-4876-9082-7BB279DB98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68972259-3C2D-47C6-82D7-2A06F2DCBF5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35D2646E-1AD3-4993-81DE-1D1ACAFF45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D3AC0B60-6587-492F-AA66-1001EFA884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D89644F3-007E-450E-A37F-F8541A678D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F6043D77-7F53-416D-BB4C-0E5FAB8A94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96959D60-9F04-45F6-A793-DCC19E050B2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2446B847-C580-46A8-83B2-797963F1EF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4C18B8E9-7966-4E49-AD22-ADAE7F0627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813D57A0-AD2C-4CF9-B98C-9050912DBF3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1DFF60C5-C019-40E8-8AAD-CC4D1BFC94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9E525E35-21A3-4B31-AE9B-1281F02105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8CEB34F1-61FC-4A21-9F39-B9FD2CC4AD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622F1ED8-A0E4-4844-B884-F0296A4262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124EC7A0-8244-4614-A2B8-0461377325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1102CFEB-734B-4512-808C-7895E33D66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7966A637-2965-46A7-B615-541210A436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0F486DFF-294E-40E3-B422-5CCE6BE376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D27E212F-8271-4E43-9F94-8B0C46AD997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93851186-0E27-4CE3-901C-170389208A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7D15E510-0982-4104-8162-D9D275A0FF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62980D5A-A736-4418-AFB9-0AB98047E5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02E0AEC7-2810-437E-882A-38750A9000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10D36555-1277-487E-9830-F25C32CE9A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6C0AB99B-5618-42C2-825A-FF333F7FFE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DB8D0C63-3301-40CC-A408-B02654E550B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04DB5F57-8512-4404-A2DD-57568A8C79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9F408483-D68F-4800-B9B0-668EDAEA1A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772004D4-306A-43C1-A948-47DF8CFFCEF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C9BE41F4-93FE-432F-BFB9-45A6F4DD48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E4CD8DCC-534A-4534-ABD3-05E3B3B3BF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B3B23563-7823-400C-915D-D9E381038F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4324EFDE-A586-446A-89B3-3B9CB0F300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DB547531-7002-4C35-9DB8-E8E465A35F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7B477487-E30B-4EBB-A184-2E932A2168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0E9D74C5-BF18-44C9-A7D2-5AA570BD98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20B33668-5955-49A9-973F-40CC30E4AA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884A5818-D913-4BF6-9E6A-9EAECBBF4B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8ACB5462-E510-43BE-B54C-E96E1CC141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E601821F-569A-43CC-AF2A-0498D629969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5AD319ED-B232-4B10-89AA-917B4A81A9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74FDF2D9-DBAE-41FC-9780-BBA06474A3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AD11D12F-BDC1-444C-8DB5-8D2CA18D32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042EA521-2953-4BA4-A6B3-43029B4D37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4904903B-523B-4CFC-BCAE-00D2EB4981F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48AF82F6-3A36-4DC7-A13E-A70E9978E6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DC1A60A4-B265-4441-A9E4-734D2F35F1A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46FBCD9F-0AA2-40FF-9F63-5D2D453CE2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73807213-89E8-4F8F-BCED-06D33F72C65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A4FA7763-9A65-48FA-B1F2-13247667BC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CF381CCB-89BF-43FB-8890-93D1EAB5313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A3041D1A-8895-4200-AAAB-B0FEB30CA0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56745A64-CA9E-4D5A-B398-4780C5F120C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316B5600-49E1-4141-9D82-3841946EA1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85A67EEB-05B6-41BD-B699-9599C30641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D8DA779C-6FBC-4CAE-A272-42BDFA3343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23F44FB3-1614-46F2-96E0-609D12D625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69BE1414-D0CC-4772-B9AD-3BEA4BB879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56147984-B2A8-404E-9F43-A22761DE0A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57D7E514-3CF1-4D58-BEE7-0C12133F1E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6F135AC0-95F6-4FE9-BECF-8DE37E536F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AE099BEF-C08B-499D-84BD-1B2E8023053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594F64B9-F69C-4840-80D1-21C86E4F9B6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19C157ED-0061-436D-83F0-59490282C35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8DF9F6A3-CF55-4FDB-BC62-3ED8C767DE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5D0FD481-EFF9-4556-8FDF-D57A74458C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4FFF8128-4B1B-4CD2-AD3C-5871A651E80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135619D5-33BF-42C8-96FA-972178EC24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E30A50E6-3C0E-4202-B7E7-D1D8E5E97FF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5D1706A4-0281-4CF3-AFFF-C4A2AC5A69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5F79EF4A-3DB9-47F6-ACC2-0BFCE5C18C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85CF5D5E-D549-4DA2-AA22-E42022ACB7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EC504795-E4F9-4734-84CA-CF096A203F5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D6D37BC7-4DC4-4A71-ABCA-C2B47DC1EE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F24FADA6-5CBC-4581-BA96-B32B0BFCBA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ADDDF64E-8520-44D1-A40C-01F263D97E5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9A8492D1-657D-467C-A3EF-F1394DE78B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1A5A6722-C9EF-403E-8422-38D6904740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D1C2C969-5ACF-4D4C-802E-8FEC756F31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A80781DD-760F-4BF1-8416-89C28BB0FF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3C8ED0AC-2C9E-40DA-B36A-CF7DB56255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C7386749-086F-4610-A242-DF8F65184D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C95A06FE-AA39-4190-A151-BD7B7ED68D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D717700F-C91B-4320-9337-F6C43308407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FA4D192E-3622-4796-8AB8-2AAE208971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221D2A76-00FE-4801-B3B4-17C1025460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741128E0-3F6A-4026-832D-4D99C42E1C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C3376444-550E-4739-BDB1-9EAE5775352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BB60500A-CB49-49EA-B85D-24B41DF38F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28570BF2-C0E5-4CEC-975E-DE06B0BB2F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67A1A354-D267-452C-AD96-BFA5313363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34268586-3AF3-4716-B0BA-C65EEC54DF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3CC6ED0F-2B0F-4142-8C5B-5338F16AD1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764B4695-8CBD-4679-834C-E1FE8D9DB05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12DDAA23-AB3E-421C-863F-6EA0BCF69A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8BA285C3-803F-4DA1-851A-1660FDBA42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59B6998F-8A27-411C-9AC9-FE96A280A4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F19DB0CE-07D1-43E3-A071-58BA707C8DC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20C84D04-0817-4977-8706-F53113FCC9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BD1D6220-0F6B-499B-9BBB-F82F09307C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E850E775-F6D6-4CFB-BBB0-30C70E6EBB4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E33A461F-F1A1-41B0-95E5-53219F419D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D0120378-B003-42F0-A270-A4B6DF95BA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76F4DB2F-E42F-402D-AF2E-16951DD1AC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CF3F3923-4E85-4743-8E6D-2B158FD985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7AC0EFA7-5043-4891-A172-7E6AC904F7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8FDD57C0-98D4-473F-ACFF-68C3620DFB5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CF4FB126-3F7E-4D73-8667-6ABE3AE8AA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998BCD52-9B0E-4999-BA2B-A448660B6D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401AE689-887D-41D0-82E7-EA19286650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3F139AAE-1B13-4B68-9D96-26C2F6FC51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13D648D9-95DD-44C6-84F2-385BF83A1C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5EB44FB5-2DBD-47ED-AC6D-4DB1820D0F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DECBC46A-2163-4DD7-875A-85582225DC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9E1D322A-C4CA-471B-A041-75C7604EF4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4ACA07E0-7BEE-4E29-A18F-0476A55FA0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45C03B1D-9F0A-4F88-B8BD-F098B7DEB3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2B91AE71-5294-4BC7-B3A6-B0D0CCF03E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9057EB7F-48C0-41D1-8071-FEE0905E2B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D919F99C-1AD6-44F0-B865-8923F6517E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455C086F-A908-4E68-832C-3BFFE88016C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D8123B94-0796-44DB-B0E9-EF81F4AB15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6104FD32-C6BB-4256-9451-DF48443C71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CAC05790-E61C-45B6-B8D8-8883E159E9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59DCED4F-B438-4662-AAEE-0C51CB4249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1D60372A-4A73-43F0-AB21-A38C711053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35B6451D-4171-40A5-B429-DBECE64312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1282F091-F4BD-4952-9A16-1DE788D62C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FE8A3630-9923-4B2E-8AAC-E47303459B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17B8C40D-EFE5-4D87-AD15-40539A7EF2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F17C98D6-0EB2-4570-A596-25E9B359CC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585E0043-5DEE-43F1-ABF9-D6EB0154F7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BD019268-3DB4-440F-BDE7-1BC92392DA0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3BEF499B-0F22-4550-8C6B-62A5986E68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6596CC92-BF3B-4EAC-9BF1-3D8F5264338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6CC9F7E5-4924-496A-AD8D-2F143FBD55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D0AA3679-B88C-4691-AB6C-2EE86BB011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23E19DD5-DCD5-4535-BFD9-F629C3FAB6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76A59048-C77B-4BAF-ABB8-68ED391A40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D8D049C9-ED22-4C07-A50E-FF0B6248CB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4088E281-EE62-46D1-9450-C1FB5FC0B24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96D1FF53-3D6A-43D5-9696-D793F48EA7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91540042-3EA9-4D1E-80A1-187AB3B79B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EE9950BB-9633-4DEC-B087-14F3627A0C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A5B5B4CA-AAC0-4067-AA05-CEFA7C35AC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B2E0072D-525F-44AA-865F-218131581D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0288DD22-0ABC-4B01-AA7F-E9964EF39D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186A1709-F1C3-440B-8F2A-BE75B2295E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1D561B33-311E-4BD9-83C2-BDEC82B1C8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06DB6D22-A197-4471-BA7C-1023CBAA4D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CEBCC246-8CE8-474D-BCFC-8931A6D9C2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3E09903E-2A56-47E2-9226-CB2A69321D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B3C83BD7-0119-4D91-AEE8-D97BEC27ED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C572557F-CBC9-4B63-9412-CADDADCB47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D7F8FD13-D6CA-4C45-A2E3-46C3ABC9A4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141C8D92-C87B-47E4-83A3-4E59B9FDAB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094E049A-D7CD-4F5E-931F-1CBEEB928C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E46B75E4-1475-46A4-B9A5-3C3B22D77C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5D25A9A7-49F8-454E-B5F9-650BDA65F1F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21878537-4EB3-457D-B704-C125E23A09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6DFC259E-685F-4D0F-BF12-FA03471564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EC8380BE-185D-4B17-A85F-5CA677301C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B7B925E7-935F-483B-91EE-E2C9295FF2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BBAE4972-23F3-498D-B076-DB5847BC67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4D6D517D-A369-4370-8DA2-AC67A556F37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38ED0811-5ABF-401F-B470-BB67BEAFEF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0D688F8D-97C6-414A-837B-DBF95CD38D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07DA085A-688D-419A-A6DF-6A9775A6DB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D58C420F-2937-4C13-83C9-AC71E5F62C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4A33888A-9695-4D1E-B4BA-AE67D36A2E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C88ABB09-D73B-4537-A1C9-3F4ECA3025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38CA99EF-E3E0-4856-8172-7A8FBA6084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802B3BD7-0844-43F7-9F1B-AC733D7573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E37ECDD5-5FED-4F2E-BDB8-DF02F835E7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E2BD85C1-C077-4BCF-95E3-D7F8A7BF79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399A55A1-D92A-4D95-8193-1E4638DC65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D9E7D159-5FDB-427D-B4E1-5EE0BD096B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30D142D8-B592-445C-A2B3-754A911C4D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542B733A-AAFA-4BC4-803A-FF49F61BB5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55CBF13C-E032-42A1-970C-78DAE1E1AFC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028008DC-FD8A-4E9A-909F-2C280A1DAC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9887AD35-05D5-445E-978A-CBC1EBAE75D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E972184F-C359-40C2-84E7-7AB16399C1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0EE7224B-C50E-4791-91C7-F2F16083EF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1F7D351D-8ED2-49BF-A67B-80AC784E4DC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E7D70B5F-466E-4B14-8613-AB71C91F38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024FB656-ABC1-405A-BE3C-EA3EE6B98A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83D7C397-98CC-461B-A250-27764967BBD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4B10672B-F607-4350-9E6C-62CA265ABD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02FBCD2A-D14C-404B-90D1-9503E339F0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7736BF30-6EFF-4938-9BE0-2A8BC60843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E281D3D3-A94A-4933-933D-6BC1884F56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D304E3E1-2E7F-4516-81C1-37D224E477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5AF5C124-6821-42D2-9775-E086E59107B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088BE8D7-F4CB-46B4-A206-B63D468838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C72753CD-3098-4D5D-9E99-284246EF70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EA6686DD-7035-4EF4-9A27-907C78F9415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9BA2A1F1-AAFB-4498-99EF-260D57C54C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11999FD9-82BC-4375-8B4F-ACB8E475B0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10B98504-9DE1-473C-BD56-333510D95A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98161B20-081C-42BE-8942-2DF110EE90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1709A0F4-669E-41D5-AD60-52C2CC0E03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668D216C-C2E5-49C9-BCEA-875CF1151FD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277596E5-0F6A-48A3-B0EE-87E97F9B90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704ACE65-ACD7-46B7-867B-62E99279AC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3F946D95-68AC-46D0-B895-4DA8864F91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F3E4CF9A-A45C-4E43-B9CF-953A43A69E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79704EE0-147B-479A-8E52-CD8017E5DB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9FE07D71-1A7A-40B5-934E-BB2D16769D3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0DA0CB97-F4B7-4C21-B778-3A1FC7CC18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BEF97038-CD4F-489C-9654-44B3287B48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88F7B6DD-B325-434F-B3AD-162D6ACEC85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E51ADF64-68D4-4899-8763-53A9D1120F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63C4BFC7-C989-4408-A02C-CB5B146026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D13DDB16-5A12-4802-9DEA-8B190543F7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1F4AB5A8-9513-468D-85B1-E9DC702596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46448B13-EB40-47CC-A109-82BE9C27021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16BD24DF-DD1D-4B67-B5E6-1F605F4E86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930E0200-62B1-4640-B0CD-10CF22228F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BC12E029-C737-4359-9787-8C7319DE55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12D6459B-41D3-4DAB-ADBD-A9E9D72BCC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BD4CEE93-986B-4D9B-A700-514AE104A0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9E0801A9-8889-44C8-BC51-CD78B875CC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A30C5A3A-0B1D-425F-9516-B180352B01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240DFB28-35D9-4F31-AD56-CE7CD6940D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4BA7476F-650B-45FC-8737-AC148A555E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5DFD602B-C09A-4B19-8AB3-5E109C77B4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3D43ED14-3F88-404F-B19B-A173DC4686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0DE0E4C6-4EBD-489A-83DC-728587C797B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E0948797-AB5F-46A7-B020-E33BCD41B9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62396117-1B51-4099-AAEB-147124868C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2BA57555-8C7A-4114-B369-483AAA67A1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0B6C658F-4FE3-4787-95E7-6F775D351C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700E28A1-B3E3-4411-8D51-91B9B28B7D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AE79CCDE-91F1-4157-883F-A0892D1F7B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0D62F30D-F2DB-4F0F-BF07-4D84030D3D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89AA85B5-5FA4-400B-9F94-34D471CABC0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3D2E4A52-B64D-42A4-850A-880D13DE73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B1F859C8-09CD-49A3-8AE4-3F12DDFC8D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CF2DB81C-1C8F-43D6-8C76-BDC0F6BA6B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6F52C040-49A2-49D0-B4A9-C7A3D39A21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8C52E757-CF3E-435A-8B84-F2CD9039141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47F81BF8-4BC4-4262-9AB0-C10C27FF6D0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372EDA41-55C5-4503-9790-ECEB75EA16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7A2BD8E8-2085-4905-A345-014DABCA735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BF9BBBE2-967D-41F4-946B-78C0C07FC6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A80386AD-8E52-4543-8E12-3368D00076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B166993C-2B3D-442D-8C3A-3D81C157A7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79FF2B5E-D135-4F20-8293-25DAFE3BBAA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ABBE4327-BFA8-4AE6-A1EF-5822D51BE6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900AC405-851E-40FF-8386-9E61C32462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E6490CDD-00BB-4AD7-91F3-5FCB915A1D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5AC4AC64-5F70-458A-BE1B-91B0D60FE3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A470EC83-122C-4664-BDFA-4295C6A5743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D43B73E8-8F03-48E2-BEE8-CA6976008B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AA81A4DF-F516-47C0-8D6E-8C6D77C70B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2615C8EE-DF24-42E0-8882-AD0726399B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7EE7D930-8210-4D22-9410-BD17725799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19E6711F-BBD8-4FFA-9C53-91D45327E0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73EFCD95-1E04-41E7-908C-788E6E08A85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1DBC88AB-8BAD-4E3B-ABB4-E0EFB4CFD85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56A9B37D-8E1A-4582-8A99-3E84B32FFF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B63BDFEB-9388-4329-8FF8-DA1B4DBF655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3B8193AE-D06F-4497-AF1A-CF3B238A41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B821D231-FA63-433B-BBE0-5E82E1A481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161D8449-24A5-40DD-A87F-AC373D3D8B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F0EBC2CF-CED0-413E-8ED9-770675B4B1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D765F284-21B4-483C-9352-747AE56E58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BB05EDBB-D518-4ED3-83E1-EF752D5C92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9C2E4CEB-37F3-4814-8A9B-3673FDF09F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17A6680F-E505-4A23-9DF7-F42BCE8E75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298D4D83-D506-4C4A-8AD9-E1C63525AB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C06F144B-CDF7-4FD1-A57A-1C1B479B6B1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55A61F31-DAE6-404C-8BB6-07B2ACC8C3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C9813C93-48A2-479B-A0B9-464BA3DD304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AD4B8D0B-8B56-46A7-AF09-96451EF6D4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45A3FAAF-C297-4723-89FE-E3718FF90F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762F9D83-20A5-49C7-BE37-8DBDA73A40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72E123FE-73ED-4012-838C-3E78E8CBA9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20A755D4-9511-4255-8A87-78D5161F3A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8DBAEC6E-86E8-495E-B0AF-323413B569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21623922-8018-4CB2-8C56-DD9A2E82773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7661B791-4C71-45AC-AAEB-8907255F3FC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51A18431-F1A3-4EFF-9CFF-54F16EDA93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25CBD620-DC40-4580-992A-F055B71BF4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50C9A740-47A5-40B9-A952-A85A666E31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EF70F67C-1953-4B64-9E38-A077E2F32E5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3AE54C72-2293-4D8F-8F50-F763FD534B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B85FC2CB-6733-4FB3-BA99-83884D8C6A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F2B1609C-1EB3-4006-8029-C32C5B8CA7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48970AFC-4B42-4802-A522-627610F722C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704C4055-2D42-4018-A2E1-3900FD88C4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66AA17BF-75DE-4897-B53D-56434C6990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512A65CB-7F82-4F95-9312-B94AFC1B886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91F79487-87F7-4B82-A30F-2B96005CF4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5ECACA59-F0F2-4EEF-A926-C7686ACBE1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CF371806-1E28-4BAE-A9E9-4881049849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0932EB09-D243-4A2D-9ACA-5A9294E1D6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5CBCD55B-E02F-420D-8B76-97018119BD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57DA7F95-2E01-4105-9D4F-C7426113C4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515F1E13-C73C-41A4-A4A9-5A73C3763C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49329137-55E5-43B7-9702-D3C02E6B30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5ED738DE-2F0C-4192-A2DC-8CEB5D7EA5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8022E8E1-E5E0-44A8-A069-5342059A50F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81E41456-8BB4-40FC-B440-5A8C584CCB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02247DAB-8BB3-4EF2-8666-550071DE30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16FC6B72-D213-4BB2-8F6F-5AEE7A1CBB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AB47343C-9A98-4BC6-B344-C9961E221D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7E7D1563-5FFE-4204-9324-9BAC1868E4B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42188E2A-E7F2-4906-AEAC-8020F07716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9D9CC65B-0499-45DE-A178-B8BB496938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6491B796-1B6C-4EAE-BD64-2C03926CD2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97B859BB-DC20-48CB-AE04-F5FADF2B1B3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DFD8F638-ADF4-492E-9E2B-C998D6423DA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427452B6-05A7-4317-B1DA-30FB8B70105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283F06DE-9C2E-4F0E-8B42-C2728ACACF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C54F4980-89C6-4C2B-8676-37BB14B5C67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DCD395F0-DB45-43F9-82A4-D7286E9D84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47DAC59E-B978-4674-9008-38290019060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674EDCFC-A2FB-491D-96C0-B0079DC0F3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A7888595-1671-46AC-8396-51A98AE313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A1BE798B-03FA-4A50-9828-16B327D3F6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27BBAC66-FD51-4370-88EA-D180F4249C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121FB723-F0B2-4FD6-8811-94FDDDF01F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0FC653EB-3F6E-4AA2-B6C3-5F9A339307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FBEBA658-B4D4-4713-8211-10E49D162D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E8BDBCCA-1065-48FF-8ECE-003C9D1A14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F139EE69-B5C2-48BA-8A53-4791787F04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DDE2DD56-B723-404B-9C6C-4EE39733B5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B827348D-E887-4AFB-A585-BFBD8AD5E75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445770F7-1BD0-4D54-AAD7-737AE642B2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061E6FCB-A628-406A-B780-1DE59A8EECE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79D84092-9F72-41F4-8098-F0FB581174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D129FD66-0FED-4E1B-AFFE-5A57FB1417D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6F1A6EBA-FBF1-472A-9094-D362F45136B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ABFF150D-607E-4D9F-8623-A7D89E2A3F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AC694417-1B0B-482F-9875-4B88C2A991C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823B504E-CAC9-43C9-B951-6F4A34EDA47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E0BE7A70-5DBD-4C82-BDF2-1400AD5BB3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00D18C95-8F88-47FC-9459-268462F969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58652C63-9616-470A-8845-B261F326D3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F8298265-2410-49A2-A87F-E65A07287C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2F8AB29C-5A5C-41AE-AD32-18E84FE22D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6B308200-B9A7-4227-B4E4-FE4F172AA43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CAF88E1E-20CE-4BCA-A12A-B64A7D7D39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B6BDCE18-3CAE-4AE2-A68D-314FD2E434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41336B14-4F27-4F57-93DF-02D5036BE0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FDD1ECAA-0932-4559-B46C-A83952CC37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DB3DC2CB-88AB-4154-AAB4-F59BE436D4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AF66B392-DDA3-4058-9F84-78D06200E1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C3F15927-5C5A-4BFF-B56B-B1174BE5AF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C0A1D2AC-F226-4DFD-BB06-2866E80009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9AE68B54-052E-4782-A60F-7C5AABCA95B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9739005D-B0C6-4F55-A4E3-3D33C4D365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F108E869-F846-4B51-A07F-1C162D0A3F1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0651C74E-75C3-40F4-BFF8-DC66455451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722AE2A8-2315-4C26-8FEF-97EAB215A0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1DA78FEC-E068-4ECE-AB9B-44DFB7FF90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1BD3F6BC-7976-443B-9F79-6DB1739F0F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90B525D6-AA00-4C2C-B4EC-97456BFAD5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D2E9E408-74E2-443A-8F59-901815F6B5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E6211CD1-70E7-434D-A08F-A382184573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0BA1838B-7063-4E94-BF44-FE5CDE71AA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583B382E-DA96-4F09-8DE1-6015C32070F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2D2EB196-7203-47F2-8A16-39CF7254FA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92CF65E5-EFD1-463E-96B1-E25B926856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E237AEA4-95C5-4A85-B736-4611F689F8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D0D4BCB4-29B4-48E9-B3DD-4F740CE1B2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F5E0541B-0C9F-42B7-8471-95DCD2C2F0E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CBAF62F4-90DE-4EF9-8AE6-FA998352C5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6E70A477-2CAC-4A56-BA34-8F6E545F8D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C888E1F1-64A5-4E87-B30E-1706017E2F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3FFEA845-8645-48F9-8FA1-A9F5D23C18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A8D8C872-886D-4DF8-B656-BD6DEE052F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27A6CFFD-9F80-4C06-A9B4-1F2AD18EEF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EEBC40AE-77C9-4DE6-B2E6-7593BAE126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62916163-7114-4BCE-9197-FF8FBAC13C1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7BAA3E14-D0E6-4174-ACB0-238AE10FC2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7823B882-C95D-41EE-8BFF-5688018FAB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1A5DBBEE-6BC5-4CE2-9ED0-926BD3DB53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0636170B-8086-44B4-88CD-CFDF1E07EE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C5D0498F-BAE6-4232-89D3-124F6B06D0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6795D84D-43F6-46FA-8B43-15792F89DE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5051AC3A-D26D-485C-A9E5-BE05712389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A7D2850E-9567-42E7-9857-4B5B6C66760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601DFDD6-D3E4-4C0C-BE52-5A8879B582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F17D4F3B-96AC-4F72-86DE-2A6995EA2E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BF04B0EF-2BEE-41C5-8BD4-194A42CCED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F6045063-8D1F-4AE2-A212-2D00CD8872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3ACFA669-2B1A-4835-A63E-706EAD182F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190DB756-CE13-49E7-9C17-01100C27F5A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8D52EDA1-B69E-4C4D-BDD4-FF51DF9815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DDF7FD9C-4582-42B7-9F83-1FB87664AE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50933C15-0A4E-4624-B8C4-0499138BA6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09796257-93DE-4E0C-A85F-3568245902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C6EAC874-E300-400F-A801-E5E81166B8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34757935-38EF-4727-8E4E-7BF166E071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6B5692FE-8D60-4BE7-BF45-E5CC056692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E1FFDC4D-6714-4DB9-AAD9-EF81DE5563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3291B8B1-64B8-4F49-B48C-3F6C9EEF49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A89E8546-1A54-4E93-856B-AA42E0ED59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E8D0475D-6034-4267-A715-CAC12EF0A5D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2DAE933F-CB93-4D31-A728-8B03C2E9D0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3D847D1F-1E1F-4263-B414-6CC2A590F34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D3FC6BA4-7CC8-4418-8D30-995B1B85E5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5B673211-E4F1-4F47-9032-EAE9387E4C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9676060A-8D65-49AE-86D2-3E9ABAD7A5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CCA680A4-A49B-49FB-B802-41B6D11518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0B4F4E99-1219-4449-8ABB-4E9ACD31BC4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32140711-3AF7-4EC8-8770-86AA2728BE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E1C21AD8-9892-4B28-90B2-4B1AF874E15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34E9570E-E4D2-4657-B6F5-0DCBFE7396E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DA590A4E-0431-41DC-9425-08EB60CC50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08BC538A-4DCF-4202-A399-CE4E20E461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0A924067-221A-412A-A5FD-2CC053A16A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BC948FD6-809A-46EF-ABBE-07D1DD9BB1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69F606F9-3314-4E0D-BE4F-41266026C7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341D453A-A89D-44A8-9745-905CCEAD3A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1C0789B3-C3C5-4505-BA28-DACF30AB5D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5F48729F-7A63-4158-B7B3-CB9D66611A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D06EE885-AE86-498A-8FF3-BD41820816C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51DCEF58-344C-4E9C-8A33-ADA853D40D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9CCE8863-5F35-4AAD-AF2C-544B3C572D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ECD0C864-A02B-4E80-99C6-11FDA885F0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1E172D16-0DC5-4DA6-8F71-B847F31EA0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C808A2BD-C137-4D96-B586-EC454D43FC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E36E00FD-C898-4582-9FA3-DE07C3CBCF7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68BC0BD7-70B2-42B7-988B-2DC48726D0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73E27E64-5F6E-461F-9BC0-F7F264FD59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133930E8-BE63-4495-AFD6-6C4AAA15E17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BE82DCFB-2FFF-47A4-BFAE-FE388B1F3A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F7AF822F-4D1C-47AD-B497-5BAF8B530C0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B8957BA4-663A-4712-AC08-9306A15D59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1FBB1D3F-FE84-4AAC-9169-5DC6E5B57A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AFD6F232-9CD4-4DBA-B631-AB6694AE315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CB979B6F-121B-4D65-9D65-9F0E202F1F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31B0F892-8F0E-473E-BF0D-CD26A086E0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EEE44517-1C34-4EE3-B3A1-EB5FCA2A20A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B168CBCD-D1C0-4381-B693-2B7C9E4F01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EF6B3EAB-B19C-4C8C-A529-056C8702FA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7D5B7F2A-2383-4DCC-859D-DF76CCB5BB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A9A97123-FE7A-4299-BB58-01FB7AFA77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21B6DC6E-5D62-47C5-BD0E-7A8076F8E0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34185840-4142-4D43-95A1-BBE8560C87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2F558AFB-B3AB-460D-B8C6-7D6E787193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7525A360-9678-4241-8E83-5BD73ACF8F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B8BAB19F-20B7-4E8F-80F7-32D8BC8CEEE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6828386F-07AF-44E7-A11C-3B5C5D387E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3D752B81-D825-48DE-B51E-8783A32224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BEA0F58F-3BAC-43A1-ABB8-2AAC87550B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B6DF0A23-CFE6-4160-BEED-3F7F61B051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6DAA3D42-9FB1-4C7E-9F5F-FBC0FF3299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B254592F-DE83-4A73-98E5-E951859D87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EAAB112D-4517-4486-9A30-F0D8725F24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FBDD826C-BA07-40EF-96A6-2D119B4F68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A51F6560-7E02-4A4C-A896-5B41A3692C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3269EC58-5847-4979-8714-D6EB7A77E3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2D4E7D75-1715-4942-B9C6-99FDA2949B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45AB2EDE-6B36-4FD6-9BE7-12D1231C80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765A7185-FD8A-4854-A419-80004FF5FA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80EAAA4D-E925-45D3-8D76-0755F30C6A4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5E1DD901-9662-48CD-876F-6C2B6123B4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86C498B0-8614-4D05-91F8-60C2110C4F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95E4AFC2-A323-49E6-BE44-ED9ED0ADFE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B998CDDF-7CBF-416E-B68D-75E72FF381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DFBEF4B7-6AEC-44B8-A5F2-0C7F31FDDA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65B5DA09-2C16-4A71-AEB7-5E152B1645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FC411094-D750-40CD-B3F5-1AC7EECC4C7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40AD7A86-27EF-4F8A-9B8A-898FB9B7DE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91396661-4C31-4E18-8E04-0BAC98A0E0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FBED05E4-8D34-459A-AA1A-541454CF18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E950C6F0-CF0E-42C1-90AB-BA245C1DB5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4EEFF2D4-7EA9-41FA-BE2B-90449B372A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87F43BB8-8F64-4549-845D-7117615DE3B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E24F4FCD-AC7C-4779-A8E3-848CE71A344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D4571D2A-65EC-4041-BEF5-CA73F3AD28B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3404DBC2-7C4D-4DE9-85DF-EDC64D1DA4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9053FDBC-6316-4EBE-B2AA-26F996C44B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2262020A-37E5-4A3B-BA59-D2943777E9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A0751F69-5B78-4F6D-ACDA-65A01A7478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8254B60F-A7DC-4E39-8378-5C9DE6B4A3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65B0663C-1894-46C4-95C3-409F26FC3A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FE5BCD43-CA6B-4217-A61F-5CD1B97044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4C5B71A7-CF21-4C4A-B7E6-5C045B65583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4A78C230-D798-4B73-B174-F356A7EDEA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CD891F8E-0775-4535-B88D-5D910CCCB8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8812C3CF-60F0-4F9E-8001-DA77656A7F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148B2B41-B134-4364-AC4D-6918C3024E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7C6FEAAB-3DEE-410D-A05C-CE192991CF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046F2A19-2689-44E7-ADA3-C3AA015D02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55A0A843-9300-439A-BE95-3608976A4C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7E746B46-FB6B-45DD-81C7-CA3A93D0FE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6D057A49-9591-4E21-A397-5E41497BD34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AE84B930-6277-4BF4-B3B1-5CDA75B5E5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9B88828A-DB1A-43EC-A0AD-B94DB5032D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8D71DB46-9663-49EB-8754-9D031E0DC7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1098BCB0-3B5A-4478-B10F-F55DE11468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E96CE5E5-3D42-4436-A0F2-CD0EB994F7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C3DE1F55-9888-4566-9430-4CDC39B758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278D953F-6BB1-4A89-BD0B-13B6C87B57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48D55C61-C6F8-43ED-8A62-0FEA88ACFE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CC1106F9-C953-401D-A38B-0981344E04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F0B51BEF-E32A-4059-978A-F5E024737E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E4707F3B-5789-4C78-A09E-D98ECFAACD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908B03CB-23AA-4882-AA09-17B9B38CA9F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F3DDC448-9682-4998-BCFC-E8AB191986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FCC6E74C-F98D-4537-B19F-9D6CE64B3A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20106D88-0AA9-4CCA-8C47-3743F0CDB0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0340FA49-879B-4599-9DB0-72DCC4565A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BE9DDE8E-773D-4F16-86CA-B846CD7CF2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B1346935-8D32-4862-8338-4EDC42BB13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9A7B7600-6130-4CAF-B6CD-1A699AD290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8E0E697E-BF40-472A-A3BC-2D53A2A6DB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6414E099-67B9-4D42-8F81-7E68EFE9BB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F969F0FB-33CE-48E3-B055-DAF142C205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79FA569D-0B2B-48D2-8D3D-B4578423E3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C8020AC8-0CFF-4FC9-B181-705F7019A9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A56BA504-F92F-4AA4-8806-A251BF625C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9F14501A-4F1B-4B2F-9204-32EDB2BB93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A9798D7D-AD63-40BF-A028-233F044ACF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E96F4980-C9C7-49EC-A318-3818EE2D65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BDF4AAFE-255D-4AF5-9101-7001757254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F85D7BFC-938F-47EE-8FA1-1F80A9642B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7C21D4DE-93D2-4C62-B50B-DA6533DBD4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8FE8D2BC-A338-4DA4-ADDE-8616ADBFF3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694A61B8-2B90-44E9-A792-2ED2404615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718D902E-90E3-47BA-9842-26A7B5EF41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453C85AE-236E-4CD5-8424-E1B68872F2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B16103A9-51FC-4100-B84C-58FE1E55B2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F1592AD0-AC90-4193-900F-DC02A08769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574F47E8-A176-481D-9A26-E9C265AC591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83C01688-8D51-4DF1-A7F3-AC820D3161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5B3BF28E-C3AE-4D10-977E-2EC2AE68ED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6B244187-2F75-452F-A8FC-70C726572F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93819589-3C43-4F8B-8300-5AE92442CA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63B95863-651B-4AAA-A743-292ADB800C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0F0B834B-4986-461D-8038-96E1AC8C4D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A8B3B8F8-324C-4AC7-A66F-441E4011BF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7FA9B9E9-23F5-4A09-9C46-742BAEA60B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34E8F02A-E0A6-440A-8516-06E980A2425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2EEFC972-31C6-4F88-9D50-1B6BBCD58F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7C516CCC-7FC8-41C4-805A-9531A196F9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525B6AF0-62C9-4227-9507-DCA5F3FA5F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1C156936-89C1-4893-8CC6-7076A5BE24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EC8D8680-055A-4512-A3A9-E6E1ECC687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0AD16D82-2411-4E2B-A5C8-B58957ABAC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0E0F4C8E-E992-44D5-B681-01C37525BD9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628CBFD0-CA3E-41B6-8165-18942A79AB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D6BEE1BB-705F-411A-B163-CC6E4AC39C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D049F59A-BE95-4EF3-A267-98DF5927F9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74C095CD-C4AD-40A3-8579-463E1034E6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66834491-BBC2-4AA9-9AEB-855C6EE9ACB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52E301C3-3F24-4FEE-9296-9233627A8D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DEE20618-3442-465E-92BA-C0F2390ABC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C5928D23-DD24-4ECF-AC78-C3CAA2334E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D4DD5F97-B7D7-403F-8978-073120ACD3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B4366236-927A-4FB7-9327-109AD0527F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0197FDAA-A1F1-4194-A271-2B3A722791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C43ACC56-3DA3-475E-AA92-4B47F1D30D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476CAF31-EEDC-4F63-907B-68620B2927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5F0B84A2-D57A-49B0-B920-4F9E48CA09D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ADBD5DB8-862F-4234-A5D8-D692529B30B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CB746A86-AE87-43D3-83AD-7CF6848CA4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2FD18A82-BD9A-4212-B45E-E405440E6C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2959399D-3766-4543-BC83-5C722DDAD2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E11B0369-A1F1-47EA-A100-DFE6533A98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079AE504-31AD-4AED-958B-2FFB3BBB98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1549E805-C67F-4FD4-B27F-E69B62959A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8E079093-17B4-4211-AD30-FB393E00FF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8FE83161-1E30-4E3E-99DB-179DBF1B4F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B755D8E5-63C5-4E8C-8132-E4A872EB30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464EC07F-1D6C-4599-BABF-4745E97CED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3C3E55B7-C39A-4878-9BCC-3FD27F7F6C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6CC75412-FC61-408A-8150-B8BB598526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ADAB9985-68DF-4960-825E-4ABF483095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6B90072F-AD62-4F7A-A5E9-6EC4DE3BDE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D3D96660-B905-4927-8C11-3BB997929D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72000D52-7B21-419C-A5C7-503901C9CA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490BB062-341B-4757-91D3-C241988810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56</xdr:row>
      <xdr:rowOff>76200</xdr:rowOff>
    </xdr:from>
    <xdr:to>
      <xdr:col>15</xdr:col>
      <xdr:colOff>285749</xdr:colOff>
      <xdr:row>60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1095B453-2CE8-40AC-9579-1FB19A4ED5E9}"/>
            </a:ext>
          </a:extLst>
        </xdr:cNvPr>
        <xdr:cNvSpPr>
          <a:spLocks noChangeArrowheads="1"/>
        </xdr:cNvSpPr>
      </xdr:nvSpPr>
      <xdr:spPr bwMode="auto">
        <a:xfrm>
          <a:off x="3259455" y="10106025"/>
          <a:ext cx="616457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AE25861D-803B-40D2-A8E1-3C9EA3C64DF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367BD745-F498-41F1-AD00-63E44F89F9D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DFAF9556-475B-4991-B18E-2B25CB2E1FB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B8454B08-104F-40AB-A7FE-F96C6A94245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F8EC5B7A-CF08-4D56-B5DE-806E9F80376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6A20287D-BE6F-4124-AB45-1B70239B7FE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64CFC6A5-5AC0-4EF3-BCD5-0036C5A36E5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36D186ED-80C7-4B71-A66D-B169D55D304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00AF8AE7-1A94-445D-8E3E-2F49D5A9653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42F5356C-CC10-498C-8C3E-C4C7C1B049A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AD03CC2B-3357-486A-A319-A8EE39A7EFC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B2597F93-4C57-40FB-A42C-A4ED3BBA845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8C32B9D2-90E7-49B3-9341-7EFB1750F2E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549A09AB-D20F-4CA3-A4C0-3BD4815CA44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C9814007-438F-4FF5-9BE8-E554832CB69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7389A8FE-8ED3-4234-9C8D-78764F3C246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DB9C0AB8-D569-425C-8D24-2C356D9C6F5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98E6E2F2-BC59-433D-86B9-F4DB4E03470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2AA02613-E9F5-4D73-A52D-2F9B6BE40BC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188C60F2-A369-4A9F-92E9-55F685C4B67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A928BE1F-CD1A-4460-A688-7CDB1C63908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265582D1-7CEA-41BC-B7D6-363275B2538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4FB7A8C3-C374-42CD-B0CE-5BC43D710CA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F2E58C5C-081C-4D7C-A1CE-007D9C4899E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2886DA19-0196-4D2A-9C43-94AFB152E2E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042ACBE4-C857-45D7-A5B3-25DB14F7F6C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758CC8C7-8CD9-4D61-9251-10974F71AB6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67BA85C4-859F-4E86-9FAB-41FA8745194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C5FF793E-E01D-4228-95F0-B41FCAC7E10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2F16A8C4-B67C-4DEB-9913-E0D5D3E69D4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B0532195-CAC7-46D7-B148-E0D56716454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AB5F89E9-937C-4CE6-AEE3-06EC60A5CA4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2BA46DAA-4700-4BB0-86D1-F8638BEB9C2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267A3B64-A470-48FC-8F03-C6E91A5B623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C40207C4-D219-49EF-B994-0E25DE4A3DB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A72521FA-429C-4E69-82DE-2A8CFD5B1BE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27062B6A-ED88-4745-8D89-49EC7BE3979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260C1732-3569-4690-9B05-07E4BC24B95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8C46EFBB-A552-4F85-8016-3A8DE168E85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A5B99A15-4FC3-4F76-B6D6-B40E212F0F2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39604D1F-8739-4F6E-BFB4-1E72B004D48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26C92599-CA3A-429D-BE7C-78C58855DDF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CCC955E1-6B1C-459F-89FA-834B53780AC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7B34D830-1B5E-4C64-8A25-9E4FD7AC8E2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CC9619A9-8DB9-48C9-A176-C1B70E9AA57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19380E59-10CD-4A10-8B8D-487D22B337F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642ED6EE-DA69-4134-94A2-43C4E610480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2C1AC342-F77E-4537-B011-1C39C0AAA91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611B5241-7677-4670-B24F-99BDE99B53A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E3D26F1E-C3EB-431B-8511-C5E8A889E6D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D12C5D4E-A279-47A7-8AAC-C5E2B51DEA2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2C5704ED-B62A-4E52-8F6A-AC123751067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89CA429A-F37E-41C1-A7AD-221C875C166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EEB13948-54E8-4AFA-B5C8-9AFBC1ECA2B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2E3C3B24-0931-4FA0-B3E8-B73DC630F51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32421F0D-14F3-4341-9B4C-CC98987D1FF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B7E394A8-FC5F-4F92-B7E2-95FADA7B627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9EE150F3-B096-4AA7-B912-81D4C44DB03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7459374D-B55F-4748-91DD-D18F46A91E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4A30A206-AA50-4C88-9E22-827D909F069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B37D406B-6E15-496B-A45A-86F4F1A4E3F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1F813F0B-252B-4240-9648-18EF1951B69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D5FE00B4-647E-4685-9902-9242C1C03D4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2EBCDA2A-C648-45D9-A14E-10718BFF915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FCC4454B-C276-4C1B-959E-6CD2359F383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4A5CFBF9-B15A-49D1-8377-F18044C867F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22AE02DD-7888-46D2-BEB8-2F813FAEC07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F872D4A8-7DA4-466E-8416-1EABF99D794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75ABB86E-2CAF-4ED2-9CFE-5AC5743DA99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411B2757-3DF2-4AC8-907A-80A1C56F765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D8EE434F-F2CC-4BEC-B9C6-0B0FE7296F9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531796C7-B5AC-4E18-8105-45DA8A09438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F8CDB040-DF8C-4556-843D-4CC425C1F7B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F1B5EE4E-00C4-487D-B0E8-3501632DD92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F50BF409-D51A-420D-8ADC-B56E25F6AD4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92639579-1C46-4F1A-B519-637E859C20A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066E1C91-DBC7-4DE5-B857-7508108004F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2B70FAA8-15C7-4CC6-B67B-3771FEC3EBE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5A2E57FF-3BBC-4F43-A40E-A5A40062C03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32490CA2-8660-4A82-8DA2-4A9ABE123AA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51B8E110-C712-4914-B887-2E98D9919F2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563EB8D4-0072-43C5-BF30-3893651CBE6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BC3BABBA-B1ED-46DA-9F72-4C8E925CB57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8EAF4DC6-8969-4FE5-9254-401C64A9FA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73745209-DEB8-4C57-8320-FD4CBE9F23F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C2228C4F-7CD9-4BD6-AB81-D29FB41C600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F298EC85-0B18-4FFA-9501-3E7653AD619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2813003D-CB7A-4B80-958C-B8C1F12BF05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61B57C39-81FB-4CB6-BCF8-E19A722C7FD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65A0D8DB-C209-4664-9C66-7D7D1D15228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2BDB3D57-B1ED-4EB4-A6D9-686D22FE90C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272DE4CD-FAB1-4076-892A-8452F0469BC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658B8408-6986-4FA3-B9C1-D4A39B606D1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051F37EA-208A-44F5-BA77-91473AF1C56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FC70BE1D-5740-406F-8B8E-BFE06D90B21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AF8B324F-FE16-4472-949B-E48539961C3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A70474F6-0B93-483A-BFC7-E1118F9D67E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F0A7883B-836F-4CAE-A6AC-7C2AFDC3233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1C7E8E85-C8D7-4254-B46E-F678331BD81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5D454D99-C3F2-469E-B3D4-656A9D62F82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4A22042B-7AA2-4A1F-B146-E0FBEE20D8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C258AA40-88E8-4CA4-9B0E-C0E48AA88ED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97835B6A-BAB0-483E-91A6-4D1589134BE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7EC51709-0E9C-4169-BBE0-0604EF3E458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6CBEC1C9-0BB4-4188-B2E1-4C95C3D9B96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323122A7-D3AB-4FC2-9646-C20D33C719B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C0D1CE63-3887-4027-BB9D-CE8292BB230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8B8A8A00-9D8F-49D8-B5B5-D85EF63849A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961E698F-3315-4895-952F-555CA54844F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5F697471-CC53-4ECA-9BDE-E5AEF2C7562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8B66269A-1919-4963-9D6E-A820C1E2E12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504942CE-A9C6-4467-A1AA-B4B09E74F50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EC79ACA7-060C-4F34-8FC1-D1B9ABB167B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4136336A-CE37-4254-B35E-CECA4558DE1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AE0A722D-E56C-4108-B7E4-0325C889C7E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2521C59D-2A65-4614-94A8-7B6AFE64936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72D926B2-6A01-4DCC-955E-00257EC93D6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FBCCCBC2-5E91-4B56-9D41-95114B770FF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37CEA659-0B5E-4615-AFB4-9FA0F12BD1C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3931251B-822C-49DB-98D7-F542183AAAA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C2D20E90-F8D9-4131-82B0-9A1B4B27C3F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38DD146A-22C6-41B9-BA68-057CE434AB4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4F502941-E42F-421C-97D8-AFBA93B6A89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8774D3EF-1C88-4AF1-AC42-0331CC0F5BA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7ADA9603-D5EE-4A3F-A72F-1193F6CCF85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64A83BAB-ED13-4C83-8099-8583CCCA364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35F77238-1D40-41F3-B8E0-E3AB57F10CF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89E81160-3DD3-4FC9-A422-A345A893F82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368C8D0C-EE8C-4BAA-B80C-B1F7DA7D14F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6547F9F7-EB16-4F11-9293-6BEB118D06E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8591E3B6-8C07-4D6C-AC0D-CE5EE36AF33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C06AB033-69A2-48E9-B6C2-91F1B69A2EA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E7FE5417-34A7-461D-92E0-D3BDBA700CF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6DEAE7D8-7A12-47AC-91AA-487B461C4B6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1AF1B15A-60BC-4990-BB3F-6F7EA18D7A0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5F93EFCB-66F6-48B5-8869-7C83A06228B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1888B610-523E-4070-805A-CE5F4C978C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DA2E88C7-6EB8-488B-9660-4BB469496EA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666EF717-DE94-458F-B47A-189776C824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B1999F85-29BB-46EF-8F98-93B46F7E780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8A738002-BD80-49FC-B69C-D2DA65CADA7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5610BC5A-8DF9-4A0C-BF0E-46C9B48CAC1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6D37707A-3A96-48C2-8A5C-898584227B9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9B191FE7-628A-45C7-8C57-71A898B3D7F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2AC90588-B5C9-4766-83D4-0E8D920163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F5207354-FF12-446A-A2F8-22E69110AC1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4F555435-8099-477A-85B3-C5147ABE822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4687CD9F-276B-4348-B53B-2A3E9474C30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8E9F1013-80DE-4B15-9C1B-EFA6B02A4DB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AF223A84-63B1-434F-9C3E-AF04CC7716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BE433609-7D72-4E8B-B6F3-B6963AD36DE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47C50A9D-46F2-43B9-B0E9-687550514CC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0D5C1DEC-91B8-4663-BF23-E8B0468D72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74C7143B-FC96-4363-9E02-444A9A83C19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2AACDDA9-96AB-49E1-9484-F557AAA5741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E9741120-4936-48D0-B0C1-461ED0726C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108F4725-862F-4017-916C-C216280DCE8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CB2988EB-ED51-4261-89FB-D58D631EED0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CBA1E4E8-B8B6-4627-85D6-538EC14C08D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9D587155-9B45-4FFC-9507-442F5DCD3F6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CFBFB0D8-2071-417B-A02E-78CD27995BA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19DDD67D-9971-47B2-A7DC-F30709DEF6F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11C15507-1AE0-45F0-95DE-74820FFD9EF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C62C5A2D-938B-4B14-84E2-6D1811BD7D7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32E39BCF-C91C-4FEE-AF49-1C417C52B11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A3BC7DB9-B9F7-48ED-8FCD-65D8E11682A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E384F4D9-BA53-4076-8609-6635786280F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52D37F62-6102-4C71-BEB7-48A34FF8FBA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730BB19A-69A1-4F3B-95C6-3066F01709A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FB104592-C896-4C0F-915A-C16D6050533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658EF214-5E31-4871-A84E-C6D70145442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458A19D0-9ADD-4CC4-A81F-DAC8D8EADB6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EFCF74C7-42E8-4A95-9B3F-39565315729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6BCBF231-38CD-4AD8-BCE9-0F643B9670F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7C08CB3E-994D-4282-8C7C-1F41FFAD7C4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607D16BC-7336-48FF-B8CA-8CF952B35A8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5F974B35-750F-472F-B534-2A469093C4C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8F43709C-D5EF-47AC-B96A-9B38C98681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DABCFBCD-6E77-4974-B28F-1119CA0B2FA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39E052A2-FE85-4768-A355-A927F65415C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88B5E086-528A-4804-8C6A-8D17479FE6C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6D66E2DF-8A8D-49E3-BC4A-9BDF959B2AB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9F4082BB-87D0-450D-A6D5-97D8AC08A01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55D15A1C-292F-4458-8FEA-7E3E8B99EF4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1AB82CC5-CC57-40AD-B809-0588F9A7F6D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050C4B11-4E43-4388-BA8A-10FDAB24BED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7F54BC7B-368F-4E0D-B8E1-F020C9E1690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D9CF659B-8981-4E03-A02A-53A6B3D4C9A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904A72E1-DE3F-4AFB-AB33-7A114230B22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63854A50-2A02-4BA8-A26F-A32A7E97E8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47C376F0-F840-4910-A589-7AE15A3B003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40241B13-0DF5-4C50-91CE-F333BCE6A39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78074175-9083-42D2-8652-6F66A569145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4C334F93-48C6-44C6-9CB1-A295B2D24FA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520FC4FC-7279-470C-A2BA-4F71812804E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35DC4F8C-8172-4241-9964-262E59AFB49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818D8FB5-1E34-45C3-BEBC-6AE0F0A3833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0BDDBB04-997B-41B9-B3BA-FCD71480A94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42623B7D-34C3-4415-83DF-EB295535C25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87BDB89B-A398-4C85-9493-00BC2D4F440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551AC917-4597-4082-BAFB-1C0D0061BA8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B8B6A6ED-68EB-4F0E-AD57-11A5828E62C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B1B27678-ECDE-40EA-994A-F3BC455AB21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D8D6B693-EAF3-4AB0-A7E8-3CCF18B6DCD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DB533EF8-01EE-490A-8B6E-EACF4814F62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8844ADE0-241E-4BCE-ADC4-62433AC70E2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9D8EBCDA-2688-4586-A65C-9D44C47F319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4EFF04AF-DA05-437A-AF27-1C4902A2347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6D0A1972-B095-409E-8E4C-D00139ABAE2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2177A1E3-101A-4C8D-A3B6-5375C5710E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567EF03D-165E-4E67-B7B3-B8E69647F53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5E10532C-1DD0-4CCE-872B-CB44A843B3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C65D0811-C40C-4862-A587-28269CF3E13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A535085C-AD4D-4BFC-AB6C-FA39E9FA4C7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0DA791C9-EDC2-402F-8F58-AD69C079575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4BE53C2C-25B8-4D30-8B72-B36A48C41F9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A18E89C0-679D-4027-86A8-249016358D9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E9D20B29-3B15-4E64-8B67-B83A2939900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E7D26B80-FC44-4909-B4A9-C1FD3FF94A7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2562AA19-11E3-402A-9E02-9506D42C2DA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981727BB-15DF-4FAE-A7C1-2BB1225CD3E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68927E2D-C5E4-487B-974F-786280C9C40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397B304A-A878-4EE0-9231-1D92BAEE60C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F2E63EC2-6573-4E2B-B904-2530C23B903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02A759A9-D812-46B4-93AA-F370E852167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0B45954A-A928-49F6-B485-E298292029D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7FBC2195-FBE6-4048-8C0F-4E0226E780F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3221D2F4-BA70-46E8-A02D-127DA9C16B4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D992BB90-5563-4EBD-A7FF-B5266B5EE06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97FA6FCE-0494-4B68-9D7B-6DD1E7864BA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AA543720-0EA1-463E-8ADE-B7E012880B7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7B3A0CE5-7EEB-4AFE-9E1A-FBF311B4D93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D9ACC2AF-02B1-46BD-B12E-BF8C5AB1C24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BA9BF1F5-3037-4322-8B08-608DE90478B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B0D2DC71-6A52-408D-8F7F-A119424C2D4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27914711-DE1A-4F2A-A4FE-BD56BB4CCC3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2ECA46CE-F862-4FF2-B7C7-7DDEDCE723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C72EDECF-D672-4B04-AE37-8F52A76213F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FE892B43-8FA8-460B-B2E8-EC3FABD1301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C0F916A1-CD85-491B-B4D7-0B97355D6D7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4BCE10F6-7EE5-4618-B5C7-EAC9FDDF365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0EF886B1-592A-48E7-849C-5160A3C310B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C3B90F57-E23E-465C-9471-C8183A64C2E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8912D284-118B-4C17-8E13-A11450FDDA4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31F7FBFE-7A82-46EF-8921-475BDEB86E1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3AD04011-A2CE-4B29-92A6-08B44DA6DE8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A60C642B-981B-4754-A3EA-203E073F76B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4A4E1F15-AF8A-48E3-9594-B31F680D8EE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B23D13F6-BF23-472A-B7C8-EEBE9C973A0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0A7A6FAD-F6D5-4321-9F2A-A8A8A620B74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303C4048-26FE-4029-AC13-EA55E94EA68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CD0842A5-7188-485A-AA3B-952EA21BFF3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BFF330B0-6975-40C5-B797-0BF2C080377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3D6755EE-633F-4934-895D-AFED94D0461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A2A5552E-AB5B-477B-9505-D525F783AF2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92F66F44-E500-4763-A538-A7A876C8BD2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046AFA14-6E5F-45A4-AFA2-8B8F4699DD9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07DA6665-650D-45A0-9E2E-DA66CE9B293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BC3E4DCA-B2D1-4BBA-9983-9D6D88B0C6B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8860788A-8341-4404-8931-ADEE0A63C6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A03A9529-645F-44C4-84AB-1922AFE55B4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7F468607-9C44-4155-B961-94152BCA609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DE138F7C-B8FF-4B96-A617-445A2175E68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13CC5EE3-C8D0-4F17-9E8F-2D9EF5A01F8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CA354DF0-6506-4B7B-9BF2-CDC75CB34FD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8F28FFB2-B1A4-44C5-AA81-F64E540C340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515754E8-7F5C-468A-9226-2263351A367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13F7230C-93ED-4500-98C3-F73DDA2D74D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10B756B7-156F-4876-99B4-05619077ABD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21ED4AB0-62E4-4BF0-8DE1-A19FCA4B66B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72D8E603-67BA-44A6-AE45-FE44894C884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93759905-D81E-4A49-BF4B-6010645ED7B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57F0441B-AFF8-4706-BBCF-DE791712F0F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93C0DDF4-5AC5-4041-8E21-530D16C715C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0C87C01F-10E9-4D57-8B02-0A262F81F24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6FA5A605-3A40-47A1-8894-1E2191876AA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454D8792-F47B-4E05-BE85-671E19E5642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E6ECF85B-370D-4EEA-9D5A-F092A090385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806A9F5F-A7C8-4C39-BD8E-380AAB6E43B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355AF50C-AFBB-49D6-AC6A-47BAD257B6D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71318991-BC6A-4846-93D5-4A82DA72EB7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A6EE43CA-0F29-4E3D-A639-82E546116E2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CF4C19BD-E2D5-45FB-AED3-A26F0F3B67D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2AFE55A8-5926-483F-B7F9-A42CE2FEEC0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F0F95625-8DEB-4070-883D-E4B300203B3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3D8C6AB3-BE30-470E-A52E-9E1DC3708FB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70672BC7-125F-403D-AFE0-39D68433052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627AE71F-69DB-4EC7-8ADD-751C453860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79ACCD5E-594E-433B-A016-B646E0D4C3A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E9F64C64-5F81-45AC-A266-E3EA1E31385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F6478D54-B93D-44BA-90EE-6A8CD6D75E4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C4558B59-DA54-4D28-A4A0-BE97DC2D8CE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EDF07FCC-E604-4626-AE64-12389046E7C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F6AD89AD-92DD-4E7A-A22C-BCB56BE60C1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8F901FC8-2403-4957-A167-BC179CBF51E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9863CEE6-5C1E-4A22-B33C-BE967EAEE85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A9B841A4-E095-478A-A70C-BD649489D15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9F1252E3-A876-4F03-BAF1-22529B0CA0D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527DB6AB-229C-4FF9-8085-2201803744A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DE0855AB-9C33-4DCE-B83A-1A5472ADB0B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288CD7BD-5DF8-4815-AD52-0070A4697B5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DA4096FA-6C6C-4C0D-9BB6-E2BADF82B2F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F5BA31AE-FFBF-4176-8F5F-A5B2B41490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F7E01C14-6BEE-4419-96A7-B16C13E8F7A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CAC52162-BB9F-4AC1-96F4-7F1E3C764D5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C52ECD5B-9FC7-426A-B18F-C8332F42B12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B62672CE-C7B6-42DA-BF31-FC7A31A1E92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79CB8FD6-82DE-4568-8139-CE15FBC6DE8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F141188D-5270-4496-9BBB-43C7E308342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DC47E7E6-8D18-4290-AECE-6F78EF92BF5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267DD318-AE7E-4E12-8E6B-7BE7A649A18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69279E70-A25C-42C2-A155-C8C9C7F84CB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EDFF70E8-CC4F-48F9-A425-D19FF3F9320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5889102D-65D9-450A-826C-65AA9EA0B08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20EF51BC-4A0A-4C39-9EA9-E78A1F6FCF5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74B6EB4A-F8BB-44F9-90AE-114CD8AB6DC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D5D6B694-D809-4738-B971-4198BEAEBFB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626812DE-2B10-426E-8E71-AD24E34175E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D722431A-5CCB-4534-B424-CFE673FEACD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114D68BA-5426-4D69-8B51-AFA869876A7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380C3D8F-0288-4597-BA7A-9AAC8C2C6B3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AC51A4F7-AD79-4C50-84E7-DC172BD72DB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54EDD0D8-D07D-4D8E-982E-A040B63EF2D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601834D8-104B-40C8-93F9-E31668F61FB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D90DDFC7-BD63-4611-876B-05CAE7D1654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4AC289AC-E35B-4FBF-BD3E-057B169E010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7785158D-42F2-46DF-9198-2456255D28A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A50BBE23-7A4D-4889-9848-91A09B04FF1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F530E18B-496A-40DE-8BC5-2DA1C294AEF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3CE25E99-79D7-4528-A7DB-9DF7D752989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7305A764-73DD-481E-B011-4EBE9009672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F134F41E-C68D-43AA-AA16-0F526FBA993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BD9AF06F-2949-4E41-AB40-ABD7D0754AF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50E0D480-C9F5-44BC-948A-C9D49254F23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FA61DB99-A456-4789-89F5-2805C4C5518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E6DA7EEF-58E8-4205-8669-35F42AF462D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C83BE584-9895-40C6-8813-27BD11C6A05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F166E81C-254E-4A49-9E21-088A27D7F5D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642BEF89-7C26-42DF-8181-8C628C3AFAC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9602010A-1AEB-473C-8CF5-B1654020A0C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8E151B3F-E87C-4DBC-9C95-C5A9FDCA218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E74FC133-CC16-4B41-8607-8AAE1FD1969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B95BCB57-4327-4824-99CF-2B881810FEF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62D312BD-457B-4C0E-8409-25AC86183C6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2F4AA143-C820-4FB9-B3A2-973D1763CD3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372C7FDA-6EF1-4B34-9CF9-9CF4771F36F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55D6DEF6-25B1-44F5-AE00-3659033A6A6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357A95C8-AD87-4EE3-A19E-1FC4F7A8DAC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3D175E83-34F6-4494-8D26-478A872DBD7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B1683B35-7A9B-48B8-886F-7A29D212F61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2A9FA273-EB12-49E6-B1C8-E00850FA815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9CB7F417-9646-4E45-A1E6-594A7880E42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9D4A8B78-5EA7-453A-BEF3-6C5B3F51F4B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87EBF555-A0A8-4A57-9E76-37554174FB4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FF20EAC1-1CB9-4BCD-B8ED-43B7758D650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02ACB928-FF53-4ECF-BA68-5A2CD1F5479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49D9125E-E78E-4CB3-8E70-84453164D22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757A8FB0-BD52-4956-B278-CA4FC9C1C04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ED32FE6B-5CDC-4045-AAB9-243122991FB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C356FFBD-7CCE-4FD5-9921-22C20327F61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65550017-C023-4C78-865D-8C010576665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50CEB278-F1FF-4E0B-8D55-E0C846479B1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86C04D25-7D49-4663-8BB2-BC7FB9649E5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26EB6D3B-74B8-4476-9FAF-2122E9648A2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586A0CD4-5C2D-4DC6-80FF-D5F1DCC15E9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1F08A5CD-A078-4921-BF93-28603C4CCB3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D5689941-EB5D-42E0-A723-44999D7E6F5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175172E4-DFB8-43A9-84CE-F0A44CD35D8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6C071E46-BAD3-4DD3-80B9-4839F4C7553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FDF131D3-49E2-41B2-AE2A-9E88766D326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C7B00187-5AC8-497A-82DD-3DF7278036C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A4CA1B3F-3FFB-4A48-B9FC-288F8A5CA98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A6D93500-4932-4BCE-A859-7A162487E88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62E6F460-1D28-42BA-A43B-CCEF5D26B63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A6EEE03D-16DF-4B6A-A9A2-A38B9992AD7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6E2CAE18-DA83-4748-A66D-0534EBA5B9B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2B7A8D11-9A0D-4D58-A0A8-D7808ABCEFD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815C9711-3AA5-47A4-A939-4DF2CCE026E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76509469-7755-4076-9EEE-830EA10F65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443AEE1C-3BA2-4A0F-A7ED-52EB3044777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4AC345BE-D329-4002-90A2-EB4BE0D5F40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F0B7CD9B-B64E-4802-8A9D-591AD5D9CA1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A3D1A91E-7128-4A4D-B542-2FFE114E7FC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6CB24AC1-CAC4-4644-96B9-35980583D18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914C85C6-BED0-4C94-AFB8-D6601BE33CF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5B557310-4E6E-43FE-B4E9-5A8C5CE67BA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7F9CF5D0-C084-4491-BC40-803B5E9285F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A2CA1828-7CD4-4195-A775-CCCB048870C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5F686542-2D22-41DD-A253-56D3E62D101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BA1EC194-B9E9-4BB7-9595-FE9C7946AEE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3AE42F3A-C7DD-4837-9202-4F4726EB9B7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8DA3ADA9-340C-43C1-82D4-7D28BBBC23E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A0F2AC01-9B80-42A6-A7C8-0B4E9C7E906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6790B1CA-360F-490E-B4E0-AE8F9DA1B99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C607FAF6-6646-4E2F-9E78-40B2209A7D2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2B391557-B022-4918-A7CC-94188E8E5A7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44CA2350-4BDA-48D1-8A0C-16F89FE3F2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1BC44650-E4B4-45EE-A696-3A19DCE695C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5C041E32-AFBE-4861-8AF2-D5E9AB867C6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D6DB39C8-0BA2-463F-8886-37DE0C88D7C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B4ED5D84-8025-4320-9CEE-A1E14C34DD7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42491347-A9B8-40F0-BC7D-AB711FB16A7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A1341A89-DB22-44F6-B004-FEB76BCA2A9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1BB761F1-83E5-4F90-8785-4FA81F3EFC7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8D176DB4-89BE-4B9B-B2F4-D28EB168B7C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BCD7DF39-A77A-4257-8E2B-1B613A12DCC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63D1FD83-868E-46E8-BE67-9EF1C1471C1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06FDB656-E364-4C8D-809E-D875E4C238D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89711560-B949-4602-A0F3-E57BF5616E1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C564A1D6-EC40-4C33-8AF8-8249BC278E1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29EFC907-6933-4E51-AE5F-E458818F072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A370B390-5848-4C21-88B6-79AFB27627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8E2C91B4-429B-417B-A2B8-CA975EF15AC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7E87758A-E9A2-4164-A982-A70AD3B9BC5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AB9A1649-4E77-44FE-B9AD-722E123D3A7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9010BA50-9786-43F2-83EB-DCE2F40CDAC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D7D834AA-9B4C-4935-9ADD-786E8B2D79B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3CDFBA2E-2DF6-496C-A1AD-C92D305BD3A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F3560725-3234-4C19-9668-23D548BB308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1B914050-55BF-4E33-97E2-0F0F5A0D45D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89E37A9B-973C-4A20-9765-25173E75BD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F56B35AB-9B6B-4EDE-9778-D7191C496BD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635B0026-D692-488E-A00F-2DCDA2B50AF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DE2DEAA0-B9AF-4C06-8025-C25134FB9EE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9851DD36-5A81-4493-B8F2-71857BFBFB1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BDEF3630-E9F5-41F3-B5C1-49E831C9573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7E823495-11E8-4206-86CE-A8927F0B819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630D428D-EF35-41E0-8F38-C8F4F98E7A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F367DDFC-D72D-49B1-9E5C-5C0B711633E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3CC250B2-A54C-4722-AAB1-A1B77C7EF7A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8BBEF60B-94A2-4732-9B5F-FEF0227BF31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4968E0CF-6346-412C-A943-8420B40DAC8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23227C46-2E03-4599-ABCF-9467978DBE6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2E5CD24D-95F6-4D80-86CB-518035F5DB4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205393C3-A7F5-47D4-99DA-F2A143D6DC4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24D2D122-C1F0-4F5E-A221-6BB62C0E29B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DA993DE7-069A-4677-8855-0028A1E455C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A8C5D616-E07B-4038-85F0-43FB15042C6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50A1D36C-D892-468D-B253-0DBB6073989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5AC5B200-5FA6-497B-B686-F463700B9CD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611C532D-3415-438B-8881-5A44B6AEECB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442D2DD6-E6C9-48A4-9D0C-9E7F777F412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62E05803-3853-41DB-8124-22365E846D3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AFF5E3C0-F270-47EF-B45F-6CCCFBC7F5E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101817DA-A24B-490B-A06F-26A41A02755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A61EBE75-1314-4ACD-8521-D19F5BEA3BA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9C7A031A-684D-43C0-8DD7-33240D5B434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905480DB-EDA5-4421-B8B6-8A9D19E1EDD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F97AE09C-D96D-446E-BC14-904B09E9C49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BDC27048-6FDA-4513-8A7B-CDF35AAE4A1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A8D9CA42-56A1-48A2-984D-7509A86FE15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E02B0916-95EE-47B7-BB38-AC6955C5093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3E16E814-F5A3-4839-A087-A447DD6773F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E1AA2BCD-BA81-4991-8166-5526417651E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4FD1A384-E8B5-40F8-9752-E8523C60573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6C190AA7-72ED-4767-80D4-B231D0DAAAF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E5DC6799-E6E3-4C3C-AD3E-367100D6AD3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DA0A59D8-9AE6-4B14-B044-EE46ED4E38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39EC8360-94FA-4359-B971-63C410858C3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40964AA3-EDF0-4E32-B3AB-2825DC6B34D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2FFFD142-58EB-42A8-9EEC-DF3CCD4264D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B3D2638E-567C-4BDE-BDDF-4A165A97F9E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86808348-DFDB-4DF4-9CC1-75C981274C1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FD1797A4-6861-4F49-BCD7-37608191F37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5ED3A9CF-1FB2-4087-92D9-FDFEDBC3FBF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217E8C71-7F7F-489C-B137-D93A4A80781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4BEA0927-4860-4224-8B5F-32893D619E9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BD4A95AA-290D-44DF-B3D5-9FF564497D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D9A3302E-DCA1-4BCC-9760-D21EDD5E546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4A835A09-F0DA-4709-8FA9-C0D8CF8F9A4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F9EDDE2A-C0CC-46E2-8B58-7BE3D9676F4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9AE15BC9-3699-4388-8C1F-110A45B613B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3441BD6B-8010-4955-89EC-785C463B873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5ED3A8A0-EB4D-45A0-AFB1-288EB9313D7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C904A4F0-E11F-4499-A699-79729223E14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49046542-1370-4C3D-8379-C77C1ED7034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7599496C-5613-4D66-8DE3-4ECF96EAAD4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10121A75-52D3-43AA-97A4-B5469EAB8A4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5FE7AD25-D0E0-4F2A-BA90-BCE6DDC75B1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338B94D7-80DD-48B1-9ADB-E2A3D22EE79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8031DB85-B1E9-4486-960F-C150FA781F0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B6CF1AEE-DCD6-4496-89FD-378633D71EE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05905F6B-A3DD-4721-9219-4804DDA2C60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B2B493CF-DDEA-461F-9B40-711B8B85492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1A65871E-740B-4F07-B642-AFEFF110A8F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9799046E-565A-401A-8946-F337AB5839E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D0BC1CD4-E865-43B4-9FFC-6BC16BD53DD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0152B78D-D707-4030-A0F2-04CBAA08CE5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1996A789-8D70-44BA-842B-A4D288E0C4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3DB7DCA0-EB4B-44FD-8713-04FFFEC77A0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FBEF665D-A2DD-4FD9-8BFA-A5D95FF5E2B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8F6D283D-B7C9-429A-8A29-25F403995E4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25C7BBF6-B085-4CC3-8861-093C7FAC73E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AD27AB3F-DE09-464B-8EB3-F050B6D1D6C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7878A939-DAFB-4615-AF54-93D6B8BEC38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6518C3AE-9D51-4057-A394-F94EAC966D4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D07ED2BC-570A-487F-9C9A-6E32C2BB6B3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0F4FC734-21E2-479F-AAEB-D50ABA3D0C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BAA7EA90-7B02-4CD2-9362-8AF5950B16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025ECD88-CF4F-4AB3-B07F-F82B866E0A1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8C7EF60E-BDD4-4EB8-A36A-99397424216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C9CDD121-F3B9-4685-85F5-6A9D9F8B9EA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7D0DB185-6C22-4102-9027-EF4A147444C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30F6A88F-3A77-4BED-9E87-BBC4B929E28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18E28861-1B48-4038-8FFC-1DE8B69412E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BF239E5D-C2EC-4A52-B68F-DC6D5132014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2DC66D0E-2F0B-4C73-ABBD-01CDA7D4011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5CF448D2-2998-4ED2-8261-D916324B97A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06D27D5B-BBC0-472B-B5EF-0D4AD10A776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A294BC5E-3442-4A4C-96B7-A5B6FD718B8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71006051-089C-412B-ACF4-D7526C20E8F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EADEC4FF-E890-426D-AC08-900952C5273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8C2F8DD4-67BE-4892-B51E-E425E7F3C31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36DD5329-A91E-45AF-A181-51AD0347BA7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F8A2CAD9-0CE1-46D9-BAFB-4BBF804A0AF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664679F3-7B1C-4B37-A83E-C8371694732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AF883407-6A5B-47CF-A111-397922FAD19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8E574048-94DB-4ABE-A4B3-96C1B3E1357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C8CE042A-CA9F-4F5C-A982-3046ADC64FD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C651A6C8-05C7-463A-B943-1CA6762217B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1A87433A-3CA3-44AD-8920-00F951E564B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F461F6BC-D2BE-4DFC-9294-3247FC40A7C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4F941A91-23EA-452F-8D8C-E5455DA6B64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70000405-A71A-4BEC-AFAD-234DAFF6E13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7DCE00B0-5FD8-40E1-A6AE-3D39FA628BE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D24E57B1-B2C0-4EF1-84BB-901A38B1D00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E5D3DD99-4DC7-46F9-A6CB-D52D1A1EC0F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48254AA5-82B7-4FEF-886C-A2DFE24086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AD8DA583-7C70-4060-8A41-1DEB46E87EF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3EAE4E20-EB0A-4827-BEEC-7EF5ACD0F56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ECF545AB-C874-4043-9D75-7DF6CB1694C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2526C7F7-CD58-4E8D-80AE-F80A3CC5DD1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88994DF4-DA2A-4A8E-B697-54110AA3400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671B1D55-F297-4E4B-B47B-EEC4E42B8B7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CE1C54A8-A415-49A7-B900-95DC26D8D1E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4DADCA9B-0A50-4748-BC01-75EFC21C6A2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5DAD50B7-CE92-43D4-818C-E610E28AE4E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9ABC512A-6287-4E94-85F0-11C0D22B2F2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BFA3E06A-E946-4C79-8C1A-DC7A5B89937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29766C4E-EC70-49A0-9D35-5E9E23576EE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9F67BBB8-6085-47A0-AB99-DB22C8F8518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05584971-3A9A-467B-920F-8EA4ECB9450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F5A6A631-5B79-440A-9F23-745579A567D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BF421064-1A7A-494D-A440-3151B7735F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437678EB-A0FA-490E-8034-85FDC132178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69739938-CF26-423A-93C5-86155DB54D0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DB604DA9-0614-43E2-8461-DDC5A3AE3A7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FDFBEA8B-40A3-4237-8626-126EA0005B1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CB07EBFE-9725-4FB4-8D4C-863D31D2AFC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FEB01182-220A-4361-99B7-46FC21F3EFD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E167038B-A14A-456C-B849-5F52E067E50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B5AAB29E-188B-403C-9EF2-EE4FA2C0F10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91FF0B2A-586D-4E58-96FE-F14E8D6196D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FEB879A5-D6D0-48F0-BA6D-6709636E9CB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3745D681-2E56-4136-9730-1600B814BBD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D9E5D34C-B4EA-4BD5-BBEC-6D02DA2C390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CB6DB3D5-5659-4271-8438-311FE087C85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5205CFF6-F7F1-4982-84FE-7B4A03EE5C0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8F003E1B-6438-420F-BCAC-29E30119958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9AB36BDF-1795-4356-911E-8809F93DB71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C300EE88-1877-478D-BC98-C8BFD2B1297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EA066628-8A0B-4F2A-B4BC-AA4021C7C73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8833A8F7-2297-4A42-AAAC-FFCCB1AB40E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8C2CA896-EADD-482B-8023-2EECEA31A73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4C144DD2-5068-4825-85C0-B53729672BD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02199A9D-57C2-474D-849D-EC8B1CEB0D0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DD3820AC-A88C-4D86-AC00-4060D468C69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A5247C3E-C8DE-4FC0-95CA-58938BA87FD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5076612F-DF60-4983-8045-1092F992618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20F7C3E0-C75F-457C-8A9D-35A83B24E9C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68D6B8A2-0EF4-4A3E-AE2B-90ED07955A6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74CF8E07-2F53-4E8E-8434-B7DDCC12515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89DBD9D6-6C85-4D3D-95D1-31FE6AEE3E4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F5E1C745-5D7D-47F3-BD98-4D041F92565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D6C950F8-C36D-40C4-80DE-3B7FA394AD7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38AC8DF9-95EA-448E-B6EA-A11FDB3B2AA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7CAB2F4C-0B44-4F56-AC45-E4D31B15908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DF97F83F-BBD6-46BB-9695-7E18C0100C1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F4FF9361-FB44-4949-AE92-15C93795434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9032CC2A-DF56-4A0D-9F73-0F4C6EF7306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5002B505-CE38-43ED-886F-7C20E753A02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A5FE0F15-226A-4AF9-812C-02B077A27E4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FBFC01D4-FBC0-4D0B-A83C-C397C46D037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4E94C903-03AC-427B-95FD-B62B655DAD8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DE16F516-0695-4308-B420-77E8386E21E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260B69D8-6E82-4CF2-AEC3-80375808466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E739BCC5-6586-41D1-90CE-A164B974C26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FC6A4E80-E2B0-45CC-B45B-6AA3AE39143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0ECC262E-99A2-4C3A-85BC-C2C450D72E2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8877ADA5-6B4E-4A6D-B74A-7DAA26A165B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6A990440-B9BB-4DC3-93D8-F7827E0F93F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32B874EB-3AF1-4FFC-9B3E-47F1B7E7FCA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7F28AE46-C469-442F-80D2-F1C8385C32B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95584377-7DA6-43EE-AFCE-2FAD4AF4A21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BB506D65-50F8-450F-8B57-EE5413EB037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A4B1DD14-879D-488F-8F49-5BF7B96BA75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2C77D6AA-C134-4F8F-A304-819439F8B47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D2CA7F84-8A98-4A76-AD59-8FF7F7D7BAD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5A9B2219-98D8-4F3F-9882-7875998AA05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D033C98F-6F39-4DC6-8B4B-850C046F854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ECF8FC76-8B25-4EBC-BA6C-A16E78DE4E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AA4B3C96-EDBF-42A9-9448-8213FB55B09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A50C84DB-E0C8-45B6-ACA0-69C055FF890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5C3C9134-D413-4B75-BAAB-76F9F0865A5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69CB70C2-321B-420E-B6BF-609C48DF51F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024A906F-8237-4E99-A8D9-5386397F1AB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5BC3327E-2241-4B84-9D62-AB503763217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7F18E44D-2DC3-45AC-B68C-D7B90661795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49DBC101-E117-48A8-B604-4B593310382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3639E0CA-BC82-4667-981B-21D68297F38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AF09549D-DFB5-495B-8B2B-1CE2288EC8F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AE1F67BD-36D7-4D01-8732-621A2D13D1C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E7BD6E68-6D76-4AEA-8F60-603D6B001F5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F247006A-B7DF-46BB-A36D-46F0D956B49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326CB38A-9336-45D3-9454-07CAB410BCD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C1F0BF1D-2FE5-4FBD-8118-C1EAE3EF03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5D470694-22D7-4DD1-B13C-09B60FAB9C8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68626D44-B5D2-4939-8C6E-44B87EA006C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AA86FA68-20E7-402C-AF11-940AC7607B3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AF80EA48-5933-4A60-8D2B-DF6DCD82B2A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63F80DAA-9D4C-42B5-840D-B962E4D0786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05171E62-2D61-4AF3-AA3F-EFB231F5130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6B003BDC-B9A1-453C-8719-3ACB0DB5B6C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550F878A-5E6A-4D2E-9625-E2D2EA835F3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3ECD4655-E6D8-4389-9CB6-8A9A9C16021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D66ADB8C-3104-42C0-AA6D-36E93524136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97A9CF28-7BED-4159-AC5B-1AD8E0C0936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6A54E7F9-D2A4-4538-B19D-A7A007FE007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C2D72514-1BA3-4591-8FE0-57FED050310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912D0E3D-9AE5-4FB0-9BF7-B5587CF7BF0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DB7AC9D8-8AD6-49AA-880D-596768A9769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8A16B6A4-CD5F-43B6-A7D3-490CA1D2CB7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5EF2ACDC-2C27-42C0-8B90-79C4E0C5815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F691B636-B20C-4739-834E-34C9938A0F3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9E11A536-1F4F-4AC7-B937-97E7D8803D5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49FF0041-B4D1-44D2-9092-00BB39B4D53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EC8157A6-7F44-4D99-9714-BE5AD85C684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BF05CADB-81ED-40B6-9B42-F9E342736EA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1B6B5E03-D99B-40AA-83E4-530D0F89F4D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78C08CE5-2E96-4B2A-B01F-59D53E4C2FC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D2005FDC-B905-455C-A561-D0F3DB006ED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F97F387B-E155-4DEA-93A6-E899F89AD5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8D7AE4FB-C54B-415E-BB3E-2588ADBB106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6661E08D-BBFC-46EE-8152-93D07116B85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E214B6FF-E5BD-49DE-8020-272E3EBAFB8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663C5A2D-EDAB-4E96-B350-C60BF5F8C09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4C9BD996-7B76-4136-840C-E7A9C9DE120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D60BD53E-77D3-4150-B22B-FE9D56D10DE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FA392F40-E375-4463-8AFC-0863828A7A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4FB73FE7-7DAD-4950-9831-28E76FFF76C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26A10A46-A7C3-468B-929B-7DD3BBA3821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6D494B3F-06D7-45CE-ADEC-5D4357B3709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DF012540-94EC-47F9-A71D-CF61F0C1F42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ACD9EC9D-EE7F-4F80-9054-43489A6763D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C0586275-6717-4E15-87DB-8FDFDC8EFDB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0200CD73-E4EB-4902-85CE-C2B60FC29EE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1A0D57F6-7112-4EF0-B930-8C7EA5359F7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E27BEE7A-479C-439B-889C-620FF595A7E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727B1132-769D-426B-B0EE-B9C4DE3DE98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B1670855-9B88-426B-BB0E-D5467F38EC8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0AABC6A2-52A1-457B-B823-3534CB44305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CEC2C9F8-023C-4CF0-ADC9-5D899B368D0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E75C7096-062B-4C46-B831-B14B14F888A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6F69E321-938A-42EC-B65B-7ED327E79A5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49E46F69-21AF-4992-B8D2-E1A3D2D191E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E4CF2CC8-13C4-4FE5-B7EF-3CA5F89EA5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FDAA684A-FDC9-459A-BA05-F4866B36B2E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2E5E95B3-880D-4F79-9A65-DF1621ADA07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CCEFA1D8-61CC-454F-B1F5-F3DF76A95B5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A3B21584-53DA-4519-92A0-15717B88565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3BD838A7-2217-4115-B65B-CF3E9D45154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57CB0CB7-0D17-429E-82E3-1F7484C7281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D9CD18FE-DCA1-4FE6-9760-EF0DEA33B2C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D6A7A59E-A11B-457B-9EC9-8EA72C845C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0B6EE6B0-74C0-420E-BC3C-FECFAEBCCFF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1BDD06CF-5408-4C73-9535-7B557A7D7C9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5205B60D-320B-4F6F-A7F5-F9B005D284F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FA8EE071-35B2-46C9-A905-6B3C4700776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9AC6B206-3432-46C5-AA55-14A9C1CB2CF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808F541C-AB55-45AC-A0B6-247AAD290DF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AE117CD5-C78B-4C57-85D1-EC2A1AE566C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3BCE44BD-9D15-4069-9688-1A8CED49847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309FC224-B43D-4A8D-B307-C08FA64E4F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21512BB5-32AE-4605-B2EB-1AA6B48937A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1513F32C-2F47-430F-9DFF-AE69EA04E37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EBADB2A6-9E05-4CE0-B11E-5A2778A5B29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DCF75B03-26DB-47E2-A20E-D849D0876D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841C8C3F-C89A-448B-B000-3300F7C0276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E6FA87EB-6E49-4A21-A015-F569C211556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1689FF57-5C35-4D76-861C-890DD009885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D6D166FA-4D5D-4A03-AFE0-EF8C5044B22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AE74BFA4-F709-41EE-B151-FF4FF3CFC33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AA00D3C7-DDB1-4EE1-B5A1-BAF719307CB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F27DC6E2-ED86-4507-9419-BD6D9102638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586EE73D-9658-403C-A949-AC1852C541A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152373C0-CC86-4A7A-8A41-61D1FCF8FC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E2DD8932-BAB1-41DC-A777-1AD407186CC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A5942BEB-9D65-40AE-B9E3-527A5CBA1D0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10319C15-0F47-4E38-AA3F-271EFA0AB4B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3270C95B-ED2B-45B3-874E-AC183751CB4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8F9118EC-FAE5-4882-A6BA-514AF8D2529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5AF5D6F8-4961-4F45-B119-748784B07CF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4FBC3777-1418-4C31-BEEB-C78F6E1FC94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2C8B99A8-E89C-4C7D-95BB-E57E7757D7F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55E5084A-43A4-4701-87A0-27B28C7E5FB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4818F914-8177-4A08-9118-9B5D5280816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AD1180D4-FFA5-4978-9C7D-D28609BBB48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BB394851-3D2A-48DC-834E-FE47FAF0647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7BBC0553-7857-4040-8738-44A17311EFE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F62EC8B3-D44A-4571-8D64-61086EAFEB4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2BF260CA-3B35-48AE-8921-B8099CEEE4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FF18D01B-F544-43F7-8442-3DE2CBBB221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CD52D3DD-5DE9-43FA-9BCC-47CB82368E4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B42EAD19-8AFD-40DD-A4E1-AE4DE3B94EC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F63F3EA2-5C8F-4C88-88A2-B20A75C28ED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7A939FDC-2F8E-4161-8B06-B28B61D5433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132860FF-530B-43AB-B584-0DC01728951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A5CF03E8-2DA9-4890-A81D-323ED4E4090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26E8AD33-DFFA-444F-B8E2-A6522E7BDE0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B85E7284-E9C8-4AAE-B818-B6625866788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D9C10BF5-79F8-4475-AEDC-C7D575EB587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B3D240A4-3438-46D1-8829-A5DE0772D93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908310A6-861C-497E-A254-6D054B3C601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E54A166D-1720-4A51-845A-6F729BE41BF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CE6050E8-C673-42F0-8D22-50C06C1BB03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82339A02-27AC-45B5-834F-91DD3585BED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FC25B7B2-F49A-4702-BE22-457625F406B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D7C450FB-B12A-4C83-B166-F681E453900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62EF3BE7-9817-4757-935F-0999D84BDD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C0F01FB9-357A-4016-BB49-6BACBC6E48A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7754C165-ED9F-4006-B8D4-A3F53524569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D2449D6A-0899-4BB1-B4AB-ADAF08DE39D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0E5F20D7-22BA-41DC-942F-7C85F8389C2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A0648411-9F78-4F1E-9EC3-8AC15986021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1A550B86-5057-404F-8E17-0DFFABBB62E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43337F00-8D87-48CE-A2D7-FE0CA37B961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550B3A4D-1E0A-4E86-A5E8-27CF315DC94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20BF938B-8BE2-4B6D-A335-4103D0CF7D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9F879011-DA5F-4DC7-973D-0B878008AA7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DA0D644B-88C1-4E47-815E-650446CD45E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9EBF72C7-1676-4DCB-AEA8-C76217FBC98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568EEEA6-0EAE-4125-BF18-F3ECE66F20F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444686A9-9F46-40B6-A4BC-01927BCEECE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A49B7B9C-18EC-4181-9DDE-42B33D8F816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6B8C0DDC-488B-4DCC-9BB2-88319DB311E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F7B7AD50-8B03-4C56-AFDE-6074D048947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C74DDDC8-EF27-4305-8889-85A8EC60F7B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5F2B076B-F8C7-4D9F-9A83-54389E4000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B18489E6-9471-4024-9F0A-72606DCAACF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BC728A69-AE9C-42B9-8B25-2D8635E5E7D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28EF215F-A252-4F6E-A970-EAC4111551B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FE639A64-FA04-415B-9EA4-B2B0B30EF67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DE9829A0-3E7D-4AD8-A34A-8B5D94D29A2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071DF422-6450-460A-81DC-78B7512DB91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8BCF14AF-23A2-4995-8661-CF298BEA2EF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823A2707-908B-4409-AE86-19C2806932F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6A346400-97CD-40D3-A867-A1476B805CB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27E3D2D7-2FAC-4686-AB92-8FE8AB87300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11CD9E21-85F1-4A70-9A7D-058A802A565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F8212C57-F755-4D16-8CF3-48627CD8B86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68532D3A-FE90-471C-8C71-8C7C11A405C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28508C3E-6C0B-4C34-9315-429FE8B862D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004225A1-9C01-45C5-889C-48BBFDD7D49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D9F3B745-B185-4C1B-B5C3-324BD3E49EF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D92CF4C3-7F3C-4790-9A39-DD529DC4450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F7DEF189-D91B-41CE-94A5-9B6F04C083B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344CA8F2-B4DD-4B9D-9256-561516BEBE2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7F7E7D52-CDF6-4CA8-A30A-18BA2A8E64B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71E2E546-1A63-4315-8D34-8C01CA337A0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F577DDEA-92E3-48D0-ACE2-8780F4D8FDE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AA6A6DFF-F8E3-42EF-BACA-126B3890B4F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A6184CDA-A58B-4EE9-B658-8766CC7C8F7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7833A402-FD1D-47B4-A6AC-740DC2243A2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ADEBA8A5-22F7-4C24-A38D-0AA690743C1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9B75397D-A554-40F9-B253-4DE159E3D30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A1163BDE-6B35-46C1-92B0-D910BBC65C4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1BED9D4C-948A-4E00-874E-FEC7E50CE97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A1D9196F-F645-4566-92A8-3A150945CB5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0AF6BF41-9DBB-46A6-974F-48C923CD9AE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700D65FA-BDDE-47F7-AA2F-6AB6A2485FF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F4BDBD14-65FB-4E82-8A18-C19CFBD9EC9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EC3B078B-2FE7-4260-B345-1176241FC4A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3ED6750C-E4C5-4336-BB74-BEA075CCC2E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67F742F5-3C58-4BF4-8E9D-4839E1E40D3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FC03BF14-C9D0-49A3-8829-B57CDCCE489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480986DD-CD63-4AF2-8354-4B9E4587956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AF3C844B-BDAD-4312-BC49-90E7F6EE4F3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E3CCE3DF-8D20-4989-9B9B-997B1BEC07B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87A9535F-FAE0-4137-A5C6-F17BBBA5A88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1F202F50-3BC1-4E16-91CE-38231E47640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945FA4C5-ACBC-4544-BBEF-05B80584682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7E9B5F91-9475-48DD-B3A8-6E3CB0C388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ADDE3865-5CE8-4973-9330-D124AC2F9CC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69C9C3E1-E07D-4B19-BC6F-4544038998E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99758DA7-98A2-4D6E-AD54-BB1E71F50C0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41F6ECA5-7D19-4C25-8BC1-5BBE75C6695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9CC34053-23F0-45FC-B5FE-CB7613D9B4D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C4031A92-A3DE-4CEA-8590-FCC2FE75D8E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6532DB5F-6389-4678-83A1-6E716FCCB38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EA24CAA1-D43B-43D6-AC00-C0DD44BC298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3D5A319C-E072-480B-B30D-369EA8C1DE4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54E9F8B7-047F-4A43-B379-1AD0F4BE1A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3C9B090D-0551-4FBB-929B-06F7336F7F7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3F71461F-5706-4110-8BD3-C59A5E47FF7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56BC6956-81B8-4552-A569-6D52D8DD316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7B1F2BB2-618A-453F-B7D4-09CF0A2A1B8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691383AA-D1F3-4FC7-A1B2-A4CF0F13051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EDC68A6D-526C-457E-86FE-63C7766ECF4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4B339319-3F41-42F6-B218-433F30F1C9A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728F02AC-6BE5-424D-AE80-FEC95D33C3C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F0A78350-E285-4D56-93BC-8F0EF0A34C3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DAA43C81-3527-4548-B116-9D29A1D0CD8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A66E7127-7890-4E77-9C0E-DBD3F6C9CA1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145C0F6C-F901-4214-A248-6EE77DEC0A5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A13861F3-D2BB-4C8B-9F87-7959D437E85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39F5461E-7458-4B00-9E1A-E7DFC38F682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30D3BBAC-63D5-4AFC-BAE7-F7F6FA67229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FAFB7F04-3A8D-4560-B195-47A7E51914D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E269214B-08FD-4E71-AF8C-4E2A561DF54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1AF3DE9B-52CF-4733-9BCB-B226A6036D2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AC20F575-FA88-4A58-A749-54065E27A72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1E2E5006-00FA-4F7A-AE0E-651604BAE04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1B233ADD-8CD1-4EFF-A438-FA707333E10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1B3AF318-BFC3-45E3-8BFA-D41456DEF2D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B8EA3D52-21CC-4F05-9158-6999A4995DE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11E79441-14EC-4E7A-89DC-62D2B87C8EE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F9BF5A0A-8C8E-4940-9341-22DF90A7A92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6E61F292-08D1-4FAF-B835-3FC7B1DFA14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45671D9F-30BB-41F0-8456-EA1785FE4C4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195ABE4E-1FE3-48B5-B848-98E8D6391CC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941BAF8D-8658-416B-90F1-EC2DA95398A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F0F65C02-9817-4BEE-86B9-3992E589CB6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80B7B4AE-9446-4C40-B01D-1D2A8135826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27965689-DE09-4FB7-A8BF-3FBBF60B358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B9657CF5-5547-4572-BEB0-07505221ACA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2F0F265B-35F3-457C-9866-110A103DC03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3840B2D5-CA27-403C-BDAF-214B0BF8E6F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4DAC5EE8-8680-4C4F-891D-16541AF328E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169D4E23-C876-4CD2-AAC0-88F863B259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CF714CD3-9613-47B1-A31C-27707015696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4445D046-DDFA-494A-8C85-ED530B981BF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688372F3-B2BA-4A3C-80A3-3EA1F7C3D52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096AE858-F2E7-499C-AD56-C29EF2F3745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66C822F7-0CA9-49B4-8F4F-B882581F863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177FEABF-81AF-4773-837F-588D8CD20DE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F8C79837-A5F1-45B6-A0F8-ED54CBBD8AA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A69D202F-D22E-40DB-AF70-031CFC90AD0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90C7DB71-E62A-45E4-A385-15E37FFA07A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18BCA410-F794-4038-9082-FB87A4A1BDA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3B7ECA03-6A0C-4B07-BAE0-866F39FA018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DB59F4CE-8FA1-4F91-8CDE-EF516BCE36E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A30A26E7-25E4-466D-8B9A-BE7B813ABF7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E4D78C37-7E35-42B4-A01D-52C1C253B5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E86F21FF-BAFC-46FB-A04D-2117299D2DD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4BDB420D-E7AD-4AAB-B5AB-4C5D62B30F4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42D00975-8231-4300-BE31-17949084559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BAB1BEEF-5CF7-4B61-A66B-93FA84618F4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FB77493E-81A5-48C2-A8C7-2591098279F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C8FB03A2-F9D4-45F3-B022-2C82BA991D1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E3C83967-AC52-4109-A940-E6E804869B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DE4C9C86-AB4E-41E9-B9E1-2F25C7CE72F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C603709C-8D7F-48FD-8C8E-15CDFFD80FD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A2894D10-F492-43FB-B47F-EFCCB0F8F33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78BFB995-E96B-4F6D-90CC-975A9DB7D10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482DD32F-6C6B-470D-9A8B-D1C10025790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27FA6D8B-372F-473B-8BE7-940F8D9E396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6530CA93-80E5-43A9-ADAB-5BAFDC2CF6F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4F3E929D-90B9-447F-A6A3-F5EA9DF04DB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09EB8DAA-45EB-47E6-88AD-266D9F8C3DE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4F92748D-AF64-41EC-B2F2-32FDC9BFC60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E9BDC2E1-5A4C-41EF-BDED-8E9EEC86728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15C938A1-4A09-4FF7-8932-89FFB5ACA67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FA1C5A6D-232D-40D0-AEC3-C92E9084C58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52834CF3-DD6D-4A0A-97C9-EAA0B5C899D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83EA77CC-CD24-4A8C-8442-E9D840FDD14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B93095B7-DC76-4A92-A671-67E402FCA8E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E34EFF78-ACA1-4917-B59C-DD6C6D17299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CAFC81E5-69E7-4A8B-8E85-A403D5D457C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C6F32A40-F1D5-4472-9B5C-5658E7FD774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627C3AD1-818E-470C-9250-AA498EB1AB7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34DD8B98-A3FE-4B19-9937-C771C069412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A58F11DE-A42F-4BD3-858E-CD46A3115E4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C1FE3FCE-1514-4273-B598-574DAEACAB8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4FAA45B2-266D-46C0-9D95-1A0AB448B3D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4DDB4205-0CD1-421F-8214-D2F9B932B3A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508B93CE-4C39-48E4-B52E-C6298482B85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131B0D47-1186-4703-8BDD-FF12B93E24A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7D848D6F-DBA4-49E1-95A8-F394A4C09F9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F5CECFE3-D0BB-4959-BC5A-981A3BDD663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9D4DE995-377F-44C2-9E83-B9EE8EDE246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BC43CC77-D801-42ED-B393-0EAB5E73504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127F2E59-0E5A-4565-BDAB-41E055A7B00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0921AC82-E768-42E9-8CA2-2ABE1ECD922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A4A2156B-6F72-4EB4-847D-55B4510356D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9AD9C995-6684-483C-91BC-F0CCA3D16CC9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D1D8D828-8993-4A6E-A176-A10D1E7E2FF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F6A78DA2-7CAE-4DC1-BAAB-E4EB8E9AE84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685D22A5-1744-4F4D-8A80-8795A3A8841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DC66B063-D0EC-42C8-94B6-ED582D4C6B8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D6BDABBF-99EC-4BE9-B606-2F04EEB50AC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A4170C87-6315-449E-AEFD-6D5273C0AED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9A395308-3073-4E04-A9C8-C1A93A7CE44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59BE0EF5-4091-4ADC-ABB3-97BA2221B76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F9E50E5B-15C8-4531-84B7-7266A1EB7B2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5E133BDE-5FB4-43AA-9D67-C1540092B72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F079D4D1-BF68-408F-8FBA-AA19FFCA6C3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C3F56D14-FFE4-4BB6-BD98-4A11A832A69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E8231901-2E56-4B7A-B43D-6858F57DA95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638D9ED3-6B82-43B5-A886-81B98D9269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790423B9-3322-43C2-80AF-5B9E51A93D5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8E3B5213-34BF-4A7D-84BA-58FA50F9440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FEE12E67-E444-47A8-B6A3-C7CD9E36167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905217CB-2A44-42DD-8A9E-343F6E19F4F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403DA87B-7178-4CEA-A006-2ED496C0589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500590E8-62AF-4E66-84E4-860B14C51F21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E691FA0D-E2BE-4AEA-9152-E938B8A3905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ECD93C09-1E0B-4CB3-9526-F3DB9A84F78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56A68CBD-DC99-47C3-AC11-C4B181BEED3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2B039C4B-6E82-4E9F-9211-3586B882DA26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E11E3D3D-56EF-45B1-88FE-73F4AD16A79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6EA4618B-00F0-4D58-828F-708B03D86A9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12390EE6-D2BF-4B5D-AB99-3D0F662CF41E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3264A5F9-C4DA-4A3F-B01E-8D725FA0C29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8D916EAB-1B48-4691-B7BE-E92224C08B5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1779A3D2-FF8D-424A-9D24-F8CF5FA817B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40AEBCC9-D2CE-4310-AE72-CFD5844270D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CBF653F9-EFA9-42F7-9D3D-0390E1E4A21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02078DDA-48BC-4A31-AAFD-B13695FBE404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4F9D5395-4FAF-4CC3-9903-86C212C57240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63AABB17-CF38-4267-86EA-91783B2D79B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C518536A-1205-4F7D-B6C7-C26F3BAF8A9A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9CCD9CC4-55D3-4B2D-A8D4-B0CDCD0DBCD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1F04F460-C632-4BC4-828D-A6B1159FD6E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7E2B79F7-CD98-4920-8472-2F977147345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03D6974E-ADC2-49FD-A69E-779A6B49611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310B778F-0E6E-4541-92B6-8DB3B58A40B8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F508A722-3506-42B0-803E-985B90A6F3DB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E6288022-2496-4FF2-8B2C-1D1E4B5C794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755AE807-9585-428B-A995-AB8D194722D3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863ED06C-56F2-4DD3-AAA0-444B31883AB7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503E9164-B717-4EA0-B9C8-0BE61DCFDB2C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C502EBE8-1298-4988-97A8-00D077AFED65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13EF8981-D49E-491A-9FC1-C680B523D19D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A0344EAC-5823-47A2-A870-C230383120DF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13711C72-5B27-4E5D-A804-0D8F961841D2}"/>
            </a:ext>
          </a:extLst>
        </xdr:cNvPr>
        <xdr:cNvSpPr>
          <a:spLocks noChangeArrowheads="1"/>
        </xdr:cNvSpPr>
      </xdr:nvSpPr>
      <xdr:spPr bwMode="auto">
        <a:xfrm>
          <a:off x="640080" y="100736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56</xdr:row>
      <xdr:rowOff>76200</xdr:rowOff>
    </xdr:from>
    <xdr:to>
      <xdr:col>15</xdr:col>
      <xdr:colOff>285749</xdr:colOff>
      <xdr:row>60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04CCD8C0-D5CE-4705-B8F9-1E7C6139B894}"/>
            </a:ext>
          </a:extLst>
        </xdr:cNvPr>
        <xdr:cNvSpPr>
          <a:spLocks noChangeArrowheads="1"/>
        </xdr:cNvSpPr>
      </xdr:nvSpPr>
      <xdr:spPr bwMode="auto">
        <a:xfrm>
          <a:off x="3263265" y="10073640"/>
          <a:ext cx="6158864" cy="69532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3E0C3154-6051-4B06-98E7-5FD77A38270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1DD30A78-C6B4-4D4A-89EF-22DD4F8DA6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DE0BE0AB-BB63-4688-B431-9FC1CEA49A9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FC99E642-2FAB-4451-A53D-6C822F690D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E4964BE3-9A78-48ED-89D7-69809607E90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04DFA7DB-637A-4503-9DBE-5A339F45C1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890DEB58-DB9E-4CB2-813E-5FF26693F6E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DE8E9175-4100-4226-92F4-C9A547275D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821DBC8B-1ECE-43AA-B594-17CEE4A2CC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DF9F22A7-3FA0-485D-B7AA-E9869A0270C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0541EA91-024A-4F7E-B3C4-CC1EACCC56D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CC3AD9FB-E5DC-4BAE-A1E8-08598F39240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649CAA39-4926-4E7A-B012-5A63AC0189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DA999AE3-BF52-4180-976E-716768FE48F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0068760F-56B3-42F4-8581-FBFB0AA021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9C0623A7-E3A5-42FA-BE4F-DC8DAF08E8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E43CED89-34AF-4CFB-88BF-F18C71E521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5797841E-5C44-460E-A259-D68B1D9F816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7ED7808C-82DA-4AED-BDCA-114556D23A1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8F307E54-7CCC-43B3-8303-71228B6C332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223C5B21-DF56-43EC-B239-A7B4D9CE4C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724FFBDF-673E-4E41-B821-C5319F53C30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853E1BEC-9CB6-4435-AD15-15AC265ECDF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9B208E2D-8B7F-4352-9E85-EB67B89C2B4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ED1E7574-84A8-4575-9E94-0FD23F8876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B5333C60-8843-4155-9812-A0A6042D09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464C521E-B404-4A28-AA79-8662723469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186BBAEC-D58C-49BD-BB22-258CE5439BB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92D2E8B0-4D09-4975-85A5-6FED06A5829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FE80E199-5BC9-4001-99B1-1553F9D3163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3D6950E3-8970-4067-A88B-88A72EFB8E4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4FDD679B-0913-4C26-AEB1-A08370973E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3D561B36-607E-4278-96FD-22EB3DA7CE9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AA976D26-94E8-4BA0-BA10-78C5A674EEF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4DEC68F6-3C64-4F21-A0D1-C84D35E8DE8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D8C424C4-37E5-432E-9BB1-94080E6F59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D2DDDA93-31D4-495E-81EC-71902EFAC4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E21A7010-ED34-48BC-9321-4A3C04E246B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BA0BCB9C-A980-486C-8C58-767743FE37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DF45B4F4-8F13-4746-846A-615B97D1B42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D07A89C4-F25C-4787-9599-02E53AD49C7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F5C3C67B-75F8-4BEE-B905-3BA711C6E1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B091B4C4-6E02-4137-ABBD-B3B8A89FEF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839F24C9-6A67-4F8D-82E0-039F941CC8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6986D70B-4712-4DA6-BD06-F56F9407492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CF757BC6-E897-4938-8CAF-769FBBE869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982E94B4-C2F7-437E-B4F7-3E528C1A82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36564DE4-3944-4DED-BEFB-61C11B2699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2038A7A5-D512-4617-AB9B-33DA78CE44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64904275-25EA-477D-A813-720FFE0D52D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01C9192C-BA8A-4404-82E3-A27CDD9FD4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322E64DF-FA55-4B30-AC1F-17BF797D08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709756A8-3931-41E2-9786-88368622521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E4084879-98AE-4EEE-BFA6-AEAF067A3A0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2F14A134-A8E2-4522-934E-C8E204669E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CADD28CD-4248-4530-B27B-90003EF3413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17353D03-4F10-48E4-B993-D70BE7993A5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03AE5E6B-20BB-4D38-8BB9-B2149FD38B2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20AD41EA-A43B-48DB-BEF9-34752A7257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FA82E716-BF1A-45A6-8B1A-429AD0236B8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D5844D5E-1497-4BD3-9F8F-B784B92D4D1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79ED83E7-F98F-4B99-A604-CC418D31AD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7B43F313-1256-4D21-BCAB-9ECE4126D3A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81A0A62E-87A6-4C4A-A5CB-8120D7679E1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E2C0639B-A043-4790-AF18-739D50F183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FFD8C798-A1B8-41BF-A226-F9B6449F6D0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1C9391D0-D1D6-4885-815B-E012E8AB41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DC9AD171-CF62-4DEB-9B77-9DDB9908FBA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72E95B72-A65D-4A4D-A504-B55EDF057B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AC8E977E-1027-4763-8038-4FEA339C0D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7ED7C26F-9CCF-4E67-B207-E903EF0373C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659C8AD7-E4A2-4B56-B23B-D57BB28A573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71154CD1-EE48-4EC3-A5B1-2B52F741D9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5A23F9AC-B166-4076-A577-6629F3343B3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3CA69EE3-0AE7-4913-88AA-9F4A3A8EE32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6429CE87-9729-489F-8CD9-A860D89B637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96A89281-E21D-4A92-9A3E-4EB79623174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E13B3856-C362-4237-97E8-A656977AE3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36E9CFFB-CC94-49B6-A752-CFE8613460B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053779ED-51EE-4154-BD77-193E089B2F0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6DFF3F81-97A7-4A67-A391-33D4AB9118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5BC525B9-C81F-40C6-8349-FD69DF92F0C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7ECA8B76-6AA4-4B8A-90C8-C1E213CAA0E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CE5D48CF-CB4B-4A13-9723-936D07EBEA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55CA191C-B8B2-49C9-ADF7-58A5D44C74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91792E85-B5FC-41EC-BC77-C9972C24714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609665B7-723F-4B02-B221-641A70BDB51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86FAE5B4-6808-4509-8690-464D75ACAC2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A4560E96-9C22-4E65-B348-0485238B8A9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338E75C2-15CC-45E8-9EF9-F4D3837B61B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54226C0C-35A9-4A55-AC5E-E289D90AB2F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CE918B5D-234B-4281-A174-510E36C7BAD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56752A94-3BFF-44CB-A9D5-606A7D16220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7192D1C4-941D-438F-A3CC-E403A0606A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3420E885-8EBD-4B92-AF57-EED8F557395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E720A713-9B44-4D71-BFE7-82D48C20F2D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9CED449E-987B-4F05-B68B-4C51F186AB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40209AD7-6A8A-4E89-800D-9F4AE02EB2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84F60390-2A9F-49DA-9056-8BC65A9B8D8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73EA88F8-2F72-4B67-B7C2-20F6909C60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A7A42AE7-9AAC-489A-981D-6A091610520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5909C99B-6575-4AF6-80C5-EEE36AE4661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FA0D4145-0CB4-4545-ADD2-CD0EAA48B18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45DE946D-AD04-4A47-B52D-74DB1EA07A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98993834-6DBB-4651-87AC-4A5D9E3F81E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18230F58-5838-45FC-A7CF-10236B52D2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1635F109-8DE3-4D7F-BD99-1FF147543C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9D5BA02F-027D-4845-ACD5-8D737FAB3A9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52893005-E5B8-4EE8-BA9A-106B580733A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3ECBC565-5C3F-4917-A4EC-EB1541B218D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B2990EEC-F73B-4BAF-AB1A-1D48021F1A3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A5842EA7-4B45-4DDD-8CA2-EEC0D4F1488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30ACD419-49DC-4C41-840E-210A29194A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44A22545-5837-4A89-830A-3B7353C090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C1966D4E-6AA3-483D-A480-D781A0FC963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0CB46A1F-BB62-4E02-AB90-65DDCA90382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888352AA-2DEB-44C9-A875-CB37A5FF6A8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B0E165D6-9ADF-4733-B1A4-02FC9316533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F40ED726-5089-49D9-B6FC-70CDDA03D57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F57320C0-A4CE-4939-824F-DBD8B463C78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D3686761-B71B-4730-BEF1-C158990A549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EE5AA765-C70E-4865-B8A2-5DD41C1153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C66846FD-DF4C-4BAD-AFEC-42836A6569D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1F48B8E6-54CE-4E96-8833-37528086197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2267E4FF-DFA5-4CBE-AFC3-49E4D87DFF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7B6C429C-4D43-4784-A9FB-7C81226B438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D7103ABE-1010-4A25-937E-310DA95B972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46BD0496-F714-4A0D-AAEE-EE40E76E1B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7A5215EB-B018-4D78-9CA3-510AC6E1D8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2719199D-A259-458F-91F9-2F667A378E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62371384-AF52-4CFC-B46E-82B5A96294B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84667A1A-2AD1-4D0C-81E7-B40DAF76C21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CB175D52-1223-4811-8A54-573D1FE8E08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C03309E6-2497-434F-968A-D018984B2A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F94858D0-9806-4042-92D5-13B2D1C68B9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DBAF8FDC-0AFD-4938-8D62-404B2AA694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BD436A8E-6636-486D-ABE8-DE401A7769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477C320C-E448-4EEC-90BF-0294DF0402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9F1CCC0E-6276-4E07-AE6C-C1E53209C8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D1D24814-4610-4840-BE75-B1D80B9981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6243FDC2-B7E7-4886-95BF-9455A3C00D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44B2F432-DA3B-47B8-AC69-3938AD3008A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B1D9D877-FFDE-4A73-9609-EE89FB2278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C4A46EC4-E554-4694-ABBD-3239511EF43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5CA58BAD-9B3E-44EE-BFA0-561D9B1B1D3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482E5A02-74A2-4990-8E9B-9275539C7E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F07CDF3B-419B-4A12-B3B5-7638AC8355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62C2D1D3-FA9A-4C81-A818-992632E6E39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C1A6BEA1-7CF6-46FD-8FA5-A86CA12F86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234AB581-85A0-4CEF-B64B-245A559C1E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290AEC22-3832-46D1-85F7-944ADB59B5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AC54231E-4E73-4196-B977-9705C62F952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B50FF577-56DD-48A7-B725-BD066329B7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283F3C15-5F8D-430E-8EB0-F94561A4B1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B08317E4-D0B6-46EA-8519-275A6FC704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3F4DD114-C60E-451D-BE82-7B8BCA641D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ADBB462F-24C1-43A3-BC62-08FA28DDE99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672D216D-23B4-4654-B3FB-0D6FE830FD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C138B753-ABEF-4E88-8CD4-1E0FAE65A8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AF212E1F-CF9B-4901-B0CF-45937CCDED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B05E2304-0EC0-44AC-84BF-F6E5B90F942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93C55FD3-2726-40AA-A8A2-F847FE945F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D2833EF7-3104-4F5E-95EF-4FC255B3535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57A0A2D6-CCFD-4353-A47C-A964B52708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07A92940-9134-4EFC-8F17-C57BE3E9E5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676515C1-96D1-46F7-B226-B9F562E2747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20654E87-208D-4E64-9A12-27E6CBD5F8D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99FDE955-0BAF-4A2F-8864-8CB5554FF11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89DC104C-7973-41EF-832D-71A4F6998C9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B9250F2D-6CCD-4534-A4D8-260F3EFEA93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23FF5031-F089-4E71-A265-635016338D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07344895-EDA5-49C3-8750-A2ED81B41FB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7797FA62-1B91-4130-A24D-11191B79669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1B6552D8-8D04-49C2-8A15-CDDF0EF10BB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1219FA14-3303-4C20-933F-DB7ABDC9631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A420B4D3-1FB1-4965-B868-3A1BDDC4061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718A660E-8361-44F4-804C-5B5C60D155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5BA2469F-C09D-49D6-A278-DC137C5B7B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F24CB01C-C924-4F93-B9C2-DD39EA93CDC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33A37EB8-9968-472C-A8D9-6DDDE89CA7A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CA1CE6FE-D362-41B7-86C9-D18FB8A424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06B8F625-64FF-4011-B82E-F2DAD0EFC48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845C1AC7-638A-4A7A-A0BE-3ED67B1765D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A0088D44-7F1C-45AD-A8AE-AFC8EC2D7F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810B437E-B7F1-4824-91FB-54A50952089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6FBD2DCC-CB05-4F2E-BAE4-CE5FE2CCC66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FAD72109-89F0-4851-B448-42F3329999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99192A8E-6A3C-4CBC-B5F7-31A0CD652B1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F7DC93E5-BEF0-44BE-BA79-6379E8501F3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A8742A21-8B2D-49DB-A7ED-FD8E3FC108B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C39EFBA0-79C9-43BC-A365-7771B3DB19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FC9423E6-5C1E-422A-9C8B-90BB53AE8B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7FCCB9A3-A870-4AFF-A75E-CD62F3DCAC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1404E339-90E3-4550-89C4-50485DE7F8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150ED8FE-619D-42F3-BD35-A2243EA4F79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41B4F457-B761-45E9-B9B5-AD5D496C3A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C4F6F990-7804-4D04-A27E-13CCDE741F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10102506-9F52-45C9-93DA-82564F8587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77B95B68-9FF8-49B7-8B26-A887E677708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9DDCA1EA-8638-4C9E-BC90-E779FB17AD3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8613FEF8-1F4C-49E4-9F72-5E592DCD76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E521D20D-C10F-49C6-89AD-4D33AB6F4AF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D435D704-5FC3-479F-A0AB-F67CC6DA5E3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612E40E6-2517-4229-B0FC-D1F9BF30C81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40A36208-3497-42FD-91C2-5BD040A3C4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AD400FA6-7ADC-4D76-BEE4-4EE8697DE92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AF32EF82-5309-4294-AD99-35FAC8886B6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D45E36D0-3C06-48AA-9F79-B20A2B7BBF4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F2D85C69-2DD5-4146-954A-8A4A0DFE8B1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E49A6AB9-4015-48F6-8779-263F3CEC2D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8311DBCF-CC8D-42E7-95C1-D6C3BB6018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C8FD07B0-3564-4B47-B0F5-86D8952BDD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0B7D8510-9521-4625-AFB6-5F828141F6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9A754D3B-A4A0-40C1-8405-279EA5104C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DFC62862-AABA-4D53-8C30-297C9730999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DD201F72-A2A1-4643-B520-5BB5124508C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4E040B08-300C-4EFF-A239-6914A06FC43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17B40A20-A049-42B5-9FF5-D4FBA69A316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B7077272-B8DB-4B5C-B071-0A1F29ECD5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3646503E-B036-4ED8-AD14-0D8BFFC3E8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AA180C05-3F64-42F0-A7FD-A1C63610C0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AA54AF6C-42E4-4C33-925B-89301A80881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050BC220-861C-488C-B7D6-2CA70BF7CD8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3EECC2D9-8D15-4E0F-9CC4-ECCBD4F5AC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5AC28218-92B2-4B6A-9FDF-7569A80DF9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325ABCE6-3C28-41A5-A2AC-69A59707A81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F1735C5D-70BC-484E-B8EF-72E708601EA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50766B0D-0FE5-48BC-A5E6-C8F0491FBA0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BCA544C3-E7D5-440C-9F63-B34ABB4748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8EBA2A96-9C16-4F0E-8A2B-481B647B44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6A4DDBA6-6A9F-4426-9DFD-189AF09F7D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D515CB92-0EE7-4231-AC09-3CAD8C53E43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FDAFE49E-8AE8-49A2-BD9D-FDF5D543E74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BE71E8BE-265C-46E5-A4D4-313627398AC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F1455914-F9E9-401F-8E64-C847921E7FD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68987EE8-BDCB-4FC7-A268-A686E8AE2D4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7BA9F3D3-A263-44E6-A12D-E863ECDAFD2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715B13EA-2A50-4CC4-9576-ECCCF0DDDF7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E930CC0F-10B0-436C-B6AD-7B19EE6580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00F102E7-B96E-4E7D-B5E3-A5835151293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DFFDD4D7-904E-4A24-9338-52578110328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AAC7099A-D669-40DB-BFCD-6739A17B57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F6DBCE9A-63C1-4B22-BD8D-284DDE2C5CB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232D2805-AEBC-42DE-9B84-A0B2261BB14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23B20ADA-1505-455E-9EBD-81F82BE72B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56266BA4-0FE0-4515-803D-E15585F7687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85225D6D-9199-4C59-A6DB-42996B3420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AB9CC3D4-B64E-4548-9EEE-CA0D2C30EC4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46F2A28B-B02F-4CAC-B13D-AA1452BAA52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961A597C-5A3E-4A73-8501-A1A2F31478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E2FC77CF-B617-4D3C-A316-3BD929C606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7D5D1C1F-829F-4A71-8270-78FFE36E3FC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42E43ADC-448F-4311-BD5E-B3D5C22DAC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50F57C96-D8C0-4221-A18D-19A067B37DC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5C4882B5-E980-47C4-9A51-683382319F3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12206BCE-D26F-4995-A57E-F1C878C311C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C198CECC-FE89-40D5-81A9-5328BAB053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078BEB52-3C92-4DE9-89F8-B255BAF3C24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BEAC9E05-CC42-450E-8B2D-59D57DA9B67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F8E893ED-3C03-4D76-91DF-7697B1B47D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A790F0EA-A319-4833-8566-7B6EF36EDF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05ECA0D1-643C-425C-B595-B4BFE7468C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FB2BF7AD-B29B-4ACE-86E9-1FCB5ED840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750B4942-0D32-4D27-AB0B-751F4B5145A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A0FBE37D-953E-4DDB-AE54-132401250C0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08CB42A3-2BB1-4CB0-9905-B88B05D904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93C2478E-D638-4B5A-B1C8-9F934071458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41EB90F8-FB07-44FF-9339-DAF0FA8F38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B7113C98-748C-41FE-9D38-6891645F75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0FE13D0B-37F8-400D-97C4-97460B821D2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9F794276-FB13-46B4-9831-9513768C94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9EA8641C-558F-4B57-BAAC-C7B3D9E54B1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4C082341-4DC2-4A1F-9596-68A7270DE9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35F55E7D-4BAB-4463-986B-04E026E610B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C78DC2BD-9700-44F8-9A8E-10505DE3DD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3E8D072F-C87A-4F05-B68C-8E48A5F3266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6C512CBC-B2A8-4406-968B-F3C8B7501BF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3546A659-B412-4CEE-8A3E-B9262AA567E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912CA779-0D78-4753-AC9F-20A2A01ACFE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3E58D3C9-F5DF-407C-9111-C65BF3C7339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D8E24648-4BC4-4547-978B-27075BE893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DA55E57A-A176-41FC-9D43-72E204BB51A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3A5CCCE6-CA8B-4195-ACAD-B8BAE59848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2B676838-4A7A-4E54-8721-091385FDB28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B6469992-F7A1-4893-9860-725EA17F815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9B444F33-1CCD-4A11-A658-5DAFFCA33B8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1471468F-2B14-4718-8795-002D3F930E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4218ABDE-0E1E-42C7-AA2E-5334E8F634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FFFA0DC2-F38C-4EA3-988B-3C7495DC11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79B6B206-C05F-4EB2-B724-719139BE789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DB2CC5EC-D3DF-4091-9CA2-E44FE5835A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72295F50-7246-459A-98A0-D0E1DC55FF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72BE4127-C15E-43A4-86E3-5DEBAF11546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E930FDE7-9868-41D5-B91A-A0DB3292BBB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12147D40-1CEA-4DD0-8F14-847D12890B6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B53B4B3F-42F5-410A-98AF-E69263D52F2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DD6A14CE-A543-42F5-9402-568734BE222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8B3F0CB0-2FA5-44A2-84AB-0EDC5B03635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EEC1D126-8626-485C-AD60-831758957B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7A07BCAB-8393-48BC-A1A9-F039042CB3A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3AE2EBA4-9A75-4881-B3F7-ED144E7372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A060C2E5-0234-4B2E-9B0E-FE5FB226A7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559C22F0-0083-4C6A-96BB-19E2A4A02C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73B63247-504E-4BB1-8104-114CDAE2D54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2863B9C1-6206-4B80-A345-6EE8936384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89EFD928-ECEA-47FD-81A5-83879F82613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73CA1A0D-94E0-446F-B07F-B48D35363C5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F3A1CA1A-1645-4035-A892-85AFEA2B2B8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85BD8D54-B0AE-447C-B6EA-1672C4CE85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9A2CB662-3B43-45AE-B1EC-35CA990FFE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5E7BC47C-A96F-420E-8918-53C545AD904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88F456C8-A34A-4EA0-8E98-F505CE8EED7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1C382AE6-0B6A-43CE-8408-E75BA149DD2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E93E9C81-EC68-4E1D-B969-3FEC7AE45A5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358392A9-1A36-45C5-81BE-2E1EBFE04AD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9F864A13-0D37-473A-80D0-317BEE316B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9B42E6BB-D93F-4280-AFE3-21682BA59F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8F0F8FCE-78E5-43C4-80B1-D15F04B992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ADCD9880-8352-4441-9E14-363F0F0B582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9DC3DCE7-0D26-42C1-9E2D-262A945F3D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DF9BBE51-5510-4959-90B2-006D95C4D5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8DEB9320-F121-427C-90F8-98487832D5C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A0C6C0FD-F23A-4FC9-B688-BA39943807A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9452DC15-1ECE-48EB-B92F-C66BCC0100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76ACA849-C790-47A3-8A31-172FDC7EF2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B6E63684-78CA-41F8-BBBB-2E7FA495520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2E71C320-EE50-4092-A681-20B8CAF4BB8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908C291E-AD7F-4E51-B046-05DD466D9B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B07BA088-BF4E-499C-86C8-064745C1A77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2E87BBBB-6F4B-44DC-B75B-E1C3EB91EDC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0ED175B2-C8D8-4E36-8DE8-2F0A28A510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328ABD1F-6E00-405C-9C9C-301E58C8F5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A68A829E-9BE0-4F4E-B3D2-ED389D85C16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C17FE2A0-5815-4E37-AABF-01D84AF2CE7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EEBFA4A4-0FE9-44CE-B023-A0F72E93020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437AC966-69EC-4AF6-9C92-DE20C24841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FB175BC4-B426-46B4-AD3D-1E96D56A807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368B018B-483E-43DD-B31E-66DFD31E264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DA855CCB-4517-49DE-A97C-30F6C1B1A94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EC06DF83-697F-4FC7-A90E-31405F0166B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FE89C015-9CF0-472B-8F93-D3FB207E4E7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FA4A25D4-8126-4F3A-92F7-F1A1C7CC2F3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9E698639-2241-4043-89AE-7D6B06A7F0C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06A7BA47-2A00-4CA2-AEE9-EDC89DAF57C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C6CB5A75-A331-4734-BCB3-697993FE94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D702BDB0-DAC6-42DA-BB9A-B7682BF84F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7F122360-E217-4882-85EC-15F67CE88B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C51215F8-BAE9-4F00-A24D-3189ADA302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20D499FE-5B59-41B0-9F0E-DAC52E80DD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AA5DC47D-B26D-4B8E-B7CD-C5F4967C78C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264D805F-EE0E-45F3-855A-88BA3D63804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087F6055-3E5C-46C3-956B-8675F1CA030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62BBCDF4-B2D5-405D-914F-452059B092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684937AD-A82D-457E-A80E-CE9FADD613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65C073F4-3658-46CB-B4F7-70033BE6FA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3D3CE55C-450A-45EC-BDF7-86F2ED0168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7897D245-9165-4BC4-B414-3DF93D231C8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D7C6B4F8-20DB-4EC0-A7A5-3EB8C6997E9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043685F5-13B0-4BF6-9E62-70A1A16B25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8FDAAF59-3FB8-49B9-81BE-CF8064595B8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45AE8792-CCA6-4BFD-A7CE-F0DE59B3523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4FEEB301-9197-4E81-81E2-74827C80A36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70062A18-2417-4ACF-B7DB-9C4E3607E40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98114DF4-80EF-4FF2-8054-2785339BA2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B1869332-DCA7-4055-B24D-E1E70AA0330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7B363F3F-71C1-4D4D-A6DE-AD2D16C558C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DA2EDB4E-4138-489A-8EE1-714768663DF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484B6E3B-065E-4591-84E3-10D58D0F07C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231AC1F0-E9EA-46F2-B8DE-79BCDFC16C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6E8B3FF6-C7EE-4C88-906A-9417813D0A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AFAC61E3-90E3-4264-90CA-5D0FA9C87E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021F7CC1-A9EE-4145-B848-C99B956A7AE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15EF856D-7479-459E-B81E-DABCE066DA3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5DBD84DC-4E34-4F5A-99FB-09AED9628A1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4E8EC90C-63EA-422A-B489-39D60ED0649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182919CD-7C84-4B1A-B973-0AB5DC8C2E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BC07354B-F47B-44CD-BB5C-D9FC4E5A69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23919B66-2FF5-42DE-BF55-23BD92DA651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0D3EF18F-60EF-4DAA-88C9-A9B8F6CBB1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2B30559B-3CB2-449F-993C-FAC280D18B0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A88087C8-B7EC-4F77-8D02-867D524DD7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874BA293-65A6-4FA6-9153-5B71071AE5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34800F96-84A1-4EBC-9379-B632F307D60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FE11A9E2-D429-4F21-B125-BB81D73A01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EA930721-7663-4E7D-B46D-BBF98D27A42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F64C3FB4-62A7-4A57-A8BE-A635F5E53A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A443A8A2-DB8A-4C12-9EF7-C16D8E993E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81A70C5C-4530-45EC-9DE2-0DAC95B6D97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56714FB3-B0B6-47F7-BBEB-7B6E9389CC2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8A22DA53-A971-4C4E-9582-677A09ACA37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95970FE7-38E7-4D39-BE55-3016767173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94A8CB60-6113-4D15-B8D6-03A2B4D56A3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5D299A53-999D-4ACC-8ABD-8C9E0D6FAE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6EC0F4DD-BC0E-4F2C-8974-69CA0E8FFA4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1885E253-DA28-4EF9-B331-7B1F3956F08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3AF050A4-DA32-4E16-917C-84918F1D88D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6EDD65FD-4B0B-4CE9-BA63-798897A12C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23D9D519-2DA9-4519-8B90-AAA38174F3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FF6E4370-9D56-4059-AB00-EADBA95ACA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6CB291B1-3E35-40A3-904D-2FE66B007B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ABE10C86-78FA-4111-B2EA-F7A746E7AF6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9D6E1FF3-0A1E-4720-8F1E-F0E7A66BD1B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E53482A9-F795-4181-8331-3A8FB81ABF9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89DB5645-527D-4F91-AC6F-DCE92242BD4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908726D9-3E32-4567-B1FC-8B33BF4FCDC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107C8511-4973-4E5F-8491-981002C771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883C98EB-89D7-4A58-A465-A5E96CFF3E0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D29BFF8C-2B5C-4B50-B348-D24086C641A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5AEE0E4C-77DA-4333-B20A-8E43DE705D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EF3AFE1F-1890-4CC7-9064-4BCD0D14E4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384BA851-88FC-454D-B444-6E6E94BE35B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9EDC77EE-2CA8-43F5-AD48-9B2D46DEC07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F2CB420F-FBF0-4DB3-AE78-B3F4EDCE4F1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1128331E-66EE-4091-97F6-566091D475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4BFE2361-CB75-4570-81B7-9B73A7DC03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44FC230F-E069-4540-9A1C-F7DDDB990F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C7BB9FED-969C-408C-81AC-85EB83AE713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30136E93-6998-4901-9215-AB7A80EBC9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1019B991-6348-4C41-B0EA-688ABDF88B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44F2DD11-DC4F-47CE-9BC2-92378284DA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CC324902-F5BF-4D00-B175-03901C28568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F645E575-38A7-41FD-8E79-156D983A55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D9B15F84-9562-474B-A96B-D13DBB5A331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095C1005-8DC9-492D-9179-CB0BAF81688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7B0B4881-FBEC-4D1F-BC3A-8D65DBB3F1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63CCB414-046F-48FD-A35F-8565CFF226E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51FA9771-0D8E-4654-9564-C6E8901015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192DE389-75D7-42D4-8766-090BC8F06B4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80F2E721-AD22-4C91-B206-A26545F77D4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60486448-83CF-4D23-BCD1-BD0CAD462E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6FAF6C8A-E928-4DB1-A84C-462A090F9E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E329D96B-9C69-4CF3-A25E-8F2E69DD522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E6E304C6-8F09-4686-B649-44F1D3DFE0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F9E4A62E-A303-4B83-A43D-8F658906E20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85E63B4E-780D-4241-8FFE-FE2D43AD342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01E2DC3E-D5EE-4942-8144-FA1F9396DBE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0B7B1FA4-7342-4817-8A49-3411B291AD4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9546A430-5A4E-4408-9C19-62DB8B45DC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A6437BBB-9662-48B5-9C60-6E51F6F0744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03D9A3C0-F179-4486-B7D5-B8F9ED20412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6E07DDC7-4738-4D20-81D4-83944CC1582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9B574EC9-33B3-4A5A-A471-BBE525740F4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B7A3E5F1-0504-4673-9FBF-00B7CCCCAD0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4EC710CE-73B8-4A64-8D23-053C6573449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4BDEA2D7-F60E-4494-B4D5-9A0FE96FBC6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04459653-3AE8-4178-A9E1-74A20BC60E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0BB78099-5009-4665-AA9B-91F0101F547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40EAC0CB-92D1-4859-9881-02B6B19665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3DB00302-507D-4995-911F-FFC8C332A83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EFA961B8-F17D-4856-94A6-CD2512296D4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AC0D0AB7-A324-43DB-AF64-AB092C5801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3B2DD85F-7FB7-487F-B6CE-31238CD21E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A3A8A23D-363E-4757-9DD4-01F6885D51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CAC1E25E-BDF9-4020-940B-3CA1BF3328C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04A42273-C132-471F-A796-0E1EEFF65BD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DF15363B-B271-41AD-88A8-5A76F858728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2BECBD97-F9D3-433E-AC2C-9B6AD00A026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C0C3C6FF-8BFE-436B-83EF-0CDA98C453F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08FA0359-8CBC-4ABD-A1A4-449D9DF4DC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93F8D0E0-AE42-4C3E-891D-3683D8DBFA5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BE7D2B08-7B44-461F-B2FE-F61109E7019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A8A36DB4-5E4F-4451-B0B1-80C5B32C2F8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99D1B532-F96B-4F8C-97C4-E68A61E2299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24A5B628-4E96-46CE-962D-7DDE364F6F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7FDD3E5E-9E1E-4B63-8874-C0D8F81C5C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994D795A-4819-4A19-B71B-01B87ED389A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74A923BC-6425-4170-A192-F4181BD9998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F44F0DAD-32D8-4CE7-A52D-3D0FF598D88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DA80B337-4190-47B2-AC09-214A84D2BEE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0DA4974B-2C95-417F-86DF-191F4A3EE0F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FE84C6B9-DD2C-4554-901C-32CD4316E9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B406E7F2-013A-450E-981B-99B64FDB28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1D6F5D62-2C6B-4B79-8F40-94296B8CAD7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5D2BCB4D-69D6-4D3D-8B79-AB928ADA32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DD05C860-FCA9-46A0-AB7F-244D5EA9606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CA386068-5254-49EF-A2A8-78766D0959E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1CD7D2CB-2217-4988-A3C9-3DF10D25027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BF986CE4-D8D9-429A-BCBE-53163D50FC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0D193808-B089-41F6-B0F6-FA2DAABDFF1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4BCA8087-F0AE-4BFE-9B7E-8070338115F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7BB2CC8B-EE7C-404A-ADED-DEBE1D5CCE3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2DF76BD4-C097-4068-82CB-84508175D1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1B55DA56-0FE9-44D6-954F-E49778BEEE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7884AEED-F184-4862-BE0C-0B067A937E4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05C8D598-9305-4002-99E8-47A3A55584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0ECCD879-1669-42DA-AF1B-BDF9E8373B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D5B89B6F-6144-458E-A5E7-E7E09090B5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D735BB52-C0FA-425C-9AD0-910A56D995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F1422F90-8DA9-4602-A0FF-5DEB33D4561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23C337DC-EA64-44AB-81C6-3B5C1B35B52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E4B84259-B976-4390-AE03-6446565EF5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C48248CA-C7FB-43AD-B8D9-D417C8238E1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E7A74918-D332-4C56-9B84-A0AA15D1F8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F90E522A-4E0A-4470-A157-EBD8EAC33AC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C5A4C397-0B69-40C1-9025-23C586D6CD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92834A6F-6DB0-4587-B4CC-AFC109777CC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56255E95-7ADA-4CBE-90AC-A1AAB99A3A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514E11A3-D0AD-402B-B774-6AF0D5D0BB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5462B6FC-6885-4DC9-817A-E4FB4C8DB1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CF918F8E-5B3F-407A-A897-69D3E841B40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56FD6F08-234E-46F8-8E40-7808590B1FB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4A1C0321-94EB-433E-AADB-CF1FE61110D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4D6A2B0A-32C6-4AB5-A766-9E4E4CC7B67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58651A0D-4798-46AE-83D5-445D2C16A8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DC8B768B-E87A-430D-97E1-4B064A84205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17AE4FB0-1A05-4000-BFED-AA1D150069D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34378782-FA02-4744-B25B-49EEC01C1B6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248EEEB9-A983-4AFB-B9D3-DAB31F31729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5A9E1E91-830E-4173-9881-21270B1956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7F181D50-6060-4D0A-A501-1EFD787FD04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9FDE318B-3D38-427F-9C4C-9AA57724BF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950C712C-558E-473B-8B70-D6B857CBE3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256C08FF-0833-4C78-86B4-29450FD47C4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16901751-1570-40D9-A001-C5898045975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1923E81C-DCC6-48B4-B41B-8C449E35C0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C9E47D57-F4C8-421C-AA94-352646786D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7C1AA0D9-4A44-4CD1-9609-59C10689F2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835AD30F-D0E8-421A-B4EE-117D7AF139D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DC55AB02-1EFF-4E80-86D1-7306CB6DBB8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AD014F18-FAEB-4494-B7E3-99A9385B0AD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72187857-29D5-44F1-9FF3-A9F2F466B7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434F4B39-B2BD-4EB7-B6D7-3D2D16B595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4DF714C2-A4D0-450F-B7F4-32F9831352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1F13EC2C-B175-4D57-9677-E7F20D36CFB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F9549BDD-402D-410B-A333-348CAA55841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8FC12485-0275-4F8B-B6A7-A28B4C9B72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0B9CE93E-67C4-40A9-945F-277BD5CD4F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4DD34E55-3270-494C-85FA-0D22C490CE0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09DA09B7-B13F-4B15-8EAF-93871ECACB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DF64BC1A-076C-4CEC-8E22-BF5DC46E079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DF3CCD23-C080-45C3-B62C-FAD5419643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A5BF4F30-F5B7-4373-B9D9-19CE13C9C6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55A9DA64-084D-45D5-BB55-8553BBADFBF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E515BBD6-C8B1-403B-8459-970A4CFE65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226CFFEF-D23F-43C6-AED4-318173A449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9D42E701-70F1-4B41-A62E-980D668A6B2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B671842A-FD59-4C29-A35F-06BDD54395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11C816DC-D877-434A-9C55-5BE013FDC71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C9946011-2489-4D30-BDDF-99EC982AD42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EB0A385A-2265-4E61-BDCD-3169DF38AD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40699B37-2B0A-4C5E-A19A-49760B56187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E024EA06-5A23-42BB-A6FD-CB85D0C452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F19FF5B9-E834-4CBC-9E19-A83153137C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ADFA04CE-0291-4DD1-8BF5-A90B6288D20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4F47E178-3269-4C52-AAF8-5BB43CC255A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EA87AE58-8FA8-44BE-8B1E-E9464F570C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D2971EC4-D995-4F97-8BF2-A22BCFEAF5E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4C5B446C-8E67-4D6F-912E-06B3C7611E7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37CE29B1-5A49-4F83-9DAF-3DDDD4A2D8F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9A3D8E57-62EF-4D5E-9E80-3B55E73F5E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3FE2ED34-5D18-41EB-8A77-56C061AA1A5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435657A7-7498-4B56-AD8F-89FF363C89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270D7CE9-D7A4-4648-A4D1-2D1499434D3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F7EBBBE6-63B4-4E97-B839-8046F10CE7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E3C3F3FB-ACA9-4D18-9739-ADD7516E449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5FE83A5A-1D59-4D30-9517-CDD57FB8E9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7CE99372-0ABE-4574-B990-5CCFDB432F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CCC7F25B-1199-4306-B900-5F058E811D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53FEE9ED-E00B-4BDD-AEA8-EDEEC0E6A23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F9B0E833-B1AF-45AE-A6F5-7D825D9DF6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7C6AEF04-2CDB-4D7B-8E2F-FEE6FDAA123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43DA25D6-48DE-48C3-AE75-8CE7DFC0F7C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6D61E1FC-CEA3-4FD2-A8C5-F2EDB14DBB0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5D0A48E6-F407-465A-A5D3-BA6EECB538F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D1B3DE00-403E-4CA7-9D25-51EAC6FB52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53EF94C4-61B3-47B8-A1DF-2CABFCDCE92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639368DB-3FFD-4B72-9EBD-096BD69456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542ABDC1-7B17-4305-9AA7-40A13536A4C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E9029D00-36B7-4991-985B-8AFD0972AE6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F0EA2D14-9F20-4B79-BB2E-E504ACEB02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44070C32-2400-42FB-A418-C60CDB2170E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548E576D-8CEC-452B-B6F4-638DFB761C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11E9C0DD-F52C-480E-9D4C-65FE8022D9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183B9AE6-B7AD-47FA-8C59-1F3DE67999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5915206D-1A25-4A7B-8BAD-56784A8ACF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B0F3736E-A738-4D73-9352-8E65E5C5EC1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F918FFC2-443A-47A1-A005-BF7141E31CB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80ADE188-3F1F-46F5-AF38-DCB2FD5C75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FF121F15-FAA7-4F49-B742-6FE57CDDBEF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A2576F8C-393F-4B29-84F0-965005EAEEC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DDFB9027-B9C3-4158-8267-559A1DD0A3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9BCDD2DA-2805-4D1B-B807-6F503D9D6EC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1E25C011-F622-4982-B000-9F6C0A60520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0124FDE6-9B41-41A6-99DE-BC738444C15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7F1A146A-3943-433A-BB4A-AB999D822BF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E7409305-4BD4-4C87-8E9C-E63FEEC653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E3A474F7-F3CE-47F3-8D16-DBA91D53C24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097DFA2B-1BD9-481E-8CBE-6095F06F45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F3349FC0-714D-475B-99D1-E1EF5EAD063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273AA3EF-FC3B-4924-A037-32F9F0897E0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AE3646B4-FD47-4E46-B63B-C355BD8E006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5DA337C8-39CF-4A18-B9C6-327BA4D07A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0309677A-0F1D-45D1-9F61-28BF588836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B9D58700-BA61-4C1A-A897-70E710657F9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7D387622-C634-4DBA-8E1C-968CE5CFA9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594FC6FC-120C-4D6C-AD64-B1889287A6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10D45D4C-810C-4E3A-812E-26F491BD3D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BDE0BC50-07F3-43EF-954F-F9E0B8EE7B0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DD326317-4713-43C2-B160-78126AAED6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7ADE96A2-4D3B-4DB2-8FE4-1262A5D9C1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48359952-3C0D-4634-B332-B0A4CFD416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EAD9474B-3B7F-4783-A0BE-705B6C944B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4E4A4FA5-E6C9-44EE-B81C-4215501A3E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84D1A395-4B84-47AB-9DE4-5A34555AB4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5B857C7D-8800-4F29-9A6F-13C2D5EC2FE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50534CB3-ADFD-4AAC-8402-8C1C348FB41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9146C722-9170-49C1-B01B-250493764A2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DDAF8FA7-5573-4B46-8CAE-640D8C5129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DFD81F0A-B933-43D0-881F-48BEAD4BA13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6055406E-A1E5-43E1-AE29-DE4D30A730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017AB75A-F095-4634-934A-22762E45402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E35D1BF5-B854-49D4-AD76-8D6D283D50F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ED9C58BB-B005-4F8B-B969-131666E5AC4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14897ED9-0F1A-494D-821A-B5B21B3D151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F1BBA692-CFAC-4FA7-898D-4A83CF289E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83C5CB7B-EA53-4CE5-B9FC-25A920BB00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19F130C2-9D83-46CC-91FA-D011926CE7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A496C9B3-701C-488F-948B-20DFD79206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FA6A631D-6711-4C3D-BF7B-3C5416472E0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AF7640D0-D410-445A-9458-DCFFD7FFE97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30EE64DA-A16F-4721-AC49-C074521AEE9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D918DDB7-0048-45C2-85E5-094D63EC4E2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F1FF13E8-0B08-4CE3-A56B-59002049D7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65380031-FBAC-4625-8310-6F4EEAEF507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12987000-D3EB-43AE-A5BE-13EC76443A0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B833CD7F-DDCD-46C3-BB5B-7F2B3231D9A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E3F7B62B-704A-42A9-82AE-7818F42FBC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A7B8DAC8-1E10-401D-BBA8-D97DDDF401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25AE8661-3B97-4704-80FF-59F9917877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5614E86F-C3D7-4A1D-B47B-D949AB09A9F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FF7B5862-A14F-433B-8204-8EA4E7A10B5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873BEA64-2A5B-4E5E-8B41-1655674D587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242F0BC2-8DDD-47CB-A541-2149D57DB98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11975479-E937-4EB6-93FE-F8076C202B8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433CB29E-96C7-4F29-826D-6DEF6E30255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DFD31C39-42B2-4907-ABC6-77C1AE87F8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F872BFAE-AD53-4660-AD8A-05B8F87A3F0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CA917288-472B-4821-87D6-DA7FD17CB4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0A5B82E1-78AE-49F8-9437-4144C3F179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194B4B47-95B6-4DDE-98FD-BD79E4C409D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E77B543C-9234-426F-9B0E-8E80E9E46C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BEB13322-C77C-4BFA-9962-E22BBE6467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20C1B476-7A1B-415C-9A25-4B743A5323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869D13FD-D1C0-4593-A669-F003F41CEB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72528F5F-A851-481D-B00E-8D0540E0FB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B73F6212-9947-4943-B52B-D2542B514F6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231FE397-9401-43CE-836C-6D270E53B4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5F0456DD-6EFD-48EA-9978-C96C041B4FB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37EC6417-94DE-404D-9E3C-3A2208DAD79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87C5B82E-9733-498D-A76B-1F4BE425004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13E2E78B-E96C-4684-86F9-672305FA728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8A4F70C9-2421-4702-8FBB-5F7D40AEF0C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97C18F67-738A-43DA-9691-57BC1638C22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3D5DF1F1-E454-43DE-9267-E5C8E172AF1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29205BDE-B79A-4577-9109-0B7C4F3F8E4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52E1D1E9-7092-47B0-8DDA-E3C43CDAA7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8E75C1FE-3626-4B77-BB8B-B1907791113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9597CD1E-281C-4082-BC45-13F759F9B9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E84D4319-17FB-4AE6-8BF5-4FC90D6DC0E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41B07695-64B8-4789-BAA0-1D3A7149ADF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629A155E-232D-479A-821E-C3770805BCE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19060928-CA98-4D6D-B580-39A00F5B1B4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BC3449D4-7A3B-46F3-9AEA-900EBF8616C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1AA40824-8DC0-4CD1-8E29-ACCF5D26D8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9E4ECBDC-CB09-4B50-890B-30170658D9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C1D2744E-B625-4E51-9E13-2125E094D15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ECACBD15-0762-4F06-8BE6-CC34AA86E14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6D02B4D6-237B-4E6D-87C1-0C9ED07499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BB14ACE2-1BF9-41F5-A66C-145AC786A5A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B606C3AD-0158-42BD-A095-CB98EC71AC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63D96DA5-2EC2-41CB-B2C7-4F05B70C9E1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0FEBDA2D-3F0A-4E5E-B2FA-C56B4B65103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DF18250C-A387-4F01-A0E5-CD39AE2FA61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DB7317C2-1C51-4970-8AA8-DA22E8ED9CE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7BFF92DA-C6CB-4E88-8B58-700999AFB8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9FB061B2-19E5-4F6B-BA90-0F0A57276D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BC94C0D1-DBDE-49B9-84B2-2720FC882D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AC01EA15-E75C-4925-AA8C-BB02FB8CF52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7A97709D-054A-4700-9407-6DD5095DC9A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6F466978-87E7-4F29-A75F-4B5C82466A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FF93205A-4EFB-493B-979B-297AC3B88A3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FE0EA735-7F12-4A75-9255-2D46CA82DF7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60ADBA1B-FAFE-4DDD-AE82-529077592C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E0018461-8247-4CB9-AEC8-A7CE8FDA83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7F192BF6-BB62-4054-ACD4-99CE7E40488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54F86AE2-9DBD-40FD-AFF4-4CE8B04733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063D2A66-CCF4-4E23-A3E7-FEE7359786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5D0D3043-6295-4198-8F7C-80C3FCA4225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EBDDA655-0546-4AA5-BC96-B1E1F822A87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6473BE8E-EBB9-49D2-BDEF-B3466EDA761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95E81BD4-0390-43B2-9921-85FC837534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8C1E89BE-0DF8-44B7-85F0-26E76EEF520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E2DD6CC1-9A26-4BDF-9988-6DF69E9273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0C4BD768-223A-42F9-BF07-F78CD8E760F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AACEF6F1-4ADA-4013-88B0-F480066A58A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8E158B7A-AC57-4E98-8409-F95F51B26B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320F908E-14F4-4376-A246-6747AEFC136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FD1BA70D-2B5D-4E9B-AE1C-2340EE6DF19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FBA10B5A-11CC-4E81-B65B-15CE02FE887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AA33BE5C-5AA2-44B9-9972-EBB801C280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EF3220B5-E3BD-4247-9D9F-E43BD73D1DF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39D66068-77DF-468F-9537-97DC60A00F3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6F5D2EE5-980D-4C70-B5EE-1148A8BA45C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CD842928-A1CC-4575-A33F-8F6684F9FB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F94485F5-BC1C-4FD9-96DA-129EC9C9CE1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FA14B48A-3FEA-4693-BC6C-1725436EA24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A23196F9-8B35-44D1-8C61-333ADFA675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A2C40869-6A46-4B4D-8240-491C65AE9FB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A6079038-F431-4D0D-9380-3A092D61AAB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7D9B0CE9-E546-4CBF-82F8-E497D7410B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D7881C3E-7A19-4931-AD1A-EBB9FF9CC57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2064F5C3-06C2-4D5A-8654-EC45008DB3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0227C190-1468-4816-9870-CE430FAC65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61F7FE27-DD04-4E8D-830C-53D7F51E17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F267C24C-63E6-4F8C-B0EE-AA2CCBCB839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4510B509-527E-42C7-8577-F30B389E16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CDCF3386-F31D-4B23-B163-CD2FC22485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E1D76A8F-C182-47D9-BCED-AA1546CB5D8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1C579114-40A9-4322-BE71-007A3F2787C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92C1E935-0249-45DB-969C-62A73F5D212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30273292-74DB-4EA1-9395-DAEAB445F0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25D40F57-BB42-4F5E-B156-8734777864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5D7F5108-FB6D-4555-8EB1-58B6CF9E3B1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FD6BAB91-8299-46A9-9FC2-7AE4E02BE7A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9A02013A-7D59-43F3-85A0-AF20B34445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305A4777-8D58-405E-8C73-0068E2B0C2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5FF70D51-40FC-4050-870B-F1DFEC8E71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68D2BE92-9024-4222-8E76-31631E1ED6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6E87C745-B50B-46D7-95FE-4F5BF812E19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010EB23D-F0DB-4CAA-9C14-AB792F56A26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F12AC3D3-7B2F-4780-BAA8-5A44B19FECD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28FC486C-D030-4510-B143-D32835BDE5C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F8A73478-031A-4334-B34C-A5674F5EA5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A6078424-0334-4D98-9FF4-25572F6EAFD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E44D8F24-7E8F-4C92-8A9D-B3F262D5169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52B3F123-72EF-4D61-A4FA-1AC74230D20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562FF670-C3D6-4B5C-A27C-28D49F79F8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B08F3BEF-6444-43D4-9A14-1BD80DA0E9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60582215-B699-4055-89FD-152A344118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774BA884-303D-4B4A-8C58-B50CFB7590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6A381DE7-3355-4F1A-BD69-771D0F0D9FD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4704531D-C190-4D26-8CD9-D542FA655A0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1121C0B7-C523-43A2-B93F-B03170B426C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2DB0DDCB-FB97-4B09-85DE-AD614BBD93C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D0549E38-4E95-440F-A484-A535F6ECC62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2B5B0F36-3BFB-4898-915D-5CF6E0178C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DCFF54D8-EF5D-43F5-BCF1-E2D850AC2CD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D52CF9C5-E488-4E5E-B8EB-D082BAEAB2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69E548D0-7F2B-4CB9-8A54-02FFA1797B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1436F49B-27CB-4775-A832-582BC40580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556CD718-1120-4857-B77D-040402295F2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8D194148-CB8F-4BEE-ADF9-C8D9FDC1B0B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98161A80-B548-4E15-A9AE-661F1F16EEB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175342F1-4BB8-4821-85FB-52EC5812FDE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4BCA47A6-B9D6-4A73-8C29-22AEA9146BC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F64040BB-94D8-45C7-A29E-A7D6D4565FB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9C0D62AF-7443-49EA-9ED2-14B877FD34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EB90B759-E471-4468-9853-119E6DC307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6EF072F1-237F-4884-A0DE-31DB0A9BAB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1E70DF35-EE6E-4122-9387-F02A0804714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2E31B6F3-FBCC-43ED-8F73-8F900476B6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778F68B8-4A7F-4BAD-9B51-695EC79AC69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7E59488A-D7B8-4623-9CB7-55078AFDAA6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8689E69C-DA80-4A2D-B97B-6BF984DA65D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5D17A641-C45B-4FE3-89CF-036A9A9451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6701B5F3-E7BA-47F9-95D8-BB5230CB6FF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09B2C44E-283A-4D8C-8D42-3CF2F485327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E6722AB7-1742-4E90-90C0-6F3CFD18AC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E4929F9F-BDD4-4936-8051-9ED2E7CE1DC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CC9B19C5-B2AF-472B-8073-2CAEDC403C2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EB86F538-554E-4033-BC50-B0A1E12CAA0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07091691-5E54-46CF-A8E9-EDA7C1B596E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0823D789-9D4A-4CCF-9051-5A5B58EC58D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86F532EA-8429-4312-98C7-33F8DCB591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04247ACE-B1F4-4E1E-9043-9C62611C03D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4A9147B3-9158-4D31-A049-85A9E7772B1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2C2C34FB-DFA9-4813-A9E8-F3E0F13E85A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3C5DDCD7-BEF1-4D7A-A4AD-7DB4AFFE562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A4DF4722-E314-4284-A8DE-E689829F924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DF10F862-A224-42E5-8AA9-7F5F2ECAF15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E0922A97-2D51-4870-B920-CF7998BD89C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1F760A93-B04A-411F-A837-4613E6D45FC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4992BB09-7F77-4776-A29A-B1C17AF91D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2D17EED4-E496-43EF-B3AF-DD739ACD5F8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B08A168A-D953-428D-8E08-193C71A212E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ABA7A233-9395-49EB-AF29-26B02C2524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64D2CFDB-D0E7-481D-81BA-9D8E41EAD4E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E2EDC51B-4502-48D5-B7D8-56715514F61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143491BC-8B28-4336-AF03-48E2DCC601B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DE213FCB-5CD2-48FF-B565-0A9EB82031C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6F75807C-92FB-4A12-A880-FFB96DF484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5C401DDB-1193-400F-961B-F212351301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9C4EFC18-FAFD-4AB0-9B75-08F77C8A08D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5093F3BE-5EBF-44EC-965A-859EB8D7A35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6681F3A1-7943-452E-9D50-F5941973C2E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6C7537D7-8F48-45C6-BD5E-F0B6BEFD25B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83D3A43F-66D7-4DB7-AD3F-25E9AE90589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E4DA4EE7-6BD6-4B08-A581-F562E1D5F55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AFB69A2C-5FAD-4269-A3FC-7A270E2263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6902B5A5-D706-4C85-8AC2-AF5009217B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520E3934-D9E2-4E0A-B441-A268C527638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A3F18CA8-1EF6-4A9D-9C85-F756344186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B3238C30-3544-45EF-8B33-E5AC431252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1C861AE7-3794-4196-A965-080B7EA45CF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F1D4EA85-C614-44A2-8810-3534E9F5D1E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8E5111AF-74AF-4441-BEDA-5F18F26FB8D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E49D0802-CBE0-4DA1-A4CD-EF4656D3EC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DA8945FA-9CAD-4A93-BD79-A1E2FCA844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D801725B-C3D5-48B8-B7FB-67E63F58CF3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DDD21273-183E-4FA4-A637-4B3CFC390D2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CB4C0CA7-AD52-4354-A7D1-42439907830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F0B0DFC4-8F4F-4F9F-850B-7F62ABC4107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4D108044-1929-4C04-94AE-626B052938E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46D3CBFF-C820-4E79-A106-C1965BFDFD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13A8583A-A9FB-4F7A-9ACA-A35FE2FF4A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DB8FF4EA-ED3F-4270-B04F-FD696468513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E9BA0A75-B13C-401E-A102-5698F17B72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013FB8A9-9D3A-4EFB-95A4-43F3F8CE99A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48492076-296C-4AFE-944A-F8F5899A331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3B4A1B3A-EF99-4E24-91ED-ED53DE2C958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F54DAC9D-927A-443A-88F0-8BC049DFDF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32E9384D-F92C-4215-8DB9-8F8E2A2D638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5F007961-36F6-4FBC-A962-B3B6CF19C98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ADF0AB6A-1A20-4086-B81F-43661F49DF5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B6F3D183-E7F0-42FF-AA1A-80470BFF8B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7E3BED0C-2CF6-495A-B980-7533DB87649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311E74C7-38A5-4751-BC5D-F7E063AC8A8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CD99FE95-8282-4446-8253-D220E4C30D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0E547632-DA26-40BB-B852-B2B6A2A908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27BFF557-4A2A-4E13-8AD8-EE230D280A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10F62661-4411-457D-8DB0-7FADF8E59B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99E75208-B973-4CA0-8235-335A91E6669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6FF9FA3D-93C9-426E-A35F-EE468555729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293920BD-C6EC-4D1A-B681-A0B63BDF1B9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1E340E54-0E22-4F3C-AD5F-9D35A740F7C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B4FA1406-783F-4770-A002-7B5526A2DA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DEF31C63-CC85-4C4F-BB82-E5E0C50839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68F2FB11-020C-4B9B-81EA-788CCA8B5A9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6E566B01-8B03-42B0-8A16-366AC6474AE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13934A08-8B63-490B-88B6-10ECB1E7146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2DD52F7A-1692-4891-946C-D9EE57C1310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607D1FF1-A0E5-4836-8521-D7198F00D45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3A6BA94A-F335-449E-A9FD-9B8F5E6C748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010C752A-CBFE-4802-BE77-38F70CE1A25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5D61638E-86CF-4B23-9337-D55EA4EEBE4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5F8B4028-B515-4B09-8043-7647003D706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8951AFB1-4863-424F-B99B-E38EE8611AC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8706E739-028A-401E-AB5A-5ACF571AB6F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0C827231-9E12-49AE-ACA0-873CC840262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ABC79CE9-5D3B-4854-89B2-0FA0BB3EB20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D90EDF85-09C9-4A5A-8FB2-3D96BCA658F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6591D5BD-ACC1-4F7C-9809-9E6E914E50B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6D67E663-2EF7-4491-98D8-B713BB7B2C6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417C0305-F5B4-4622-9840-3BD51A3A8D9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C42F2AEC-0DB7-4F2A-9EBE-56451FE4EB1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243ADFA0-F332-4117-9FB3-922D2D89571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1C778336-727B-4CF2-A986-1B49F4B2B69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A340FEE8-0EA2-44B2-85A0-5C890B98DEB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721E802A-E289-4194-BC99-FD56018667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B23BA891-8316-4252-B14B-FAD44AB8E0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DE1954A4-8D4F-4E6A-80FA-C6EDDEB18E5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23E5B375-0C46-4464-B24D-CF4E4D04101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EBDB416D-17B0-48B4-B666-FEE623D05CB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C883F4AA-1B50-43D1-9BBE-CFA02ECC4DA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F77DB59C-0A0B-4101-9FB0-4F144CDBA70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3482BDBD-4F5E-4E5A-B77A-948217784C2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4035B0BF-5D41-4B09-BF98-0DAFFE173BD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95C3D630-6C1D-4AB3-9956-8F61A2E5A89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495C842A-ED80-44B5-A6DE-5D6016A3080A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71C73E0E-697A-4B15-BC64-D1108F5569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B5515B8C-F64E-43CB-AE43-90A9B040AD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EBC2FB5B-5BCF-4786-B63D-D4F97FE73DF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316FA524-9833-4347-A9FC-F251769BB5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D59B7A4E-C1CD-492A-A422-181CCA7EC46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C41FA26B-7945-4333-809E-BE8D0D33A4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DF2A9861-4E1B-45E5-AAA4-54949FCD9D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DBBA864C-1F58-4296-AFBF-959585C9B6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825E67A7-FFEE-43F5-A37E-7AFDEDE8C8B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290D0FCE-3538-4C54-B8BD-221BFA5E7C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C85423BF-2324-4DB2-8398-D741CEA713A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F89561A3-DBBA-49A9-8561-0564E8711E2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BE88DD53-D79C-4A1B-A04B-3AF7A2E08F7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2BA5F9BD-F99B-47EF-B9BA-D1301F9F910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E7AAB10F-EDFF-4CF1-A5C7-1F542AD6186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9A442514-4060-43D0-BC2C-5BCD58BB0D5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E2F00121-52BF-4054-A873-FBC83641B7F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F557FC85-30E5-4093-ACF0-B77BAA65780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7C874704-F2BD-40D0-AB48-B8026FDCAFC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DCA4D2EF-3637-4593-853A-97520847252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3DA8B2B4-28A8-4930-8FA8-C774C56B292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30A22D1D-8F3A-4699-9D56-853FE5AB5FB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BEE0C411-2893-4621-ADC6-B5FD047F10D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E73C447F-E32C-4D99-BA71-3C898D015A65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4D07EB78-A52C-4FC4-B253-6C6B569F78F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1639AF6B-5111-4CDE-9D79-0C09597A7FF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B447F119-19C3-4AE2-9F8A-11A5C6B3693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E70EDCC8-0671-41B6-8F21-2BD1516F05D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C7A417C0-3754-4D9E-820F-A2D56F3FAB4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C751D89F-35A4-4F4D-81C1-5ABC132228B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B9A68F0F-353A-48B3-A796-AEACA50C7AA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FBF2E060-301A-44A6-BD11-237306981DC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5DA10B83-AAE7-423A-B4CA-486B37EBEFF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6B3A4666-DE37-4438-9379-CF2F726199EB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11B8A03D-828A-47CA-AAF1-2860069BBDA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5CDE14D1-CFC4-4EE1-8435-DDB1B6794A0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4A18B83F-2E4A-4F57-AD44-7C960533197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1C94D9EA-A2BF-42D5-9498-3BEAE404343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575A5771-F4E7-4FF8-ADBC-57858666774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9A43A839-A3B7-4634-8CF7-F8B367F8333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CF96A22E-3A47-4EB0-B169-D0D899D6011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662EADF5-6BE9-4EB4-9E4B-C2AD47E386A2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6A280DA5-D05D-4AC1-94E2-0C28B693D48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AB501E19-44DF-4F65-80F5-CE4E315946E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C923C0E1-5C68-4864-B7E5-622CD135551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5C6E3258-7E26-46B0-8603-B6D81EB3440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DEDD0152-DDAC-4345-B417-40B44B33FB3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8DDEE6A1-2566-4D90-AEFA-4EBB9A4E232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23A950D8-6BBC-4936-A6A2-4B6DD736D1F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9E0D7D64-7BF3-47DD-AA13-7BF8BC7423B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1BBB943D-A8F3-4D2F-9B9A-02AC53B099A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E389CC9D-C3F2-4AC2-971B-9F171FF208A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F98C4AAE-1C46-4653-85FD-DFC12E4E445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2734AD43-52B9-40B9-A274-B8C11CA8F2A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2904BAE7-CEDB-4B47-9AF7-E87D329595E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7CF0F48D-0494-448F-9C91-9403FB5AB0F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4184E64F-2EF4-4BF7-8914-0979A460478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2911F365-08A7-4B80-B694-EA84E257E769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B9149667-CD3B-48E5-BD9C-6ACEB56E4F10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E2C9AE56-4B13-4118-94FE-0F9B52FE870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2AEC4A62-61D2-44EF-8B86-C737825FD123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388E00EE-7025-4D63-9210-EFC75BAB54E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B528F2C6-2723-44C5-AAAC-AD62D44E995C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C31C5C84-88D7-4488-B7FC-5052C76E29E6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26219A20-4F04-46F3-938F-8D54D036324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FD1E8512-2014-42F1-B612-4D535B0411BF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0FA2544D-B874-4288-A04C-698053C813D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A6CE662A-B33E-4764-960D-AB71933C1B3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FCA3035E-DABF-4664-853D-CC8308FB077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310CF8FE-0334-4CB9-B78A-1207657B2D24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BC26A68A-90AF-45E7-B95F-AD82CBD53E0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F3F971B2-CF54-491E-AC4B-04309B6B1C2D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F272A913-3E37-44DC-A171-76E9624B6D4E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E0F1DA16-DA65-45C5-BC26-E108A0A8E8E1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BEB2B060-1660-45D8-A853-B5BD4ADA7098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35441972-4F84-4D60-9193-F848459C7677}"/>
            </a:ext>
          </a:extLst>
        </xdr:cNvPr>
        <xdr:cNvSpPr>
          <a:spLocks noChangeArrowheads="1"/>
        </xdr:cNvSpPr>
      </xdr:nvSpPr>
      <xdr:spPr bwMode="auto">
        <a:xfrm>
          <a:off x="638175" y="102965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57</xdr:row>
      <xdr:rowOff>76200</xdr:rowOff>
    </xdr:from>
    <xdr:to>
      <xdr:col>15</xdr:col>
      <xdr:colOff>285749</xdr:colOff>
      <xdr:row>61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4ABF6053-D175-41DC-9151-FFBC47A4179D}"/>
            </a:ext>
          </a:extLst>
        </xdr:cNvPr>
        <xdr:cNvSpPr>
          <a:spLocks noChangeArrowheads="1"/>
        </xdr:cNvSpPr>
      </xdr:nvSpPr>
      <xdr:spPr bwMode="auto">
        <a:xfrm>
          <a:off x="3259455" y="10296525"/>
          <a:ext cx="616457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1C7BFE2B-3B9F-428C-B34B-616B9974823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0BF2FB3B-E0E2-4611-8BB3-87D2EB45D99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905B57EA-B0E4-456F-9B1C-D437B075DEE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CCDF304E-0295-4938-A402-3EB396CDDE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A477F7F1-804E-43F9-8049-57BD2DDF3E7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C38BF52C-3758-4536-9EE8-6872487D5D5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EF20E41C-0952-426A-9687-C0602914506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3CDB2535-A28E-47B6-AD57-ECF97467C02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2F74FA61-D7D1-4104-AA04-DB3B5109ACD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FE9027D5-54DF-49B4-987B-3EE2E25714E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0BBF0A77-F109-41F3-8D40-17E6E618FFB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11789782-33C2-4C3E-9898-D742AB454B5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4A13511C-8F94-40C3-AE37-BC64969ECBE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775B9698-BF3A-4114-A33A-B8A61DC2D34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63DDE85B-A5ED-4306-84F1-8B17E860220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A8F1C1E6-3551-4AF0-9950-273D52A312C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A2194221-3516-42F2-9CED-6467FEF2CC3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A0F9C09D-3E75-4C26-BDC6-1C527F1A01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31024663-5012-4FFF-879B-1BC39F1ABF3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944949B0-460B-4991-BECB-525AE6A4670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1A9D2830-9388-4F30-9FB6-4A95BFF7491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AED090A7-CF22-471C-BF20-01AB7E0A62A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02BA61D4-B5CA-47BC-8DE2-B6AB5D41FB1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7A49ACD3-995F-400C-98CB-86555D2CE9F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FF9D043E-F909-47F8-80B9-8F858B9D0ED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12B57D83-B08B-4D56-BAA5-01B69638572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9CB8703F-0157-4050-A653-13E586AC7FA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28143915-E925-4120-91DD-3A2D9463C32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9D169419-35B6-4412-B133-B8A21059F7C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2E0571BC-F846-4BF1-9495-B729E0EDEE9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FF9FB3EB-96C5-4456-AA12-2AF45CCFD72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86AF5426-7D81-43EA-BE20-3F8E26014CB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14C7502C-03AE-4707-A959-BF61881DCB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FBEA75B3-D005-4F7A-AF98-FDAB117D872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ADDF7965-EFEA-43BE-9EF5-12A804574A9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67A2EF19-539D-4133-AA89-8A54437E1FA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30317A54-C166-4FCA-9F9E-CB14175D639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DA972D93-89F7-491C-B2A7-A84ED3489F4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793B82E5-2B1E-4CDE-99BB-A80D21A3EC0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E76E67FB-C91A-4872-9DD1-DA36E8A20A6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1822BF3B-B1BE-409E-BF3B-F9A27BE582E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AC671382-991B-4899-8E1D-A3550067F32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AE2B21B5-0653-4043-91C3-B232630DAE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44F27783-2539-41DD-B140-1B4832E38C2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41BEEB51-9304-42AC-8B43-267F7E677C4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EB7C271D-2572-4543-B880-A53F98833A4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95E3F74B-95BC-424F-A34C-C710FA367BB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790C0C49-BBD1-49AB-8C18-CEE33562AF0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D0688095-CBDA-43D6-BB3B-C589541EBB8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EB04EE4F-F7B4-496A-B546-367C0D8F318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EF16CAF8-623F-44D9-B3AE-9B891388AA9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EFB37F22-7173-4B9A-9A4A-9B132FD9914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20DEBD95-2F45-42B6-BFE4-F872D2469C8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779D7C4A-469F-41C1-A85C-37792FB523F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EA544224-119A-4A20-A9E9-2A8D0FB29B7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44D3A1B1-F9D4-47EB-BBBE-A649C670F24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147598EF-2513-4228-AB3F-38BC9C051FE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8A049FCD-5699-4554-A63C-96DFE341601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76E397CA-D6A9-4625-B804-53F536E945B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1EE5809E-6C03-47B6-A12D-306DF2D7FE8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8A3F1C02-D340-4898-AFCF-41B771592E2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1D05D7B4-15CC-402A-990A-54437AB05FD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C0033088-856C-4CFF-981C-FEABD0F36D0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0A956328-FA88-4F8A-9880-B4B8311598D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6E00ED53-E90D-4E84-8F32-EF888260D7F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22E96DE8-A093-4FF2-81E1-59A47A82734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C49FB90A-C1A5-4A86-9591-C613E02134F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2C346792-146B-4237-9327-4FEF2587DAF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4C5C37BE-AC23-4B83-809C-867D3B27CCE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D13BFFF8-0132-4FB1-B5D3-1B44CBD936E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D6272D4D-B555-4152-8F32-4D2F66B2580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E17BAF21-26B4-4E65-842B-7D10B03E370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0E1BF84F-2009-4D42-9523-0430BE792B0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49B3DF8E-2BD4-4D8E-B56F-9C120463A6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B3AD36FF-1B02-4581-A5DB-33FAF6F9353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FC95C8EF-FF02-4A02-AC7B-88FB50C1DC0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1D7DC405-2575-4A97-8297-974E742DAB8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BB07E10A-EE97-4816-BA8D-63600B13A8B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E199DBEB-A6BE-49D3-BBDE-E347BB046B3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3BAE650B-CE83-4D3D-94E9-22F707CDEFB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9BC5C909-F220-44B7-8FDC-34EA0E287EF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941F52AD-6707-4517-97B1-AD4D759D908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6CDD06CA-9C11-4A38-B42F-990B0182004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DB24AC77-D801-4B9F-9A6A-0BB4FA7FC44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7B0B9640-E126-48DA-AC46-64DAFF3FCE1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8C1C3930-0277-49D9-A3E8-EB8F581F2F7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89EFBD0C-B5F9-4597-A934-049DBBB9410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C60523C2-D644-4BD1-81E7-86F0E3E0229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AB34C9A2-5D7D-45E0-AC39-E0A6DEDAC65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716A30E1-7880-43A3-B583-56B1219BF73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C67089CC-7F95-4758-B474-4C73EB427FB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05A80571-E3E4-4A8E-81F9-29AFFEEA134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4A9D51C7-0B59-4B1C-8FE5-91F980F4B51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A232EA39-3A4A-4EDC-8FC4-2A7048DC470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0FDB08AF-20A2-4C30-B1F5-F1EE54B4B1D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56C5C7EF-E86C-452F-988B-063DBAD46A4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0B1C3690-5100-40F2-9BA5-0208F70C2C8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74E7E985-2405-479D-ACD3-486A73C148E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931971A6-957C-48A8-B4E2-E610A49356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E3386B55-2CF5-4E0F-ADDB-C768CB46AAF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9A7E4C8C-DE09-435C-8F91-75ED2A6C4B3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C082F12A-10E5-4604-B487-F98DF024B67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598635F1-3B9E-4522-A8AB-A4BE0E8A7F4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9C231474-5055-47EE-BC93-630213A8197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C0C4FB25-9BBE-4D2A-B2C0-056D3622B02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05060485-BCFC-46D2-A410-9959C9D5540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9DF9FCE2-F10F-4B95-AA1C-68FF6DE33D1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80B4EC3C-A37C-4AC5-8B1C-329D715816C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642D908C-FFFA-4BBF-B38C-C57F06A84AA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55B2D26C-7CEF-4240-9D31-AA29F914496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029F5060-098B-4D21-925C-FFF23AA1EAA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8A172880-8186-41D9-9CA0-B1A3811ED49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0D43BB02-2FFE-4D7C-AC6C-27670D109AA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50C52BE5-D7BE-49A0-839C-8FAC96A45C2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54CE6086-5D6C-4FF5-BB34-EB5F0244EFD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7A7ED3EC-B9EE-4099-9740-891AD13405A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FEE9411A-689C-4647-92BE-D40E35D3925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9C609545-BA64-4C1C-A89F-7BC00793682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0780E352-9B63-4086-BD53-1B1A760BE4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44C41D1F-884B-40F1-9DF3-65A503228F7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A4A96C49-DF47-41F7-AF90-9146D433E56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D230719A-79FB-4C99-8D89-8A567411E91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89303ACB-D682-4515-836F-B7BAF6F6505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834CA341-8100-4852-B704-E906E29359B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FD64CB09-1941-4312-B85A-10650813C14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7214B541-B3F0-486B-94A1-FC5B3054C97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179289AC-3063-4D66-BF40-53E5704E2CF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2DCF9B7D-EC11-417E-92CE-8C40213ADDD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528E8507-2059-4D9F-B985-1B17FDE4C8E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6F57E4CA-167F-47C8-8190-2CBBE9BE64C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BEB2B41D-04EB-4142-911A-5F67BCAC07C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E29F4DE8-FD14-44FA-A0B6-7BD58E6A75C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0D14BB32-9BA4-4E16-9B3A-E673C91E14B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681740D1-D631-4AC1-B7C9-31A007E274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5A2705DE-14CA-4BCD-A33B-F02BC97825A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95A45F60-A1DE-4036-A646-14DFBBBF391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D7DD9261-A6F2-4180-9C4F-38F96AC5046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32B6D3B5-054D-4F74-BC5E-8CCA184C675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E5DEAFBB-E36B-47E2-BA5D-6B9EB6AAA6C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F9009AE4-DB30-47AC-856C-62EE7B0E817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266D0ABF-829F-440B-A621-C33EF83D0C7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32BB832E-3730-47B0-A602-2F0DF94534F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5A2E19C8-95CA-41A6-9EF3-A07C84CD75A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4376BACC-6292-4797-94D5-6E3C6FDAB68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5059CA5F-A405-4639-BC89-DB3CA3FAA0E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8B9655C0-FFE8-4932-8540-ED209A78B9F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5D10A42E-33DF-4752-B6D5-7907E96C01A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391AB2D8-5BE9-4269-B003-784DA6B06DE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505F9482-9809-4AA7-86AC-E66D7B894C1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62CAABDE-C242-4B9C-9980-C72DC6ECD29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7EFC4C34-4677-490A-AA38-B2E4EBFE41D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91687128-D90F-496D-9F81-926B847218B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BAF90008-1CE7-4823-8A5E-39AD6849C32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F97CB880-F8C0-440F-AF63-39BBB926AF1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B97D6227-57C9-4E74-8A0F-A617A720BAE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8AFC2079-EA8F-47B9-B2DB-EA883B4C1F5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5DCEF170-38BE-4AF4-B10F-02E98B6740B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1CDE5A37-E402-4AA5-A1C2-4811B554B23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22CED78F-E2C9-40EC-8027-AA49CDBE155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CC534538-0340-4CFF-8FF7-C2652274BC1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C41CCD11-FE91-402D-B5FA-D4975DD24F4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041C923A-161F-4801-B690-3E3C2889AB5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1E7D0202-A5D1-40DE-9DA1-D2CEFFEB4B3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D2B89DBA-0C40-4033-BD77-0FCE275F6FC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D41BEDB4-1600-414A-8D58-2877204FD16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2846F37F-48DB-41E1-971D-27D6319107C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55FF3D7F-A517-486D-B517-457D4D85D72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79D79EC8-5F82-438C-9040-D6B5B59E5FF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C280F96B-6C5E-4186-BF82-3BB7193CE60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E980360C-A6F1-4546-BD71-767F4C00A35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1E7AAC38-4CA9-4B64-9B95-4773864F5B3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6E3B2010-6A62-4A17-B6EA-E6BD06352AF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01D870F5-9783-423C-BCFC-DADB82636D9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573E38DB-EAD2-430F-9106-B637113BA09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9E8E7AE8-4A73-45F8-8397-1B36C6AA6EC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579E26B6-3828-4D9C-AAF8-24AA5F4A502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788E74B3-342B-471F-8C36-0E75954F7DC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287AE9CD-28BA-4B73-8CDB-4B99C040652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73773AF1-8C86-4975-8DE7-7C1E4973890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170BBE12-8461-4BED-9D69-B6A24DE88CE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1AF73A1A-458B-4707-91B7-112DD0B151B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5FCB9885-9797-43BD-AA68-F9BCD21E933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9AA09C7A-6B8C-4F72-B479-BC9FA2E8187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21E7D514-2B0A-45D0-B252-9C38D31A3B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EFC884A6-6C31-4246-A148-B20F1D35F8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7B7F2EBA-B5F1-4C0C-892F-ED6D93133AD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B1D80F11-DADE-4AAA-87C4-C755E63ECD7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4E47451B-10CC-444E-B381-23AEBC54657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878860B3-331A-4502-B08B-9309162881C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6234711E-F257-41BC-8E95-C058A61A26F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D2526D79-C26C-4E48-9096-FF49070B450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4DF7AEC5-7C13-40FB-A2ED-29AB89B8728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9D64A116-AA4B-40AF-98C2-AF00E75A0D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980892E6-4902-447C-A8FA-3EFAB2F64DB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0220CE9C-A3BC-4522-851B-7668AC42BD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89381B61-8429-4862-B51A-C5FABCBC04E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4AE52F8C-9670-4D4C-85C7-51F4F9245F0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5BE1305E-A834-4EC8-A45D-3FD170BF387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52F54800-A779-451F-9A10-B15FF7DB54F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E67BBF32-6968-4289-961B-3B636912CAD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715035A5-E7CC-4FAB-82DF-3C258D7AB9B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5143E6EF-2951-479E-9EFC-83F2C37575B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D92F1D67-DD74-415A-93BC-DA283649571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B56F7E8D-8F39-4F59-8EDD-37F4D012D71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2C4974EF-06D2-4806-A8F8-3DF04BE1301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CFA92C9B-CC20-4AEF-AED8-63113B6EEE3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02CD5624-62EB-4D8A-A32C-FB3C8D72B4A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BA58C9D6-D653-49B4-933C-0A7C7E856F2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E67F42B6-C1E4-4F30-A735-4464B2D7E9F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7582AFE8-A100-4056-8525-2FFA90D8595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17D0F324-F438-45E2-BD75-6D4925ED20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4BB43649-431D-43BA-936D-A9287D3684C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9BCBE936-A01F-4579-8135-92D3B54BED5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D4BEF324-7A2F-4EF7-962B-64195B47515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0B64A846-DEA2-4FE5-B12F-FE90634B3F8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338DECF9-2ECF-4A1F-983D-3001F3A5BB0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82FB1CA0-538D-4301-A610-E541FB67498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8C2433F3-1102-470F-99C6-6B5E721339F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ED4CAF01-9F61-48FE-842F-288F4B776C1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97B03A2F-2305-483E-B03E-877B2A949D7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27EE63E8-CCE9-43CC-9938-D97B3A2B069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353A0293-3235-4235-929E-CCE4175AEF8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8EDE3B68-F9DC-49D5-BBAA-4E751CDA42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08478F4E-E7A8-4E22-8E28-FFF59B5C62E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B850438F-1D10-4249-A31F-69F3A9276A7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DEE6BA3B-0F37-4670-B7E8-B595C71507B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5531D16A-43DC-4E77-87A0-4706ACAA5E7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682EC78F-DE7E-4EDD-BD89-93D88A4BC20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23668994-3050-48D0-AB8C-8E57DE836DF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9A6203AE-AAAD-4B4E-8181-632293B2D1E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2963089F-F266-411C-91E5-92B4F9B373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76A0791D-F00B-42DE-B2FB-BD58688B946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880A15A8-D57F-43F8-A0FC-0FBAC784BBA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6BF9812C-8DE4-45A0-8933-7F318AA2B00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5B39D7CF-BA43-466E-AF37-F791E6BA756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BFBB9A58-B61D-4EC6-AAAC-78808E81F34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DF744A1F-CB83-40E4-BC0B-53F53162E2B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57B8C465-661E-4B5B-81BC-F56EEA658AA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5F77BB91-6160-477B-8FF7-3072334BC13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8037A14B-FF5C-4D3B-890E-DEC0F711224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6503FD60-0989-4E87-A07C-C852E5199F1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64C4E3A7-2DCF-4945-A633-1D95705C11B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7E9204E9-D0D4-4B87-93BF-C6E9B95C200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58F1F04A-5645-4F89-ADA3-9E8BBEB9A48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26ED20D8-FA31-4332-9438-E3E8F9C0C82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08BA2D86-BCE6-448A-8509-867555DD005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BAABBEBA-B4F5-4C70-9BFD-BAAF37BD159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E3E5F368-F36E-4C31-A36E-435FE36C793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7F8CB48E-EE1A-4255-BA71-8E8F2C1D4BE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43131A3B-5BF5-4042-86ED-3392CC178AA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89A51810-09FF-4DB3-B7B3-05F509AFB74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C17E2E5E-7BFB-4D0D-82B2-C5F87617741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AFC2EBE4-4D79-48E3-95FF-3BC24F88A81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FFA85106-E1C3-44DC-B128-58196B6154D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AAF65971-C5DA-4579-8396-17DEFF9EE1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D8D4C44A-2396-4B04-AA1E-A72D9412F3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A90B6AD6-E721-4CB5-8C1B-3C3B99641B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6552627F-E0B6-45B6-A7EA-C33A7810AE5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DBE37EFE-FEFF-46A7-BC11-647798BFB5B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7AE09DD5-95C3-4E6F-82FD-4D58044FCB6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9DDB2268-E846-4914-BCFD-B24617E9955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CCC1E96E-2C1F-4935-B4A8-76F04DEDFAF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897EBBA7-4418-4851-9837-422B88D1759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4FB4BA8C-4D29-47F8-9616-BA1BF741F28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3A25544F-F467-4FA7-A648-3E1F98ED79D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CD25EE6B-9F18-4F98-85B7-96C1F513EE0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1954F7C3-90D3-4B05-8852-012B0CEAADF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1E60D36C-63AE-46E9-A321-33E1FA3F355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40466F17-2E89-4CA0-82A9-C3FDE811C89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CA1389AD-BC95-4A34-89BA-3C32B0E1356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4D0E2A66-6201-4F0C-BE60-A3E3B4118F9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426F6A5D-6477-4B0E-8B72-230343F16BD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D593B885-0C71-418C-8882-0C2C6BCE3AF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7425B888-3619-431D-AB2B-A9A8108506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CD9D0800-DC0F-4CDC-B6C5-2E1A459A5C4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038A1783-493D-424F-ACB2-F1A5412E4C6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09CDFDCA-84B1-4196-A183-FADB41EF4F2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2ADD16EC-D83E-4FFC-A45A-F69560AB814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32E0E5BD-74B8-4A8C-9954-457D1B9995E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D49C6981-6FA2-4008-8BFB-3469AB8D882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8B2A7EBE-2D94-4EA3-8651-2E567508986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49006741-5482-4D55-9F1F-B72FE00B670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8F37B789-2D4E-4C40-BFA4-1EB1D8DCA9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166F0B13-3241-40C7-A9A3-CF50C4D0A87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C821976F-3F0D-4617-BE69-EF1CA725615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42CCEE0A-2FCD-4B4E-9524-DC78226A995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31BA2003-251A-4E36-B1BF-71B2F366D33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D7EAE134-6099-4CFE-8952-4C94FF5E40E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6A222D01-9ED2-4296-8056-A3C5BFDFB8B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FB2E3E71-54CF-431B-B6DC-5A81746485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47B5DC4B-F18A-4598-967B-8C655035D7A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83498F59-FE06-4334-B1D6-47597F503DB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38F71748-6F24-4D1C-BE26-AFF89DF5934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0F92FB7A-745A-42FE-928C-0D1C1A28B88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1192D79E-824B-4DFE-A067-4683AB329B8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514EC9D1-AA64-4572-8633-6E6ED507849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87B1B59F-8DF2-4881-A009-8B438E9B01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4CEB8F7C-F5F0-4BEB-A34A-E65789F68BB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C2C838D2-3407-4AB1-913A-A5539D96452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E7EC18D3-CE77-4419-882C-17F64513652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A4C7DB16-9EC1-431D-AC2F-DCAD47799A8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AE754DBC-2FCD-4333-AAAC-297761D3BA7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C640AEAF-3EA8-41B0-A71A-A6728F8D932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680AFA34-6111-4DA3-BDC1-30CC9237CB4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777D7448-56CE-4230-A1C4-62C9D2B3225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5B5C8CAA-831F-4F22-9F55-17CE99877CF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C7BEB98B-59AB-4A66-A954-9C0769C5AD7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59AAC23E-A3AC-4FC5-BA24-EEF051C0A0E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D5E67335-E2DB-4249-A1D7-CCA9F927494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49D3CD84-E828-4EE1-9ED8-12CCA194F1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5E68BB74-D857-43AE-B723-D4282C7877F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CEC5625F-C618-4B92-AD09-39155B96C1D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08463B4D-7A5D-44B2-AF01-B64537C047B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3CB1A822-884E-4DC9-A5E3-699B935B4FA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4FB6DFF3-9307-42FE-A41A-0D0A4B9A20C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AA6F724D-2C48-4B24-A581-AABEAF21C95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8B47FDE9-3402-409F-B221-36899B9B3AD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AC1E7E89-1277-49CB-8B10-A8C0E68AFF7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9A41A0FE-66FF-4510-ACE2-984C3FAB3A1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03F72832-3F8D-4880-AE44-35EDED0E044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068FC875-74D7-4AD3-82CD-9B86AB8A3E8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AD875F38-DFF6-4132-AA1E-24B31DDFD64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E1F4A05E-4219-4443-8DB8-3C5CE023C5B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C2D9E19A-4ED4-4352-A32A-89E0F56DC31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2C62D6FC-709D-44C8-AC62-C6A5D1CACE2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67D9F9F0-FFB8-4A81-BBE9-A5A43CCC252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DFD7636C-1FFC-485C-BD53-459AA9D3B1E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07FD6ACB-3A10-4366-A549-DCF0B9D8EE1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1C0AAC3A-1B7D-410C-B6A9-62116B3003E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70FF8C95-82AF-4DA4-A36E-C069128DEE5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CE9C0102-98C8-4627-BC24-1273193DA65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F7322527-ABCD-4261-BF6B-7DDDFF1BB82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F6E5058E-26AA-40BE-ACAF-EB6443202A3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F7696838-BB37-4F40-B20C-C91F5F6BC3D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34E6F795-8F20-43B7-AD17-E09DB23AB0B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874B9DCB-34AB-4E8F-807F-0B0E7607DBC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02BEAD2F-D4CC-4B62-9E7E-B551DBC0AA6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3DAC58E1-01A5-44BA-BC3D-EA89BD4A0AD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F15EC0E1-CE4C-45DE-802F-9834730A315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4B89AD4B-8955-4920-B53F-B300B723BD3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23116878-2E27-4B34-A8F8-E63E82CA8C8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83491675-48F7-4430-A9D9-AED110CB226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C34DC7F3-4BED-4909-8FEA-D6116D3B372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2B1576F0-66A6-4E03-834C-2D775906906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D10547B1-A821-4167-9E70-EEAF5BE426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3047DC84-539D-43A6-B06D-60CCC16E0D0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2C10D098-71CB-49DB-A14C-CE066DF0715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C512750D-7CD2-435C-96FA-9975021F97C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1AD45DC5-9215-4D17-8927-EBC3F0E2F06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6C81459C-3974-4A88-8883-172B2D7C85F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6145521C-23C6-4356-B596-D05E4BB516E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5D38F971-55C0-4BB7-AEF5-3A80AA8D0B5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21AE5338-F242-4887-A9DE-4DE44C46EA5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893229D9-212C-43E0-BC67-BA24E524C62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1B22D2F3-6BDA-4CDD-AC29-C31E4B87B36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FD2513B4-DF2C-4D39-AC24-B6B84335BF4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0C5026B9-0D60-458E-A067-EA961B4D1D7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F7D75582-6C5B-4616-A7E4-2A473E6478D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7A8B3EAA-4A6E-45C7-A09A-2E9D1A03529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DF1C3CC3-BDDD-4D23-B50B-44D03EBC2DD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18CE8C84-4FBD-483C-AADF-162DC78506C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B7CD977C-9792-4CE2-B435-259A9C7D727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17F3854E-B502-45CE-956C-B4D54EE665A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FAABACFD-369F-4D0B-8216-F895CF1110B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B8FB3AAA-1EC3-4167-AFA2-CDCD12E713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CA447648-3666-4912-AB43-296E7808B37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C1ED4699-D16F-438C-8CEF-93095FB8589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A71B6A0E-4B3B-4A74-AFE6-B74BAC18E89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9B543BB3-5636-4025-8E64-29C2FACEA1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73559ED7-4828-46CA-98B9-D22C22E9B0A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7133E603-2BF8-4B73-916D-D66BE035CDA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1E278D7D-0932-438F-844D-2EBE13C88FB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7D13D0AF-1F04-4E35-B82D-260026F807D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7C42538A-0C4F-4C87-BCD7-10A82894361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E5AE060F-BCB4-45B5-AE68-15806D7E14A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956CE207-6D9D-4F57-BC33-5C61B0F8380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E72FF756-C896-4EEE-9432-D81B77C12EB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4094F233-AB88-46B6-8191-DAB1EBEF1B0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66A65A8E-3D13-4F50-A7EC-1FD154BA84E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40BC13CE-9C92-48E2-8303-B8EE6F9A870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5D2F671A-2999-4918-BF91-10D136714D4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CD422351-8911-481F-851B-414814EF34B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FB289F22-522C-406F-8100-C9F34E8A4A8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8402D761-13F0-46BF-88BF-B94357488C1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E7B509DD-F945-436E-A240-EBB8A9821BB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CC493A83-3B9D-4504-A873-7491C416020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DB2D4B39-41C7-4989-B28E-94AE63E832B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5DB4B4FB-1D10-4225-880B-14D78820357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F256C9B8-7C1E-439F-A902-9E6115ABC17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8B66A813-3288-4825-B079-27E2CFE0A5F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FB9EC54B-C397-4C6B-ABAE-DBE2050EA6C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CF6FCAAB-BB9B-4CAF-8CE0-AE5B618C91C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7D04F502-93EA-4493-B3F7-9B5A0A0AB16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27783351-E573-4C87-9ACC-90005292A49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00221335-C866-46BB-8C5D-8715715D145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8454DB71-D57A-4E4F-BDF4-5D556894D10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014F97A5-F57B-4D14-8185-A89568931AF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7934F27C-7903-4BBD-8627-2FF86CFDEC8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5AE9BDDD-B8A8-4E1A-99A8-E78EB1AD37D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572A90A6-06C3-4627-92E0-C02309453A3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C869CDE9-C253-4B18-894D-830C2993E2C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21A51C73-883B-42BB-86E4-43B914A3121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A77BBDD3-BDA4-4545-B236-2D44E7BEC13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F29C51BE-B1D7-4FC3-92BB-DB085A9A682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C3607A0D-9341-4264-A6EC-4DE4781606C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2F0DE5A0-DA76-4391-8B91-A102CA7F102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E9F31B37-2CE0-4CC0-A7D2-5A052B84078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66EE992E-F456-444B-ACD2-50E6C7D5F1C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6415F1C0-D000-4EE8-8BE5-8B4A2ED06D3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47498C3A-3B94-4DA5-B5AD-C63A4F74F43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4325BEE3-8101-4A48-96EB-7BB4FC55EDD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B8FB5058-B375-4A01-9E4F-C3E82B45BA6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5914428D-43F0-4161-AC87-108F667204F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98EB1097-5D1E-4210-B0D5-267C5DBFA13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CDA7ABA2-4287-43CE-89AE-9DF2A804361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DC973C03-8600-4159-8F0C-7CFA3A1025D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0502AC55-5D9A-4A57-BF13-CE06988DE2D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40AA133E-D85A-430A-B55C-7ED8DE365D8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27D7BAF4-AE2C-4A6D-A398-0A6A14E38B5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DC1CAA6E-D321-4883-A99D-4044B913766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E990A83F-FB86-4816-B04B-046EBC27C75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B33D7F1F-8169-42B9-8547-E07E0610D11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D0F1B783-515F-416B-90F9-E8B4292A032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76030885-6783-4885-89A3-9029A34D289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CF3A7683-A17C-4188-9E84-37731088EF0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6E44E9E9-DE8B-424E-BFD1-004CA50AA9D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5F49DF4F-2863-4ED5-84E3-56A732939C7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E0A13EDD-C0C2-492A-84BF-CCE8CBA5263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F890F779-F912-4F31-B70D-C720EE3C9E9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A238F836-D952-444D-A644-F88D3CCBE51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040BB290-B26A-4937-A21E-F27063E32BE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4622B16A-D5C8-4560-ABEE-1EED024239E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D0241582-A7BD-4330-8D4A-32976B13F94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F35EB1B3-7A22-490F-B624-88A25C022F0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87BDCF0F-8EDF-44D6-A941-864BE95942F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0AB88831-BD44-4884-9837-33CF87465CC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95BF1D98-D3E5-4E99-83A2-D8945CE141D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05D79DB3-FE2D-40A2-A433-B66CBB2B8FA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82FD699F-0A77-4F64-B7C2-0B8DC664CA8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F4C64AA0-904D-4108-84DF-653E07AF36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650F4B8C-ED22-4628-9C1B-11936F29790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42620DFB-84B7-4C9D-B4F7-C11661CAEE5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99A26896-63E6-436A-8292-BBF0308BA3F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EED38E66-5E8B-4D3E-9357-8863A065127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8B0186D1-9E57-410C-A821-5982AB4A767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4B9F9F8F-8CCA-4C5F-8538-A3092C27D29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74FCCC6C-7C76-4788-B86B-AD11E47A8D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AE365743-158F-42B4-B7C3-3388D361DBF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1D5A98F2-4896-40FD-9205-CA652E4FFE0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0AB12B77-92D5-4170-80CB-0110A782355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9153B6E6-3447-4029-8DEA-655AE08426C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34338DA0-9641-4893-8DC8-A1668240F79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154D93DC-601D-4020-8659-56BD089D0FF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446426A4-FDAC-4776-BB77-2B2A282A438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7575F255-0DBC-4753-B25C-221986E6162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ED0C3D52-9914-454A-931C-953D5C44DD6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6AA3487D-E879-4504-AA75-3BF148C6CE1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64BE1A1D-60D0-4076-976B-1A40B084688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F579B65D-54BF-464A-8273-C22EC8200C9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CD86959D-96E4-47B8-B5E4-842FFE9AA2E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3C7A89D6-B29C-4EB8-8710-E7010AA11EB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DA3B0939-DAB5-4640-98DF-B73D1CB6BE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E2F5B4DD-B48E-412B-B2D8-5BD075161A1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2C6B4461-F96A-4D0F-9118-AD7872E4200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7316D1BB-9E85-4486-8DD7-02AE1A4C95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D0601CB7-3DDA-4824-A93C-EBB508C8596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9B8E0D08-374F-4300-8F66-91340F0FE0C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371BAE87-CB00-4A06-ABC2-D3CBFEAB1B7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1348FF73-4479-48E0-BBE3-948EEB0F8C0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A18F36B4-9086-4C9E-8123-4D239070326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259F5CC1-189B-49E8-8A6F-6D70669A2FD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140DC569-62B4-471F-A8C4-DD1CA919003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32C17F0B-FBCB-442E-8454-A1D16CBA505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C9227981-6FDE-43BB-A2E5-C8C9286A444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86992398-D2EF-4FB9-891F-3D39560381D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9E827FFD-981D-489F-90DE-3AFC43D2A30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800B00C3-E9C0-412B-8E5E-E53C0D52BE2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BEA13268-EFA9-4308-A8D4-AD3B9B1E07C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5A8F2E36-01B4-4DE6-BA36-8A3F256B205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A6BAAF1A-418F-49CD-AC4F-BA3D2D52E99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F89F4909-9F33-4ECA-B80C-E3AF0491BAD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C751ADED-4C5E-43FE-93F4-BE05AC73698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D3CF348A-254F-41AB-B252-EFBF6275A4B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DBB6A505-6187-415E-B5ED-8CEC471B089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4EB6CC37-F7D2-4FDB-AFC6-165780CB6C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E37FC7C8-7B0F-4948-BB69-E6419221AFB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567A3A95-8BFD-45A9-AA85-2105906C9A1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51F25370-5310-41D5-AD60-62D7C65254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6E08241E-37E7-478D-AE03-29BF9C47654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BAB2C1F9-01F0-4C15-8BAA-48377385FCA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A5916815-7F79-4235-A2FB-5EA0525D8AB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B86EF9E0-371C-48C1-A784-FA798DB0B31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BBCE5636-BB5E-4C20-8566-997FB2A107B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91283D8C-6235-4765-B3AF-C62C20321DD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61F6CAA4-211D-4E9C-A1BE-817909FDA6F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E15EBF95-94A9-4262-AFCA-934E5BB7FA1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D8CF9678-BE3D-4422-AF19-F2597745531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89D55EE2-B99B-4A8F-913D-F1D206B26C4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0436CBC4-C1FF-4D2D-B158-89A35A8FD10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2C1DA8B9-89E5-4D27-A7E1-2888015C8D6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4CAACF21-445D-440A-9202-7CE875FF2AB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0DAE7111-DF05-47A0-A741-4436DF5FA36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90BA346A-CF0A-4B28-A83A-49E141EFB6D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DC761905-259B-4811-8740-C1405F88485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4E171374-A51C-4B07-A3D7-BC86D8AC28D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BB61CD29-4ECF-4682-AC7A-A83B8AC7CF6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63C4A25F-C4D4-4CC5-9B6C-942FD1673ED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09172A4B-F5A5-4665-9207-E3D68F4809F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7BD16C63-8F05-487A-981F-A2F2E097357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74BA17F9-D7B6-4A33-84A3-5896547E28D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65B09279-4A01-409D-8F6C-30767956778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C00921A3-2017-4C44-B88A-D0722D8C7F4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8C96D1E4-FF5D-4287-AC1F-FD0C806E530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62D7B1A7-CCEC-477F-9CDD-44AC76A2A6D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966672E0-57D3-4BAF-8A3A-6BBBD7AADED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474DD21A-BDEB-4D4E-89B6-C8108BD68B0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C52D478E-C817-4F2D-9B65-D6A4DC92826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7B22F35F-7A6F-4C96-819F-FC5632CDD87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CE426E6A-BCE2-4865-8C3B-001FABEE07A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0FA965E9-4400-4170-B528-5A26F9047AD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AA9B51AC-AFE7-4BF6-8D2D-5D287757527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515DF9A6-B2A7-4CA0-A9C7-4C93A5E1C75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B407BAF0-9298-4343-B901-2B201A944DE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50ACCC58-B53D-43CD-A42E-0217938584C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15934C1A-6A20-4180-B718-8481148F8F3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DF6A8CE4-882E-4774-9641-0A3263844B7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73065719-7CDE-4668-8A9C-DAFA2FB586C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4F81A71A-A2A2-469F-952E-28AEFB05FBF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56C39C8A-E9C6-4D99-BCB9-11F71A08E2B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5F683018-C0BA-4A31-9B50-DBD4F6E9261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8212DB19-3804-49FD-8EA5-3BAE490327C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E3C34422-3A3D-44CC-A557-06874FB353D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E081C51D-0562-46EB-9091-0E1F441AA71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27148035-A10B-4822-866B-72D6E8A36E2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85DB929A-7B9A-4924-8266-6F6EBD5102B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B4595315-8611-458A-B1E5-33D9AB73066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0EB5A981-B02F-4117-98B7-6A784EFFE5E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3FCF655B-A3C3-43BE-A4A3-281B305E79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4E66ACF9-03F3-4C92-B358-E946B296EE6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D3DAC4DB-F1D5-4189-A869-97FF9AC409F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D08B1F05-607F-4A5D-9A80-DEC39090F1D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EF479D40-7C48-4CB6-B6E0-15106ABDB3B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61DAC374-D2CA-48BB-AAF1-D07000DC026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C4C001B3-635E-4C5A-BAB7-4A7B956F738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D16ABFE6-7C62-4082-9385-B2538DDBF26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52D247C2-40D6-4FAE-A8B4-C352EC19C7B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59F7EF1F-4CBB-4CC9-9A1F-BA842844184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5BEF5622-8F54-42BD-88E6-6AA33E9649B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EBA41AD2-AE01-43AE-9E72-EAFB4229FAB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FA7D4437-027F-4197-9120-F4E09746D97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E2DDC72B-CAD8-462E-8026-864F2AE1BC6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FE7EA63A-5BD3-4982-8E1B-3BAD32CCF52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D852E725-3523-4A7C-976D-104F95F5C54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23141049-13F8-413B-A1CA-63E3D23DF5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39AD7ED5-8233-4CC2-8CDB-AFB793A633E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0BB7769C-916E-4FC2-A95F-D640B2808F2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4710364A-24BB-4B68-AE17-CF340CF1697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FD23CE63-5F29-4640-BE36-E3C9CD8B0EE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8756A3A1-B123-443B-9185-AB6E19B545A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B33F66FA-561D-47A4-A726-E384777B89D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4DC04E4A-BDA6-42C2-A104-0011570D98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7B75995A-87DF-4D85-ACD3-E3BF9FD749A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1FA5D52C-D232-4809-9DDD-7322D911A20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5AF7A5E7-4AFE-4024-8134-107148AD227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B97E4372-8129-49A7-B5C8-07AB897EDCD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CAAF09F8-0343-476D-9CE7-4107E03B123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E31AE050-E27F-47B1-B12F-B5B17FF0C28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A0491CCA-2B66-4B0F-B87B-21CD0CE68B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37149F46-E626-4272-ACD9-42A1E4C6DDE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E42EA7D0-6545-4E0C-AE3D-6F81F4F71C6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C812DA19-27F7-45E2-ABA3-C656B03D05D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D45344D5-919F-4439-BFF2-6188A5D44CE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B7F8BE03-BE53-413C-B4BD-3C38370040B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C74BB398-D251-4DA9-A61B-B0D3541A007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98A2201F-9C31-426B-902C-CE66BF6B157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AFD12F63-DC4B-4610-9289-379045F1B24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73CBAE96-FA63-49F0-83F6-27DD394B482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4DAC1917-EAA0-4D0C-96DA-779E54C2A47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F7083BDF-F439-45D4-8240-4FE42984AC4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279B4ADE-A8AE-43A7-AF1E-9FC12D1AA34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3AA719D5-F704-4F17-921A-2313B5CFBFF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4B30B58E-FA9C-4504-8C07-70180B26F08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8AE62129-7379-4950-B6EB-A72A3166550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0CF2288F-AF04-4CFA-BC76-82D9C75A84C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F0F42131-E482-4F54-AFA5-D7AD608D95B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0232C335-EE9C-47CE-820F-BADE37F4E86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631C4976-3C25-47D5-B50A-672C5575FD2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4483402B-1A4B-4018-B8E4-06D197A9720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C20D6657-355D-48A7-A136-AB07CB177BC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3D556746-E120-400A-BB8F-586016285BF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29FBF9C0-2E3B-4DA7-82C5-1D6F44ABF3E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B93FF6DD-DE6C-433B-BEA0-C4D71ECD57F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B3770D50-934B-401C-AF92-40DE6D937BD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F950BA69-0138-466B-B5D8-9792292F59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3E03D39D-2DF3-4A2A-83F2-1E1B25B87EB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C625202B-3D9A-4C69-A1AD-6E0C8FD3A02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984AE347-15F9-4359-9306-2292E8142EC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9DB2E0B7-2889-4632-B684-17556B374E9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9E03514D-19B1-42C2-B045-34B266D761B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84807FCA-ED17-4BA1-A430-034F21F0735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50E61CB7-DFFA-4039-BF70-E6A07371642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28FED9A7-01A2-4537-93F4-CE628E2BF86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D2A509B8-7858-4F5A-A8C4-471D1964953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934F487F-2B2C-4A84-B5F8-2B087A4AB48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92DF2873-4561-4DD1-85BB-A9CE0281F9B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E5BE4937-7390-495E-8DFF-F0624869037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9F1D52B0-64F4-428F-A135-CC5D7DAF6B5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2301F37E-4169-49E0-A093-A015EB5065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B71139DE-1C7A-4624-ABA1-35934765423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AE51F6BF-5ECB-406C-904B-0AB74B44955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325B0903-ED0B-4877-BA5A-DE4E62E2598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FB1F4AA4-C206-4A0A-8185-58749EA3C65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A25406DA-F7D5-49A4-82D3-1F4011B0172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69452C6C-C1C1-422F-BFE0-37257B392EA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9E88A082-DF89-4EA6-94FB-5AC847C3BED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5F814EC6-E1A2-47AA-841E-4EF6108AA8B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FF795D37-F548-4C70-96D3-AB0676618B7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A6FF4417-B138-45CB-96D5-CF9C0171C51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46D4B0D6-40D1-4A77-BF06-E84C9E07507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2EBE8E8B-9CFE-4163-AFF8-9B93E7DAC25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76473E53-39CA-4E7E-A4F8-924314E1405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834AE6CD-2355-4E5F-BEAB-018ABAE832A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C4E78052-3D82-4532-B361-1DDC17F9A1A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57A943D1-0E0F-4888-8EAE-953DACB7887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7D4384AD-0230-4244-8D8D-EA603943B10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05B15D6A-7E42-411D-8607-0C83E011D40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7466A641-94EC-4D11-AF97-C178B87245F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0B7CABAB-EE48-40E3-8E63-654BE48A4A1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31FF3764-F01E-4B3E-BFDF-1EB0720830C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39E72592-13F7-405E-A668-324456F6423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798949F1-8B11-44E6-AF3F-05AD2E0F6B4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B8186D10-01C9-44CD-BD4A-B81FFB1CACD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AF582FE4-A5D4-43D2-A528-622F5CB3EE1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314ACE39-82E9-44C2-9B46-7CF2E49CA27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BAC7F008-7CAF-45F9-9B43-BAD36EB3284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B76F1507-A2B7-45A2-9738-716AA75F615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31E1D614-3F5E-464F-B991-80C7E03E2E0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7945FB78-86E6-4A26-B684-4C7CF74E060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73CF30E5-9B45-4BFB-A160-789691039C3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215E0822-0E35-4E7F-8584-1813A9A698B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2EEFB287-4C66-43FC-925B-04BE1755C62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0930EB61-DFEC-46CC-9114-C8B34C5CFFF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4155C0B3-3BB9-49A7-8F71-BEA61F4BC72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F33D8086-F3F2-4687-8FB8-67A361B42E5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D4B5C593-6E2E-46D0-B0D8-F70F60C0A58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014DE669-6211-4757-9BE8-BE2FFA365F2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9A1E9CD3-3890-45A8-B0E6-0B296AF5984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71D1B1CD-0C62-4FBF-850A-E2DD73AAF75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24D28ECD-35AA-4C27-AECC-37FE877B661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435B8C0E-2263-447C-B5E0-C78C66135F7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FBDE1E62-30FA-4B05-ABBF-9A6C558BE28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EE3B4290-3118-455E-9CA7-C98CC09ADF0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876E6E19-3415-4FB5-930C-2F7AD48581B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27AA23FE-8473-481E-B201-A4F4985F5E2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5AF5ABAA-27C9-494A-B592-D66FCDD1079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BE6474B2-2281-4391-B700-F1B6E2EB4FE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F6C8DC2C-3330-493F-8B86-FD4A403DF21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88C8814B-2944-4349-BDDE-1ECCD74F441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54AFAB9D-7200-4A42-A684-BBCBD9A9C09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28DF2E13-F8F6-47AE-8A07-091F8367F15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BBE79F68-3CC9-407B-A4AC-27EDBE7B0A7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0FABD0B8-7DDD-4D36-81F0-47FCDC85202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0930DC0E-F206-4544-9AD8-AB7AD491550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DC13D303-A7A3-4448-9A94-B30715C3F28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D1F2B79A-0D86-4D58-B6A5-79B7A82DBF5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D9F74F06-C645-4641-94F0-6E304234571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6DEFC3C9-E4A1-4426-85F2-32ABBD11677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23A094C7-9662-4E07-AC7A-351BDD00260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6D76865D-3670-4CD9-A5E2-A12840C3E63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BB18E911-CBAC-45C0-9AF2-6218EA373F8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2D77F0B6-8C5D-4869-9E4B-C928C0EF44E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BE245EE9-D6CE-4298-B403-9A11DA13E08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ED8347B3-730F-4224-88FC-A4162E51158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CC9D6C0A-AE4B-4AD7-B6EA-5ABEF9D7146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41801559-18BD-4A02-9361-75B5FD267ED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106BB50E-6B86-469D-9D20-D4FE6106454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A9942BD3-2EEB-4465-B40B-E9BF4BED0D0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086AA082-99C6-4350-8A04-CC8607538CE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8E8EA775-A29C-4DF0-AD5A-E70AE2B4ED9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525390D3-8E11-46F1-898B-439C27B3EAE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58A160A8-E843-4CCA-AF0B-2AE10B77977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0E4F417D-2204-44D4-BC39-202524CB2C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27418D86-2793-4402-BDF4-7A90609FB86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E99EB43B-07B9-48D3-A5C5-B82316244FE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F3A6F8FB-889E-4CCA-86F9-A26F014C63E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3C6D78A5-B28D-458D-8B30-0D40A94FCA6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5341824B-9221-4A26-997A-32ABE99D620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9DCBB782-91F7-4AC4-83E8-8248E8A97A3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C0C38E6D-05CD-4F8E-BDF1-818E685DDF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88B7713F-BA94-4DFB-9EA3-91BD5CC1790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6E987008-A1A2-4CF1-B43A-3B024690993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6C2003FC-DCC6-4BBA-B27C-72BA4F46551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B754A1FE-B254-4E58-B2FA-3336B3187A9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EA1B1275-A92B-49B6-964D-433A30FEDE4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FEFD4B65-5A86-4C2A-80F2-0EC3769FEBF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7F7275F3-092C-459A-B52E-33346CE2883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5D738FF5-7262-49E2-A936-87D63A807F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1724E218-C18E-41CB-AF14-054C88AC5FB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C4408D24-17A3-4B87-B5E9-9CDA8738241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674F1AB2-3D90-4E02-9D6E-763161D9E4E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DF8C2852-D974-4BE5-9343-2BCA9E15C62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11EB2279-1EFA-4F4A-9870-51B250D584E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AF63D917-06F2-40B4-8C6C-E7687A3BD81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613DCD81-BEBE-496B-8886-8FDFB7DBC1E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55BB69C5-8631-453F-932D-94AE4DDCFCC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D48B255F-3FB9-4D67-ACEB-57D9BBACC4B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5E4130FE-C0A3-4273-9F86-38035B66A18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D95BC9ED-C99B-4792-B0F0-9BCF9AB6B9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C157FC36-56CC-47E9-8DF7-0B3F4D7E4FF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E82175A7-1183-4B7F-A6FF-4DB0BE717E7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9C8EB53E-BB76-449A-85FB-5DAD6B59D9B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FB8696C4-922F-43C5-8577-9CE6EDE54B7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39F3E9D4-896F-4698-A196-68C236E068E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80AFFB6C-2876-4735-B636-C4D29332CB5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8D94DAA8-55D7-48E4-A824-1E34185C3F9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A2E022C4-A5A4-440B-B9C0-FEAD2466AEA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138E53E1-6C1E-4FA8-8BCA-E7E36F9FF7E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4F6CA8A3-8958-4EBE-939E-5E2FFB0A1C2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245BD17A-393D-4411-B100-4EEB2202B0E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934359BB-48D2-413B-B736-6FFA51BFE5D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6F4EC4D6-8939-44D1-9E6D-F3463C5D4E8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0A252A66-6F69-4362-82F1-926FB3F036E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3D0BD560-AE4F-481A-A960-390CF5B3E44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A96053DE-0E5D-433A-9E48-7AB97F5CA90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EEC275ED-0D9C-4EB3-825A-BC95BA6D955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0D961723-1DBA-4FC2-B872-DAD201930D3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BB5BAB43-17B1-434C-BF70-251ADCA1782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C66C71EE-9230-4D74-A696-5CDAD956B65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7E2374EC-1FB7-4744-99C4-FB1D781881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2D1000B0-BD27-4939-BDBA-65971C02A3B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626906CA-8933-421A-988D-2198513A848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A6461390-17BA-4A81-A79D-C0D443E24C0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6D1F258F-879F-4CEC-8A98-A75CC3771AF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C70E5EBF-AA93-447F-A16C-D9B1CD16FBF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8EA12ACD-5EE9-43DA-9383-7818C7BAD86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0B4A92D3-81E0-411C-AD73-D1F511898E1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8E8E66D2-E6D8-44ED-90E6-25960B3FBB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EA3374AB-7ED5-45E5-AA2D-5F82056FACF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B96D36F3-1CFC-4776-91AD-098652DEE23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E536F91B-3980-411A-8C9C-8AD67AFBA50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9BB9C6A7-6DB3-4687-948E-074CE9238B2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44981760-CFB1-4A7D-B30A-39359725FDE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8AFBF16E-4B36-4F60-B1ED-68A93DD78F4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5138A46B-B43D-4A3B-8939-6E28BD9E902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5E9D355A-C6FE-4AEC-8B4E-70663167F20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DC9060D2-D609-4CF4-B318-9DF969B8D81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2DE53C12-76D4-4387-B097-75CFE240B63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CCD91BF7-B0B0-4AB7-ABE8-50D98DD03FC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D392D012-05E4-4CBB-8CFA-B91B3BD11FF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C0C216A8-BBF1-4873-BEE5-E7E4228B9EE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FA2CB0CD-B828-42FA-8978-AFC7A5276B5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0708FFF8-7CA3-4DE3-94A5-934CC33064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59FD0367-8A07-4D25-BB49-6D51D697E41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996127A3-B977-451D-B450-7D0024A2EE7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9CF474A6-1C96-4451-898C-B947D7DAA7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B97A664A-9E7D-47CA-9ED0-AA8B7EA973D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875AF118-8A93-43FF-9A6E-FF3791A638D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F80775DA-83CA-4D88-A2FF-838D202EE4E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0E266F29-B5C9-41B5-A1C0-606FBAB78E5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F3DF348F-2C40-44A0-A10A-19208E07DB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40E2166C-2476-4D86-B984-3578900E39E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EB7C3519-F9AB-4062-B080-F1EFCC7E8BA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20112303-0DA5-47D4-B55C-496654C2BDF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0AEAD672-57E1-4517-910A-9C0B4AAF7AD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1EC70D3A-1CFA-421F-A2A7-FCF98A3C53F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27194811-E44C-4204-974E-7BD2C220CA4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46349A00-566B-45F8-9D5A-47371FF3E88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6C31A51E-9D0C-411C-ADD1-86887D99F46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64698338-444C-4626-BEA6-04AFDF7E8CE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DEC0715B-BCCA-450F-A5D8-E77C18E6BCB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0345BB9D-0349-4C68-801C-6EB01C1ACF0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0619B6F6-8261-45F3-961B-B7746E42EF8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81FFE0F3-F14A-47C2-9D3A-900CCD71890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99610A4B-B388-4A7F-8734-5378B939781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08623335-F8AC-4773-A9F3-BD68C93794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3289C7B5-A01E-4988-B86A-8E431CDBE14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28D86040-412C-441A-BC02-EA4BE4298F1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74A6F47A-43F3-44A4-823A-325B0AF4A55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8E648CD0-F4D4-482B-B47C-5D4000C6766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9DA180B0-65BE-4449-8DE9-BDE286AD357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FD60B123-7CF5-47EE-84CF-6FA8E62FC6D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C2F4F8AD-52B6-421F-BA94-DC3EDF4BDFE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6A15CD70-58A0-4C57-8DC2-4B4E34B815A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757A6B8B-71DF-4E5B-B2E6-E44850DB3D4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39EF6364-22F3-49EB-9C26-66FC1C0D4D8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8E0DCBB2-EC35-492E-917E-D0A190B3EF8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AE430969-9AB0-41FA-BB34-C9680ECB7B7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416CB3E1-C465-49C3-99EB-D51366D892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D79A9B48-C23F-4781-9433-1B7C0B8120E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0A073D0A-B221-49BF-95E0-2DEEFF35E77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7EF1BB9D-A265-4C94-8429-B81679ABC8D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15502423-9B76-4CCA-974F-843228B9F91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006B7961-4A10-4959-BD0B-16E98AFEB9F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C51B6B16-8F9C-4772-A733-D6200280E74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805968D7-8968-4E81-9F01-BBE1CDF6E8E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AAC63DB4-5C74-4C1B-9CD7-F46787E2497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0084C183-DF80-4706-AA57-73685430DB7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506DBFD3-2688-433D-A33A-4FB788E33BA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3EFDA11D-CD88-41DE-B2FF-EDEE7B6703F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2B016BED-5F40-4411-AE7C-317F40C60DE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9CBB4F61-E967-42C8-AD39-CA7C0D6E8E7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9F08417F-BA50-4CDA-90BE-BF0AE8BF934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7127E25F-4C60-4CC7-9929-A602E2DC621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3C6BE89E-D9A9-451B-BF9E-D4218B810BC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F0E69B44-D134-458B-85E0-0039E0102D0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E014F451-7F00-48FD-A4D7-B5AEFFAC860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C8BC83F3-706D-4F0C-8CCA-75031C60226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D375E651-0B3A-4DD0-ADCF-3AD933DD9C8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A7F244C3-78FA-42AA-9BA7-D3A5CE5B39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2CA4F42B-6747-41DC-A1C6-FE9D6B7E339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EFB0B60A-451C-4E64-B92C-803041B6C89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8DF77E08-0973-46C8-BA97-FDACB817A01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857C9808-84E0-4BE7-BFCA-6A8D49D3AF4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4A7A913A-EC4A-4138-BD3F-1B30133E443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B312D3FC-BAC8-4E1E-AB67-89C005DB674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CD716106-79FF-4A18-A1E4-A08C108033C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A72501D6-B50A-4ADA-B165-768E63D24E4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B4B10960-E103-473D-8C30-014301C1AB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AF356A13-FD8C-4A81-9E50-0F6A42E3B56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387C44D8-8873-4ACF-830A-0C7B36A2BE4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3AF14B81-24AB-4667-89A1-E3C3721EECB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42E77710-9ED4-48F7-B7D0-BB03027A7D9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59F0F6D9-4D17-4F9D-B85B-C0E2C1E2F81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EDBFB200-62F1-4A2A-8CD5-86DAB587750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B33AE954-4680-4E4E-90B1-E11B3B43FC1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4F0282A6-DFB8-41EA-A1BD-CFE0A299BAF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67439375-DCAB-4175-B771-0AF4327DBFF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B008D319-2034-4BC7-97D6-B9E3158897B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9CFC2340-6300-4532-B1AA-FBFB0523DB9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C0C88A28-2532-495D-A0BF-12EFF5523DA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2F2B82CB-5332-4654-AABC-89601C891F3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106541E8-D779-45E0-A592-242A2F09A94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959BCED4-F5F3-486C-8E3B-F5C753A33A0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3DD558BF-B0B5-42C6-82A5-B11A690EDDD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FD59D151-744A-44D4-9EE6-036FD5FF804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2068B2AF-C0A6-4DAF-871F-D1CFFC9B46B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1202AD87-6390-472A-8017-B5BF194100C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EB67AC92-4F56-4297-90BD-625F9032A79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96C5D73C-78AD-495E-BA60-4197C7B8834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E5858FF5-4A25-47E9-B32C-9DD60EA8BF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E3EE3C6F-9075-482B-AB81-5026B9A8832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112625D0-4DCF-4C75-9F6B-D4898261218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58C92CAC-C8C7-49FE-ADE1-2F79E5FECB3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6F2C9BEB-926F-4D0D-98FB-7311BC9CE5A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5AEF94C0-ADCA-4580-A891-C22C7DF9D7E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8DB68913-4E17-4075-97E3-84AADF4AFA7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C2C1EE0D-9C10-42E3-8107-2733D20EAA6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B43D6540-BF9E-4DC0-A9DB-73AFF7DDD2B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B4DAC995-D7CD-4E45-BB48-4C7044CDA8F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185162A1-E9D2-47C5-9004-FEDE9B53570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0A40A45F-B088-4B77-AB23-464B3744BFE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730F64B5-D52E-4CB5-B19B-5FBD8F4069E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0894027A-4087-4C0B-B074-3A317801B7E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F64626FF-9A61-48DF-8818-1E784329CC4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513C7020-2317-47D0-BF17-36612669BAC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9929BBE2-DFF8-4810-8B12-865E898868C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AA6C1AC7-FBA7-4AA4-BA63-23172F10641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7004CA06-20F4-4CF6-AAAC-323D7346659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76332D8A-3956-43A2-BBFE-91BD2478D21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50DA4FE0-A00D-4795-B55D-99E4C86A1AF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0196E0B1-8879-4F05-81E8-9371BF5CC03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E483244B-17DC-4CC6-8028-32C0D1277D0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BDF697E9-CC76-4EAA-9476-A3B27158BBD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A8306BED-3B63-4CBA-94A9-9D91319CBB7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EBE41ED7-9DEE-41EA-B328-97E1CB64336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0E725286-C686-42E1-932D-0FD4F81A880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01F9BF3E-D494-4F75-8DD6-FA620630548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5A7FB9C9-88AE-40D2-A245-6AEA0C80724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C17D229B-B837-4676-9D86-5187C44FD10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5BE279CB-1387-4856-BFC6-31AA93C84D4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E1C4C635-E04B-42B4-B3FD-364DB679222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64B691BA-83D8-4E9B-8C14-120A0AD7F25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B8C7C31F-3D0C-4EF9-852F-8B054304104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0BFA09F9-2784-4C35-AC7B-57470C64B5E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8F3C4584-D8C1-48EE-A518-CB92339AD81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CD55B78F-A0BC-4574-84AD-6D1782E85BB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BE2883A2-8204-4483-B209-C77CCAA141A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AF85680B-0B25-49BD-82EA-C5E387E7D06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9F1EACD8-E3FD-4E58-9508-543169EEC38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1104A887-BCB8-4663-8748-8474314C749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75E925B0-FEC7-4BD1-A82D-1C98E08057B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DD802979-19D2-4B79-B447-0E610960131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8BAFFE15-39FB-4DE2-87B8-C38FEF3376F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47B48990-A4B9-432A-9B36-07342294C1E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7DB3C198-C0EE-4157-871C-CD166C7D237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24B048A3-E5AF-4CD0-AD81-95C8C7682FD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F9890897-DE7D-4618-BDD0-931A15D7F1F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24D6AF44-2EBE-4779-AC3E-3CB0A1866F0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827193F6-0E98-41BC-8BFD-57B2D92681C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FC2A5C37-0238-4DBE-BD75-6D005013C47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68394AB3-8394-4148-9329-F61A924C117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16195A35-F970-4BF5-8789-7A780DC43E1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0515351F-06A5-4B89-B9A0-2BFEAC5D640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D82F393D-E18F-411C-9710-26285337C88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053B71D4-4941-4118-9801-B59B77E0DC4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BDFF7AA3-5A98-4F95-9C34-78779031B96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63FD42CE-BCA9-4EF6-AB1E-C1005329862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E2CEAD59-2E32-4E09-9EFC-A19753A8930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704F0E06-72A5-45F8-A7A7-8CE438A360E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B319B65D-B8DF-4FB1-BA6E-923A4F63D85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03C9924C-95BF-4BA6-83BA-03F252A946E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2E119D1E-12CA-4481-A1C3-E5FEDA4F64B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6DB5D8C0-5E19-4476-9163-F9A8C369854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4CE0A316-C274-4102-B16E-F6CC062FAC17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7ACA8735-7B9D-4E5D-BD60-58C19B3EB41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12218352-4B60-4EC6-BAF1-08E0215BE8F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479FB334-FF3E-4237-810C-C9CDF328460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CAEFAAEA-1102-44E4-8636-54D822A0749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6BA43E44-8712-4236-807F-1C5CBE04FF8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12BFF5FE-BB5D-46FC-A32D-751D02A6D1BF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BD52E8FF-F4E4-4796-96AD-679B30AE286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01768C3A-C366-487D-995B-883EFEC4BDB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635DB3AC-CC0F-40E8-8F26-DE3379C00D5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AC38BBAF-04A3-409A-BF48-B6C71A2E1EA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26139AE4-7BB4-4A75-AAAB-BF042F74B6E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077E5280-5A79-4122-9FDA-29518918C11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1147E1CA-BA51-469F-A008-7E09F8F2938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7951D825-9C45-46BE-9F52-4E632E06699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44461817-1A80-48DF-816F-0317F5A928F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F1FA5581-C964-462E-94EE-49576CF96F68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FEC9F32A-3AC8-4FBD-BB65-76ABB14A51D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FA388390-79EA-42B8-AC71-D6265B348E8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D97E48B9-C78D-4B40-995A-6BED894791E6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530CE7B5-DAB2-4A9A-84EB-314D2FE5379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D81C5B58-A638-4FD9-9DE3-822D1EACC40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73983FF1-92B3-4729-A4E7-A5367EF34E0B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039D606D-5FEF-4634-949E-419BB5C22569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469738A1-9A1B-4BD1-9377-0B4108D1CFC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14C48613-1E09-4681-B896-0E9D5CC7857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54603D1C-F53B-438B-AA5E-90E8F2D38F55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E6C7D9D0-D781-44EC-985E-D14130ECD0CE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A7925114-35FE-4326-A41F-058E0BB9B31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1752324E-8593-45B8-8786-C9A76D8686A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1B2DCCD0-2B60-499F-9958-ECCC5C7B0FF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FE2EE6DA-CFF8-4755-A252-3967540CB45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3A8329AC-3522-402A-AAE9-18A7EF5796C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E42E2C7B-9531-42DD-894E-F11D95E7D354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C5B6DA52-79D4-4276-A921-7E355153C580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29BDA155-7734-4223-854A-1646ABDB4D9A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7DC2603B-6A88-4709-9977-E78992B6DBF1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802D310F-39A4-4D52-892B-653BBEF3F9CD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B506C66F-20E1-43AB-98C7-E9AC0549035C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37E14AF5-92D1-4DD9-B3F2-A6BFADB0E79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0F013DDF-3474-4C28-B409-53C4644CDD63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E3E624E6-4D97-49FB-BFF3-B8F3EE1AB502}"/>
            </a:ext>
          </a:extLst>
        </xdr:cNvPr>
        <xdr:cNvSpPr>
          <a:spLocks noChangeArrowheads="1"/>
        </xdr:cNvSpPr>
      </xdr:nvSpPr>
      <xdr:spPr bwMode="auto">
        <a:xfrm>
          <a:off x="640080" y="10264140"/>
          <a:ext cx="2636520" cy="69532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57</xdr:row>
      <xdr:rowOff>76200</xdr:rowOff>
    </xdr:from>
    <xdr:to>
      <xdr:col>15</xdr:col>
      <xdr:colOff>285749</xdr:colOff>
      <xdr:row>61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B61845D1-CA82-46BB-97F7-5135D72E9FD0}"/>
            </a:ext>
          </a:extLst>
        </xdr:cNvPr>
        <xdr:cNvSpPr>
          <a:spLocks noChangeArrowheads="1"/>
        </xdr:cNvSpPr>
      </xdr:nvSpPr>
      <xdr:spPr bwMode="auto">
        <a:xfrm>
          <a:off x="3263265" y="10264140"/>
          <a:ext cx="6158864" cy="69532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304800</xdr:colOff>
      <xdr:row>29</xdr:row>
      <xdr:rowOff>93345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EABD401-95F7-2814-CD71-81CC9A57F589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54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47670F50-6AC0-4C45-858A-B2BFBAFE719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2CC8D3BD-E500-4302-9EFA-EFC37685BCE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A555F60B-1CB0-426D-A719-E642A85A7CF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27A710A3-5E26-42CD-999D-0F502F4D54D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27137B60-8912-4013-8040-4A4552095E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6635D35B-74E9-4759-A363-02005FB807E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44906AE3-EA84-4C90-8B95-183F1D300E8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1B1E4C64-7E3A-4F68-A8D9-F6BEDF0C82D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B5C1DF60-2443-4112-9554-2B636F6A6EA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FAE2098E-EC6A-4150-B152-F322C7B6903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D9323B20-955B-4CFF-B2EF-DF488EAE32A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6C31E1ED-5459-49A1-AC28-3132C0C74C3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178CC5C0-025E-4DB2-BD02-F01D3FF9121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93E148AE-1F61-479D-8C6B-1EE2373C97B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446E0618-3EAF-4EA9-B809-86C972BA468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A6EB14AB-2925-43AE-9ACA-4529A5FACBC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E409323E-328D-47A0-9D80-DA57FED4342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B739A1BB-91B3-458C-9CB5-DA78CE6F738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FC1B8E67-8525-4B57-B261-826EEB25A6F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C941F7AB-4A85-4C57-90F0-1129686FE07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01298D3F-F8B4-4126-B82C-C4212752935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CE861B92-DD67-42BA-9238-85E0D6903E2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8F6FC1E7-7263-4013-B119-082C66517A7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109AE151-3C1D-4A3D-BDB8-125F5FFC95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DD633763-002C-4848-A2E2-86299F69D37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80F48F95-A5ED-439A-9CC0-0B3606A77C4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DEBEFDAF-4D77-4090-B444-087D13FA990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FCF6D419-C660-41AB-A8BD-21CF4ABC853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C5B4179E-3C6E-42F0-9113-16568EE7BB1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581AF757-4449-43E5-9BC4-90DC12A228A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BBAE69C0-FD55-4E18-8A0F-F3332904FEB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B84673B6-549F-4DDF-B8D0-4845E411AE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3AA581AF-EF66-4FDB-A861-E47A680A640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3A9CDD10-FBD2-4446-A3B3-E798B3E3BBD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95AEFD0E-8F51-47D2-9F37-4DDD491BB8B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A52B668A-7AE1-48E3-AFCD-26BF75E1D38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D673D279-1062-40E5-A76C-7784605030F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10F358FA-27F4-4C4E-BEA6-61D3433926C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DCE358DE-439F-49E8-84DF-4553F46451E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F8513AFD-5E16-4794-8E56-C16EE022D26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79EE9071-B7F0-45B6-B69B-A62FCC534F2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7F134D3A-27D5-4C96-ABCB-AB12D2AC5C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B9CD202A-F0FA-4D5F-85A2-4A811191145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BAD21D23-F0BA-4A81-B51F-62150EE0258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FDDDF502-BCE3-4C81-B085-B6DD8C80DC8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CD71D851-6D60-480D-956A-C2284F27AB7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71A9A6C3-FE27-416E-8901-FD87B1EEFA0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F04F4A8D-1127-4E02-81C8-8C2A625FA17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6740C52A-615F-42BE-8C41-CC0BF3E8D69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12554271-39E4-44D1-88D9-46F578F327A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40D6EE8A-9C89-4B4B-8E43-8C6639F8E0D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D7890E05-44F1-44E8-8F22-163FFF0BFEA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4F74E1F0-7C27-44DB-B412-4E722153811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636F22A5-E517-409C-AC92-632ED787D97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9DF7D6CC-B73F-43E3-8C6D-DFA952912E4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87A432E6-7DF8-496F-9EF9-D08FAC1A9C9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2D878B2D-6EBD-4A71-A161-4EEF3C9C6AD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9D5EB2AF-D900-4B2D-9128-B60FE587C95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66C7EEE1-CA05-4B5F-854A-D42EBE94F8B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81839224-2D03-434A-9615-90D44614C0C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0B0D01CD-B264-446E-B074-003DC3AB9C8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11D42038-DA85-4EA7-8768-E092EFAAA1B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CD57EF24-6281-463F-869A-1B8A05256E3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280B55D2-1585-4AC0-ADC2-1441CF6F6E8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5E831E7E-38A0-4BFE-A134-DEB5DAA172D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E37EE0CC-1DCD-467E-B7A9-1584B607799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99E7A64A-6E40-4D7C-AE8E-69D38C63218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141D6B24-4CB2-4859-981F-DAF648147A9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17537AA4-935A-492E-AB72-E13345A7871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0744C18D-165A-48E4-B62E-ADAE1A3030C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47552ED4-AEE4-4218-B660-F4CF1FF373E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4BCEA566-93BD-4D24-A3CA-705DC4942BC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69E4988A-39F8-4C81-8595-B65712BC757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1BA718FD-19EF-4B0E-92EB-7D0342DF8F0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8D1FE760-562E-4D16-A933-BCD8AF4B08D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5C677A97-5561-4F52-B2AE-EC5FE0048BC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A2833B28-0A15-4424-9282-EFA6AFFED80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23E450E7-F169-42B7-AC0D-856508C23BD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6E038F29-CDB5-43F6-BBF6-232D7D42FA1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BBBE4755-CA1A-4176-9CBF-7109463B318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320978E5-3AB8-4268-A858-406BCEF9EC7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DFE0B718-7411-47AE-83C7-65D69DBE0F4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915CE35D-67CB-4458-84CB-0947246F90F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CEACF259-8E5D-4041-AD87-C5D4EF58EF9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D0F1CDF4-975D-4B7E-A8BE-04A943D94AA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4A4CB087-63D2-468C-8CAF-32D7E506DFF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D5032511-DDAD-4FE4-AD58-7013CE02A29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667D4DE3-9C0A-4BB9-9B15-E435287C215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939FB2C1-CFA3-4E77-998D-92BE600A1DA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A00D4B65-8334-47A1-96A2-0E194A37475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B25B8E7E-791E-4E43-BDC5-E118390D0C9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79E33CC8-C8FF-4A4D-B8E8-73BC79583B2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E8D91C37-E1BD-4C18-9E52-11379B8E94F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90BA55E4-BA55-4480-88E1-707AE6AA309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597423B4-8F8A-468B-9025-E3173561635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9E0A72F4-8C98-4A61-BEC7-1A405637957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13F68769-3D3C-46BB-BFFF-FC860941DE3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13F527D0-EBA4-4A37-999B-0E0483D5450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0A6C5A74-4E97-4ABB-B1B2-A05D3C773CF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9D01E13B-F15D-4F07-9F05-D577187F671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21546A66-C6D5-474D-ACD1-54787C7EE92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0B751B96-6F63-4C33-B01C-69C70D1F14A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76514ECA-7871-4C75-91BA-030A5B52B37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0A10F068-C336-4660-B5EA-707B94889A0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A42A3245-F892-44F3-82DD-2161B5268F3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64EFBFD0-45CF-4C7E-95BC-B6CFED846A7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B9E5623A-32BC-4E2F-A32A-E566681D99E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2AA004DB-5A99-4984-86E4-6EFF691AD4B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F002D3CB-206B-479D-83A0-B47F46EA00A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C120F106-ADBA-47ED-8222-A66114F0A01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E9B40326-AE70-415D-8180-C3B64E3D3FA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2FE7F26A-F49C-4AA3-BB93-7195CCF3B2E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206163A9-C5E6-4980-A8F7-C5D82B231F0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835A8F6B-AE16-485F-B9BB-F7A0191B380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4F36F4B7-DC5F-448D-B21B-D7A17147DD3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F0FFD242-352A-443C-B36C-9CCAC1D6261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224BCD9C-582A-42FC-BBDE-202F493C0AB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67AB214C-1363-4255-AF2D-2B8BFA8DAEC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DC7FB795-D696-41A1-B5B5-D205A889991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4FFA07D1-A6A0-47D6-BB5F-68DC38F9B4C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C104ECDC-8EA0-4A86-853B-0CB92BE47B2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49C171FC-5ED9-4E40-91EF-6E272099F10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E0B6EFEA-4E2F-47E5-9DD0-845A9AFD6D2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9344CF01-1744-4148-97BF-A082953FBD0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F75148FF-892D-4547-99E9-F45953B78FA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FCA976BA-3A61-45C1-9993-041D39A4A95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4A32E71D-5755-4DB4-B7F9-37A05E325E1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CD6F3FF6-3A06-4518-8EB0-501AF4D4CD7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3C2B1CFA-5317-404F-8E9E-D0890DF1AD4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A71F2689-75C0-4C08-B9B1-D3C7064A5B5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832C2B0D-73A4-4AF0-8C5E-A805C554432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8B279454-CE8E-4A54-A5DE-D020E0EE240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50E600C5-4421-4FE6-AA62-28E87D67CE9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92412842-ECCB-4D74-B727-848960EA384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A0DDAE49-24EC-4471-9A11-0D0E3F11FBC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BC05EC47-A2AE-4A55-BB5D-9992A3977F4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8B62257B-293E-4D61-865B-117C29ACD77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C2DBBC10-3EF8-4871-9C97-A6A5D383ED1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ED24ADC7-FDB0-4CF0-ABAB-0370B48D369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9DF0F723-5AE4-42F0-B145-E4F4DBC594A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08E49289-3836-4268-B659-3E566B35614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00881E1D-4C21-4E5C-9B9F-751B07C4BC1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B9B19AF7-9959-4492-B182-7491AF90C19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474B8EA5-89E1-4ADE-B0B4-623C8A245F9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0BAA0639-29DB-47AF-BA07-A6B7193599F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94CB7437-8EFF-4A33-B4EF-4D033C262E3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7D367D19-BEF2-4A7D-8F05-5E2CE1717A3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BEEFBC17-02A5-448E-B230-6471A232A46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ACFF4979-B083-46A1-AA25-B83B107B36F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C0FBC754-7754-4D5A-AA02-01B0AB3BC60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6D79BBD7-70A2-4271-8360-EB492319B41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B64E813C-74C9-47C4-825C-9F66B1B9D96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A45221D6-6FEC-485C-A680-BB813E199AE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19F18464-E97D-4803-9470-B848FF23700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872D6CA5-F47C-4DDA-A6CB-3A451C14B6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973627A9-4014-4316-ACAB-D72F58EC900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5D53354C-69A0-4F31-9691-860667A6E8F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E245B21A-D964-4AB9-9FA5-939F9063786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6D58170D-9BB2-4F4D-82FC-3C46FEA306B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BDF6A302-DE33-40D7-81ED-6002625979D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B03E5C7F-39E5-47B3-92BD-0ED642CB8F9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1879C7C7-AB5A-4346-B68B-94F1A409F22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BCBA75A5-B0D1-48E1-B0C4-7E85BFC630C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0C288B97-EFF2-45DB-9C60-D51697EF7D0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B6105915-ED09-4214-BE74-8BEBEC4683A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B173DAA4-414A-4154-BFBB-CCCF48AA0A0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B468754E-1EB4-4224-AF06-B2AADF93126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D03329B0-EAFC-40C9-9288-827B1D3CC6F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80F0ECCC-7E1C-41D5-83C8-4E253774ED1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F314817D-DBC6-4150-B9B8-5A1D994D7C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AAEF23F0-D296-4883-8EDB-CFECACF04ED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7949A4F2-5F6E-4BB1-B8D7-C512A24C63C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33685C13-0E1E-4A74-AEE2-FE4238FFAC8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C1F58FFB-166B-414B-81E0-A37CC6FE1C5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54B6BF1B-A7A3-4839-886A-7705E62CE89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05B13324-E2F3-47C9-9277-165230F6A8A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634FE0B1-EE35-40A0-825F-2358DCD6775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D4D1FE3F-C23B-49AD-BE9D-76F6F500F7B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0BF69C12-663D-4626-B66C-FB0550C0897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BDD44E30-9316-4322-B9D2-02694D98027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B1BAA90B-934F-44AE-A285-33C8749A99A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18689B02-ACAF-45A9-A036-72BD6B6A81F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231C2EEB-4F65-467E-AF6C-5D80783A9B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7444102D-B45D-40D1-9F5A-D3A85732352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94993E5D-D7A7-4A5D-9D57-44357727DCB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714EBC1A-25BC-4142-AB9B-12384D6F500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BF40338B-1B0E-4807-8930-058DFD473B5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512BD15C-22C2-4A7C-8012-C3D0F833DC6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EA9A3421-C046-424E-B79C-9215A7AC51E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EFDC845E-9189-4EBD-A76C-196A9B0D22B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9E1E402E-16B3-4CA7-93EC-D807C6FFDA1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F6C09058-222B-4374-8F7A-3CD167721B0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E0CCA071-7A06-46E4-B9A3-5FDDF22900C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078BB64C-D788-4A9C-A5CA-7D0F78035B2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98F05C29-6A1C-40B4-82FA-13BB535FC21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3CBAD822-16DF-4B42-AF02-4825F1AE6A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0FD84EB7-AFC6-45B5-819A-8E11841D220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5B348491-0D96-4947-8325-B2A5171E53C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B87802AE-0EB4-4F7D-B512-64D648B4102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F9490011-64A6-45D4-8E20-8E684529B13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CDB19DF4-7B22-42EC-A602-00C5BB6DB21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18FB69CA-8DBE-47B9-9FCB-BBA335EC567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877BD621-7DA5-4F33-96A8-7E7C7819DC2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D28A1F45-C7A1-4202-9ABD-BE73355657A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3D5ECF6A-01AA-42FB-A3CB-135645D6BED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77617514-400D-4BA9-AA43-CE4D5EC4DD2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3277C86D-91CD-45AA-B9C1-57703022309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8857A8AB-7107-42D3-9525-A8F267BD340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677B19B4-162A-4D87-8EFF-C0E45812417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FD589AEF-CAF7-4248-BD36-36A86DBF042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F6649AB4-F807-4487-9030-75198BCD7FF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A7E295DF-0535-4E2F-A1E1-3BA50D13325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1A73EFFE-E254-409A-96D8-D9D45A38837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392E3139-655B-4350-9CCA-EC009590B88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BAD0A24D-6113-4165-83BC-217628711D5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E921B50A-5CDF-4A7A-BD1A-FD161267F9D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A51D2623-DA22-428C-8204-6140CBA9326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BBFE4613-E26F-4CAA-9D0B-2538688ABB8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D3548240-C2CB-4744-86DA-6BE45BB3D86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DDFC4CD2-7891-438F-B64C-7CDFE7C8E3C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55C8F641-686B-427E-BC92-5D06915D9DC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BB1944BA-5601-48A9-A423-A7591A3D106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CDA0116D-261A-44B0-99E3-E9DB71ECE6A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9B0746EC-8AAE-426D-9F1E-4429B509FC7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482A4DDA-E776-4855-AACE-BB0F829C2A5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F4BF4E94-690B-4DF9-844E-759C2974A18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F1817B96-B50C-4EF8-A335-FE760A868D0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F70604AC-8399-4873-A49B-9C2D5FDDD3E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59ADE861-4B06-4F0B-86A8-2828BDB371E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DC98A1A2-A6FA-43BC-941A-BC55E5F3FF6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CE0315E2-4CD7-49DE-B71C-61B7BE82845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447796E9-9B1F-4B19-94B5-63326600338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55485CA9-23C5-4EFA-BBED-90CBC44048E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6C82E6EB-4F09-4A67-BF47-3CB63EEA216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FD26BA2F-BFAF-4A74-8E68-BDBD451182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9EDFE095-A90F-4E04-98AE-028E270B6A5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3B1C762A-8F47-4153-A060-D2F94810CAB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07744F58-7145-4564-B7CF-17F249F2AC2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A05F890A-CBEE-4423-A4D6-D819040FC23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BD12A29B-29F9-48FC-8521-77454B001F1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C2B39477-92DC-4A1C-B250-E1C5C4CDDB2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E307D024-5AD4-4868-A7EF-54556E165EF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F4C07205-49A5-47E3-8699-FB1189E3B31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4040825E-3B7D-40F6-A6F6-C07509A48A8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57F6CFCF-3E56-4E99-9A42-357B79E3DFD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5AF3C12D-7A1D-4A6A-A3F9-408E4799538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03054050-8E1D-4E13-B0C0-9FF03A953F5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A7B4257A-3842-4FE8-9EE3-DBFDFB244DD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2FC3D8C6-7E50-45FB-AFD7-8D9F5B76F22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F0784CA6-B78E-4A0E-8007-0EF56E2C737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85DA9F0C-4671-491B-8720-FD50FF7E3B5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05C133F2-2CE9-41A0-97BD-2F50D2E4AA7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99064F4D-8D35-4EEB-8BB3-6D075EF815A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446644FD-26E1-4E63-AADA-D0F6F3EBB1C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91EAAC10-3305-445B-B6C9-E3D0A6FB605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D17023A6-1775-4D2A-825A-616D8B4B0C0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36E0B188-7F83-4A9A-9C8A-1BE758E0DA0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BC1BB222-E695-44E8-AD25-A6E711CEA7F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2E2019EC-6DE0-438E-B2B6-9BA508A0AA0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67181582-2261-493B-A6C2-64738629728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1A17FA10-09FD-49FC-BE8B-AD44BEA2F4F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C48413FF-2707-4A1D-B878-745FE738810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A112DA22-7C8F-4229-9EAD-DCC16659F3D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ADE54A70-EE96-4CD5-85FE-EA81C9D01EB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565C93AB-B017-4257-8398-5088BEEBC50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9C75888D-CE74-46D1-9EB7-B58416AC519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AEB0D581-3AFD-43FF-8152-645556E0D72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DD9282D0-8A12-4C89-98A2-CB479571D4D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1245D292-26DB-45EA-97C6-A021D02F2FA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A414708B-0D3D-4CF4-8C67-951B174794E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D2E9CDB4-CA1B-44C4-A824-5945868AEAD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DB0D8476-4602-4C44-A983-D49737E08FA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D859F760-87D9-4C38-87ED-0CD38C7089D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3B5C55FE-E03C-4B6C-9A20-6069A0892C4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C2AF1202-9063-4A92-98EE-4625F1C60CF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D9E451B5-D6A1-425E-A5E0-2211B9D4244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A126EF99-29E2-4180-BAAE-A55D062C97F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1914A9BF-5CBD-40B1-BEB3-DA77BD99099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6FEBEAD2-3E40-45D9-8652-FDF838F8E6C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4163C8E3-D9AF-4547-A8AB-67482C03E2F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80796374-00BF-4632-9CB2-8D9835692BC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DBFD5349-9717-4C06-920D-AA439D58F67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4CF8BDBC-2AF3-4D00-8C52-9BCE42D2D2C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CBE156BD-CCD8-44CE-8890-181162250E6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7169BD71-4339-4460-843D-7B31E18BB39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8DA2A35D-6854-4BB3-82A2-23BAD5C79BA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F0919983-9D3D-4850-89BA-1D28B265F48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71857C5E-FCCB-4C57-ABDB-4A2606FB0E6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CF4F600F-7F4B-444D-9265-BCD1885CE53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B2D5A402-BCA3-4F48-94B2-07D0992D6C6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99072481-3A0C-4500-984F-C0DB4E17BF1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1A2AD627-4CBE-4037-8DB2-0E18EBC41EC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0A5456DD-6225-4D01-88DF-5E3A799E32E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42198352-DF68-4D8F-B7E4-C059BE3C614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5AA65EAF-625F-4C86-9046-904D588E17D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D18683BB-C1C4-4752-AFE4-4351BB20138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52C41721-1DD3-4B93-AFF4-42397AEFF33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BAD4AD58-099A-44CF-B58B-B5B9B78948A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C44ABA6C-C13B-4391-AC0B-386128F1F0B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F0D8E646-6F51-419E-A4AD-5F6A36DDEDA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39F5AB11-6C53-4B81-9ADD-92778F14EBC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04760E98-DC12-4D90-A7E0-DADC5558C02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48A4F56A-DE05-4767-8597-FB18BBDD19B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85409F2D-333D-45C7-A77B-67E50054D3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C2DD3A8A-DD80-4D1E-8370-2BAB06AE600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3DC5B0EF-D6EB-4AA9-9FCD-CD1CAF09210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D3349ECA-D549-4366-AD45-79040D47BB3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1E4C2ECA-4E01-4A73-8A78-D0A129CE180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04A950DA-F09A-4E79-9DA5-64AE1280F56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78EA60CA-C15F-4322-B37A-18A4B237A69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9D4E05A8-055C-4560-B923-4537A509080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04E9CF98-5C34-488B-8AE1-68FCF1524C3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E44594B8-5796-4382-B873-CB2D56849DE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A734089E-8263-4903-831C-EE1A4544918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03DA6074-EDA4-4D69-9591-1F504FA52A3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4CC1061B-ED64-43AC-A94A-0317A2D81BA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A9D75B10-D0EB-4B1B-8045-8C42064384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0715DDA7-76FE-43FA-B421-DC400B55780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8ADCF508-1436-49DA-8DE3-B77E93FC1F6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6B18EA20-49EF-4928-812B-AD2381D9918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36F06E07-F190-4030-A617-7B8CD1F4379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B0EC21B5-20F8-4353-BC1C-98BC624EF9C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C6521B00-51A7-4506-A8CF-001F9FC3E6F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F433BBB2-5607-49D9-8B94-189D139AB53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CB778DDD-E171-4523-8BE9-C907FFCF46C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2993805E-C1C3-4251-B307-577F5A0674B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18C387F7-F98B-4AAD-9A2F-DD09B4B15DD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0345AF56-59F4-4E0E-B850-F4E22B20022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C15F18CC-40AA-4AE8-94DC-5C82BF682A0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D0147CE4-D276-49D2-AD66-48C0941253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302D8E1D-3572-4E87-A3F2-6DA355F8780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97F16F54-EB3A-4FC6-A099-54D1813467D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7CF0746F-385A-4519-B86D-3499143137D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913F7CBC-B546-4BBF-9CA0-D735193B201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2A636C3E-F907-4047-B94B-4F1750FF7B2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47DAEC77-26F9-490C-B2B2-A812F987848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EE2A8A22-D18D-4C41-AE5F-26B7286CB37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D47002BA-B17F-4857-9E7B-8A04B0EDA36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5168AC31-7A1E-4449-B127-BF3D20732E3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B666C345-0AAD-4FBA-B737-ED4332BA223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112E9BCC-6FA9-4410-9EE9-E66F48AFA48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601C7BF4-9C62-42B3-A295-66F93D46A26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63D1A9AD-0614-40A7-B2B8-0E5EF74551E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2E3B8848-4EC3-406A-B0E0-DB4769A0C54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7B41E3EB-692B-4001-AF31-14895B4BBD1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067F68EE-E3F9-4BF3-8FC1-4DE2ADE9EFB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ED60AC07-53EF-4C40-80CE-1641B401C26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11D8389F-B1B6-4DEF-93CB-DEB511C66A8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B0EA8114-16D9-4EB7-82C7-C61977F4E25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EE3480BC-514B-40DA-92C9-5B707341A1E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767D5B76-CCF3-4360-AE16-3AFFE93FB8B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0EAB4EE3-F4D4-484B-A4EF-48DBB13980D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B55C7131-76B3-4C0B-822E-8CC3B92CD88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C4673890-4EC9-4237-8520-CB816593D49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289346FD-9702-4D84-8601-0D3E0B9B5F6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D065F504-037E-4A83-A2CA-7FB502FAA25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40A44199-1DFB-47A3-A560-42DC55889B8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D1C8C8F9-04C0-4F8F-B742-24452411C66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53391EBF-A450-401A-B5BA-D411683979E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4022AABC-66C4-490B-BE74-22E71C18ADB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3035871E-1454-4CB3-82AA-547073E775C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6BC0220F-7ABC-426C-9BE8-A627A11E960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E9EE688E-CD54-44AC-805C-1739025CB2A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9A3F4B33-5FBB-4A71-B676-8B76AE10379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CDD3AA25-1022-4809-AD2E-030E9824641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EED93A7C-EECF-4D13-A854-D94ED8CD5BC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4F15458F-6A5D-4290-830A-9135D73921B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BC4F0934-2107-4D1A-83F5-B2EDB55EA38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78DA35F0-D72D-4CB8-8CE1-978DB3CD79E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3F53FBDC-65EE-4A8C-B9F7-6B7354688A1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B0D5C6C1-8B6F-4273-AFAB-F34F4497410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0BBFFF89-31EC-43CF-8B60-918CDC34707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65468260-38AD-4FD7-A603-02C063F70F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80ECF88F-2DD4-4127-930B-B4322119765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7109B18E-F23B-45DF-B035-9BF3C91DA59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9FB2DEFE-A436-42D9-B635-C80E7C2E31B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B536816F-855E-4D1B-B663-EF2D2934B22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B3B8DD0C-06E7-48F6-ADAB-7A71E4916B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5ED6BCFA-BB26-427E-8CD2-1EE1035A207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EA2A8212-15B5-44C3-9BE0-3BD2405C242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F12C6C1F-A53A-4D49-B05A-87342F13FCD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81A45CED-BFC7-4516-B2E8-124E07EB338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1A3162F9-7EBA-46A0-AA18-A758FAD0879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559CDBCA-74F7-4ABC-90E2-EEA08138ADF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9168E16D-DB4C-4DAC-B7F5-7DC02ED8551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3BA28A15-0743-4AF5-8AF2-FAE323644E3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E1EEEA69-6278-41E3-B9A0-AB8FE198316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B690FB70-1F47-434E-96DB-A4E7659B66D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4472B04B-25D7-468B-B3F9-E35AC75E005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7D2F3565-DB07-47F2-BD18-7F439C774FE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C52D0B47-7983-45C7-82BA-2F3A8CEF476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8D0B5C6C-54AE-486B-8415-CA5DEC1D5DC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2AC629E3-BDF2-46DE-AC09-215BD0EE244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3288F248-1932-4C5B-AA40-91367C0D130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FADA2C53-44A9-4677-997F-4022F8416BC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265C3F39-1234-435A-BE31-64E47761AEF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4DD2CD62-A64E-422E-A971-6EA4AECB90C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7FE1EB97-5D8A-4DF1-BB87-D234A249BCE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A9BF0369-2860-420B-A93A-FA7615B1317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480A6A7F-243C-4024-BA07-A2C71658292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2B99B588-D4BB-4B87-868B-9723ED8E7CD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4228B75E-66F8-4E81-8707-FBDBA4801E1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66A077B5-BA79-41E9-AEFF-96A27BE1B1D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7EBFF2AE-6D25-4268-B8F5-C7929AA0F60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2A56A70C-3FC8-4011-BE05-B740D0F3EFE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9FE67F65-8D15-44FF-AB44-DE6CF70C49B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2D85D55C-7A1B-4845-8704-69CB56AAD44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822034CA-438E-4D41-9CF6-FE90EE63C14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5FE703B7-A7BF-46A1-B70E-51A22B3EBBD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7E8F276C-DB35-4A41-9961-850E5F2007D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927794FC-38B2-419A-B4D4-017A57F0695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54634399-7FCB-43E9-94DC-3729DD6A04D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23F3B442-9887-4529-900B-7662514B8F2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0DD87323-031C-4800-ABDD-871DA0CC759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DBC9D3C5-F1F6-4BEB-ABDC-EA9E2A67E33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AF514857-9B15-436C-B848-B197A57B8AE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DFE76497-B7AF-4624-B826-CB35E9236A7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BDEFA9C4-816E-4134-895C-F776DC3AB3E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A6D3886F-D59C-4B36-B87A-E00A2BA20ED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AD7760C1-FAAD-4C05-A1F9-725D1115EBE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D248ED11-59A4-4A06-AABF-DECBEAACFFD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E2642B8E-3057-47EF-BF1E-D49AF807418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CEF9DEA5-9FB9-4480-9ECC-86AC89C8ACC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8A2B4149-25BB-4D29-918D-B3FA619E837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DC605A04-3023-409B-AA8D-4BDA0CE97FA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005AC8C9-2DCA-4C23-8E06-5B7B77EC203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50807E74-3A8F-4949-A2D2-3010F6A4E97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13E7BA14-E851-4DC3-8AA8-442E2D0D4EB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A5259E26-F69E-4693-A69D-F712F283929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D5E238F4-914C-4F2B-AA07-C2BE82ABBEF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33B0EEA2-408C-4F1E-9887-BE53253F48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9788625D-DD0B-4BEF-8B16-90521485CA9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D5334723-2480-4EF5-9C8B-E689E728033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81A042F2-97D1-4803-81B4-329CE56CE65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E43A8342-FE44-460F-86E6-3E01EF0838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57F7D8C7-02BE-48C6-B29B-EA19A772772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D7A3512B-C5CD-40EB-9EDF-1B5BDEF8D48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2AA8714E-06F2-4E89-BAD8-5DA568FFE39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B1313A0A-E7D5-4924-880F-8A8CC3AD78A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3CC3E3EF-9111-4A3E-8CD2-1E027DB2FA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9F15F8FB-DB32-4BFB-8B19-0EE27DB3BCB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DCC5E3BF-13DD-4219-8385-C12DAA552D9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C5B6243C-7511-4B1B-B8EA-1311FA80582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10CC7946-D022-4B58-8D75-EFF4AC612CC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62AAAACC-E7B6-44EB-AB60-8DB89FDF9AE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D41C9D8A-CAE0-4D88-95DB-D7FC18E156C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23953F8F-6C7A-4487-AE84-363F235B8D4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2B28956B-37F9-420C-82E1-C72416E1680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CD38DB53-C624-4F63-B185-1064BEA052D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A6B29852-F58A-4781-96BE-7E3236505BD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2B95E8F5-B92A-4325-B006-4ED909E7F30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F47A1440-0AB8-4196-8B63-D32286E651B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656F97A5-AC48-4272-BC71-1B0071ADB7D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2808411B-61D6-4D71-A4E0-1D4D46A3E7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6A637941-9A8F-4798-9DED-D4CBDBFF571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C2BEF966-4526-4D31-828C-C5709BD19D4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BC5BF162-507C-4BC9-9C40-BDD3F56A4E3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929AB865-7B76-4C07-A430-6086048DF8F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4263948C-D307-49AA-9BE4-324DB2C0FEB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8B15E18F-27F5-4E33-9AAD-0124B8E72DA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49806CA9-94ED-4616-BDC1-8808CAE6714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D529FF20-FF4B-4072-B8B4-12B4003F138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7E5AE5F2-A57B-4FF7-A32E-CC9C3558BA9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598BF49E-39B9-4B16-BDB8-52608668C37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8AFA8C35-B841-4643-B61A-0B1780FDA53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F6C94BA8-ABE8-47BA-897C-D44E5852890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3EC524D2-B55E-407F-90FC-E1BBC59276B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5DDDCD7A-7157-4FDF-BD5F-EF515528F80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E200DAE1-E8D1-4511-B68B-995FAA6AD65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DB85B4E0-6766-4C12-8A3B-8644D6B0E45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B9774B7A-6737-44C8-B31E-4916BFC180D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CE23DC15-2D46-45F9-B62E-283BB2B8F10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CB63DF4C-AAD0-43D6-AFEF-72FAF62AC1F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3FAE27EE-9DB1-40FD-976C-05CD9A24D10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A7ABC1F4-B569-4709-83D9-6A2407ECB79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E4AEC86A-C7AC-4C8A-9C51-4A72A2E5310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CF356532-E527-4F3D-9E36-0B26ACBB0E9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B5275320-0BA4-4103-A4A1-B5BE4D75464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763D83A9-C21D-48CB-8AED-D7C5EDBF872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256B5BC6-9DBA-4F56-B757-432AEB337A4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642126C8-3E81-45B5-A2AF-41266B0F966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4EEB5E00-BF8C-404A-B4EA-E791FE3F268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D7B24201-3ACC-47B2-8B3D-410EF914D22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30871C00-9DBE-47C0-BB9C-50585267467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085AF588-9D2F-416D-B341-5AD3B995769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D98DCBD3-F103-4092-8897-112D5CCFCE8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9EAA7AC5-446C-4158-9C27-DC511E03A91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A58E5500-23E2-4039-A75C-A66D93D8F8A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FE41B5C2-B6A4-4F7A-B5A8-0ABB10E11EC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92E9E87D-87B6-4074-8CBF-487EB34B79B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381664FA-E92B-423A-9753-74AD63E3398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B39D152F-1A80-4826-AD34-F173DDC6CD1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F9435705-9F1F-44E9-83F8-87B1CECAFDC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8D745801-3B51-47C8-865A-04AF6A0A1E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B9567E93-9C06-4D79-9BF4-3785140E352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E7535B58-7259-4371-9DD4-FECE424AFEE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5B364EA5-957E-47B1-BB50-D99454C4594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EF2F7C17-98C1-47B5-B129-D86575FA742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14CC05D2-6C61-46A8-9AD9-9D25F869F0C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CB1722CB-A4A6-4FB4-9703-E7EF8F7EF34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DB573BBE-6B9B-4892-B2D4-F76E4FEB506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9E112382-21D5-4BD4-A906-09C512B486A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F734E450-ADE5-4F57-94B7-21D667AA78C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4BD5EDF6-06E1-40B3-B419-9EB7B33D0B2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BBADD91D-1811-4813-AD62-8D22FA72066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94A46AAB-65F9-4107-BDDB-9721BC0F32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14F62883-11C0-486C-B6AC-A3BF1D835E8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AAA090C4-A093-4D81-ABAF-57C6130E4F5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EB34075E-48CD-4546-A02F-7D885F44231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7F354C9A-B149-4FF1-BDFF-04EEE1D080D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7452A3B5-B0F2-4643-81BB-A357FBB23BC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F7D9D2ED-0A40-4179-9EA7-14AA477CDDF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77446026-3164-4BAA-B3FB-E33E0687F5B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B97E8893-9310-429D-A946-C097098E897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8C3F01D8-ED92-48FA-946A-438DEE74246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2B30899C-3565-4677-B54A-AFC1313EB24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333D32E1-7990-44CE-9887-11585571533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F95C3024-01EF-4784-BBBD-F552501EBFE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EAC1B5E4-02A7-4A7B-8A6F-5F0EEB9D40F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DCFE01C0-7C05-431B-A3A3-54B62FA6E34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ACACC4DC-F35C-4F01-9A66-A9D93BCBEAF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98A69E2A-3654-4C27-BEC4-1128BD76614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6E8ED01E-7848-424E-B487-BFBAEF8D116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A1EDFE14-6674-4E0A-8141-442D1EA4CD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2C66CBD5-A02D-496F-82EF-11E2C6F1521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28E5D54A-CCCB-4C5E-883A-B7C2C781279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8946BB91-2CBA-4231-A575-C82B3D85DFE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F2290530-0C4E-479A-B6E1-1BF8D3C6034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D14785BE-EADF-41E8-A65A-EFB9001AC7B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1C31CE8D-96AA-4EA9-BD8C-1E2CBD88CD4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0B2212EE-41D1-4F7F-BC19-296869EBE61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B0D9892D-B8A2-4774-B7C3-34DC5DF03B1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6BC1AEA2-22F5-450E-BFD0-C473FA1F058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3734B120-D566-46DB-9E2C-B7FDADB598E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ABD20C8E-3C5B-4366-A3DD-053F3C7FDA6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074FB18C-ED64-4875-B1C8-F169C59FEA0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509B4741-2388-494D-AFD0-62D0AC65CE6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ABBC5755-2CE4-47CD-8911-C0C6B5315E8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18E68866-9367-4FF5-A3BB-785D2A62A61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E27067BF-C91F-408A-BA3B-4B25BFCAF99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0985C726-F5A6-4E57-8872-081ABED6959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6EA2EB83-6AD2-44EE-AC1E-94152391093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379DFCD6-13A6-43F1-AB63-3FE4F1B4489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6FA4D662-4E2A-4526-8C8A-989B71D2956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3F7BB0AD-FB85-4D2E-AF2B-10C45A55322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92A6B170-1479-4C89-83E6-1CCDEE153B3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A1BA1293-1C52-41CA-8BCB-EBEC6EBA441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6DDB2C97-892B-4D0E-8553-6394A9CDBAB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01A90B77-BC9E-411E-8FD8-3070BE87331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E73E4B6F-EA06-400F-B5D2-C9A9086A526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61F4F6E7-7862-4C67-9C03-07B7E8C3A70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C9CCEE0A-3126-4A71-B085-E8DB7FD14D3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EFDFA377-4EAB-48FB-BDFC-7DA75BC063B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0A98DEA7-3A2B-4E5B-B1E3-862D856D922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E217EE10-7868-4677-A706-E5CE014C40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98A7FEAB-4CA0-401D-AE91-A78B8E9CBE3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9A079077-5077-4398-82B7-8C9B851006B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0D4B28CC-0118-48D8-A7B4-493C3A70C29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8CF893C1-2C70-4B28-AB06-89817031719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2E32144E-941B-4A90-8012-98CE7751B32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95C0784C-2726-41BD-A920-6EA8218CB4E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1A8690BA-F954-4D4C-95E3-2C9401BE0B1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1E4A5757-ABCC-4004-AB45-7C9F22AE76D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3DDE3B09-E7A5-4E1B-B6AD-5E8AD7560B3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E29B0C0B-979A-46A0-B528-465637B1FDE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3FF3FF47-C87B-4FFF-B949-783312B524D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66410728-A42F-4F07-AD02-083ED299037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034E2CB5-0B3E-4B7D-B97B-DE379C9185E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DBF37830-3AB8-4F82-B6C4-DC3AFB4871D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4B75D7CA-4B86-40C9-A904-164CFC64B32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EE9177FC-4F16-4F9B-93F8-C9F36299E22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4D846E3E-3DBC-4220-9D44-F05797F1C0A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74FC9BEA-08DC-424C-8A4D-CF2401A98B5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84001C88-4AD4-47F9-8371-DC3174C43A2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5EDDB818-8E57-421A-9100-513F40E56E1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1AEB61C7-83A9-438C-9396-6F2DC8D9AD5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B65BC75C-4B1D-4EB1-8B87-96923875D13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AC13D207-58D2-458F-BFBA-EDCF1700836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33A861C1-0B88-4599-863D-2E026A44877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FCFAA9CA-1A06-46FA-9812-FCD2228499B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A682ED02-2356-41A8-BEE6-8F74BD4B189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DB450E63-0532-4794-900A-897143741A5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69B5BBD1-A958-4398-ABA1-C8A68AB501F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6E0B8CF9-B853-45CB-A31A-5EC11CA4C24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0D93BC64-822B-44C8-B290-7E0C18327B3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C593C2C5-D109-40F4-B597-0E6E775EE8C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D748C897-7210-480B-BC94-A90CBA0A22A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ACCEE42D-45E2-4A71-AB38-127D3F59F5C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8252D10B-0D50-4D0A-B5A2-F5381269415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42A1085C-A831-47E8-BB38-221C49C6C52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63554B83-2301-41E5-BC0B-562F13DBFD7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07061F82-6CCE-485D-BFFC-F78850C5B3D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F7979FFD-39E0-42A2-908A-B12B6EAE2AE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09051679-4402-4FB7-9B8D-BC993280E8D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99C4AAED-BA79-474D-8465-FC60D1D501A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37C26FA7-0EA9-47CD-9222-2875A39FE73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A412AADF-4751-4265-A19C-D76B4C429D6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C83C0C52-87B5-492C-9881-60C662E4F79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C4914D76-E8AE-41C3-B20D-46A7C10E3EE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72654093-6592-466E-9E1B-B221D965235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B377CB37-8906-4689-BB6B-67EC29C47FD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9842EC38-A5B4-44FD-8717-1B440A10AC3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132083B1-54C8-4422-A64B-E917865D386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CE80BF87-07E4-4CA8-93A5-5932E014982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B19D80F2-2512-4629-9D94-D5E3C333D1B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8A2D85EC-140C-4529-876D-5F4F9FD9B14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5A777B8B-1F8F-419F-A522-1393F9A1D82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00A46152-CE61-4735-91AF-91195FB9FAB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5145158A-6C55-43EE-9744-241584AAF40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192FFAF9-5717-493A-BBE4-3B14EB52E01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55462B89-8E34-42DB-92CF-E7C341B664F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643902A9-7340-4D98-9C4C-31BFC8E8705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D399A88C-18E2-4F62-91AF-AFE65E8230D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780BB72C-9F11-4A80-88C6-2B7522A0A22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B817ABC3-083A-408B-8B1A-6417A9F3469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DB66DD39-A773-4852-A683-1B0C6363206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56C82216-ED01-482E-8D44-22B2ADB7E4F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1CB03096-1D3F-418D-A687-EAFF0891BA9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8B28827E-A196-4DE7-8A7D-CBA9E836E42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AA9C765D-7CA0-4653-A781-243858D8610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A1739F56-8ED1-4E30-ADF6-B5C5FB0D27E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143A4B11-9C77-4F62-9FF5-C9ECBD83591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8A3901B6-5DA7-46D9-BFAB-A7A1F0F4A7A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189224EF-C129-42A0-8780-FAEC8B9627E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70BC9B76-C5F6-4AB5-AE9D-AF41B3251BC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17E94DDD-A646-4A17-B491-159AF7E52B3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EC72E805-0260-49FD-A303-6790C47E027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BE440957-D0D7-4610-A5E2-57F8058E823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647117AE-278E-4FFD-BF6F-7A26D3FD9CB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C482AD30-BDED-45BB-9F18-3AED696EE6F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6B64B876-3C47-4E07-91FC-AC3CD9513A0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0454F7C6-648A-4472-9FCB-87B257F1741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40876C05-4440-4D90-AE22-D12A58A9761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A0E26004-3334-4C74-A1E3-FA1BC51A4BA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96DAD7D8-31DD-4871-834F-3B675879AB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7B2A58F6-A573-4E75-A69F-865A7199150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22AC80C6-A19F-4857-B89D-3C9E72D009E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CFC556FD-65DD-4374-BC70-B9519C07FC4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9AE1DA49-D991-4A10-99ED-66A6A1A5075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7FCDDEB1-0CAD-4F3F-9846-B519FD18D06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256D7613-A6B3-4B2F-9063-BDF149FFDC8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F87E5E64-4204-4970-934E-F4DD1407AD7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BBDE8C90-DC78-4982-8FF8-F53ABF631A5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BD22331E-92D2-49D8-ABE0-05C7418C993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830C4912-EB7D-43DC-AE8F-4519C584DFE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D934A033-A693-41F9-B3DA-C92A1F7A0C2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A8ECD395-02BF-45B5-BA06-45D660F1522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43F963F3-317E-4751-9530-B8AF7D5DAFB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D7BCDDB1-1E40-4C7D-8F14-FA8653CC156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801F513F-B7F7-4286-8B66-4BB139D8A40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0D588E6D-C500-444A-A3EF-E82E186EBA9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2C0E9977-85CE-4A0D-815C-397CF825397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E3B7119F-0EC0-404A-8CAA-D5CD32EBBAD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D8A386B4-FFCA-4157-A093-D854937BC32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EB1C3BF1-5609-4DDD-B839-C0DB253A6BE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1384F4F9-8DBF-4FED-A627-E6A79E6AB3B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6DEF33BA-B12B-423C-A90C-F7EC352B80D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4966F3B4-74C4-4CE3-859B-47958D05E6D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A0D32756-6B13-48D7-B781-7E39F4FF306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8C99D0AA-8C91-44B7-8863-9D46A00844A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A3FB7D42-6A16-46A6-9B4E-1F8C2FA79F2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B3F49539-CDDB-4C65-B034-16279CD8578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5902523D-C3D4-489A-B3E0-47C8C5FF060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4A96412C-6049-4553-BD06-DD7CD78FE95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545E548B-B4F2-4526-9B25-2963808D57B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89B89663-95F3-4823-B486-ECC5A021C97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33FFF579-5026-4AEF-8794-102F4D7277D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B97B965B-3D25-43AA-BC38-B0092FD9760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23CF3D31-1233-432E-BC9F-85ECFAFC737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8BC0BEDB-84EC-4423-A02C-916530C44B4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AA1C08AB-6C3E-4377-B5B3-90AA8F9DA94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F139C5C5-6456-4B35-89C0-DE3FA0950F8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075D8F7A-57FC-4B09-B886-DFE62FB959F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19B0D54B-16F2-41AC-B26A-3F6DB31D66E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9843042A-4908-43A5-BB78-A2F2BA586BA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1F58D9A3-CF4C-4970-A02F-584383C75BB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3BD036F4-1904-4C42-A625-F4767BAA3D1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C35C7231-C2E0-4C7B-BE99-622825B422E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B71A2683-82B7-414E-909D-E2AEE8CBBFE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E10068DA-F85A-4636-A83C-78FC4DC6729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67EB1E68-2D0E-453B-BA65-D0DC5ADCB8D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53882D95-FE9D-42E6-9D27-7083B79EDE8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02FB2607-1C7D-47B3-BBAB-E11A25C45EC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6CB94DD1-13AE-4D00-8856-AD1D540F910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619B87AF-5F07-4445-96CC-8BE591FC168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D9E61507-3F50-4A4E-A7D1-EC31B2C8E73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8A9DEFA2-181E-475E-A913-FAA947FDFB3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CCD1AAD3-D59B-4E91-A083-C4D6C02B2AB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803357B6-E753-45A7-8456-B7D09DF5055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628F80DB-D628-4C02-8845-CE25D7C4A8A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0290AB94-585C-467C-9C3B-B41CD5B6357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3B8F57E9-B315-40BE-8A2B-0A865AE27F2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65EBFE09-82A7-47B7-99A6-CD7B476E8C5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B644FDA0-24EA-4F18-80D5-A46575722E6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F6B3E480-8CE1-45E9-9458-739ABD9DF51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6001F099-4518-4930-9AE8-006EE37C982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785B5090-E091-4936-BFD6-D95DBC25202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28F1CFF3-A15E-4668-8774-1BB03CE6F4B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A2E126B6-0198-4C3E-8DD4-F95F68F5331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DF6B111C-71C3-48B9-83F5-CE36A9AB0D3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EBB9EB11-A383-4F43-9B86-874C308D113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43FD81A9-E5B3-483F-843E-C41EBFA0B60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EA37DE9E-8763-44B7-8FE1-D4525A75098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F2C74676-EA3D-44DB-AC49-3DE91D363FB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7433CA41-F4FE-4E3E-B7F0-564B28EEA44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75FB12B2-6384-4E7F-8E36-0684A616ADB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D6D6CE29-4B91-4AB2-A923-EDDDC0E4D78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29C8B633-6E7E-4D70-973C-6FAB8327A54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50BEC35F-106E-41C5-98F0-DEA8B81BD34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ED9D988B-A87B-4465-8DDC-E685BA5BCB7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19BD9924-F183-40A6-B24A-72E90B1234E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E44E3C9E-3864-409B-8C7A-A9CA5B20B47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CDA88D73-FBCF-43DF-A449-2C695925D27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AF1FEB30-64BF-4DC8-ACAB-A89B8EEE9A3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CEC88E8B-4A7D-40C6-B824-133D6F92DAA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875C82ED-05D5-4F3B-9317-D446B75D6CB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0957DF6F-4D5F-466D-A685-4353583855D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FEC40994-0A5D-41E4-8B98-3ACCB7BA728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286911CB-25D9-4D8B-A0CF-F3B721D562A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CC6CB2C8-9452-4AF8-B418-FCA4AB9C609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B8FE6199-5F62-4EEA-8955-245C7063A18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E259638C-6D0B-41DA-B4CD-1FCC31F91C6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69C7BAC7-5B9F-4100-B8CD-8578CE24DEA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76184933-F8CF-4D25-BB7A-19C1070C0CD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C477308F-2571-459A-A2FF-8D31E0070F2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80BBC5AA-19D3-4889-BB16-C1098152E1C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758D77E2-433F-42CA-B88F-09D22FD1F87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6C77EB20-A4FD-4C28-B7B0-B1E79D1D20D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2F38878F-F2E7-49FF-A803-48ED7D19A4E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70D68911-3550-46E5-87B8-7253FD0BBE4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B9C69D71-9780-47F4-8E19-4F20CF77C11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EE057BC1-3407-405C-9028-E9E943B06FD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5E7FBF7D-B609-4C99-A8FA-51BCFF1E617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03DAAE32-2EC9-4977-B6FC-3E177613EB2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3E6427CD-2475-437B-8CE2-5A7A85A55E8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A9381AA0-DF53-4102-9426-BD603E703E4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E8A2D29B-5D32-48E9-B6E0-A13B4E1FBD9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C6C34C80-F841-4CBE-8A9F-234C174AE4D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8396C34B-A829-442E-BA5B-2A9580C92E8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C870AE92-93FF-4A87-A0F4-6767554699E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2FE1A4A4-867D-4BA2-9D0B-869997DA7F4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8623DE8E-4C0E-407B-A6E2-15AB92AC81A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52AF5745-D171-4B19-8198-6C50EFE617A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A75ED6C4-E659-416D-8DE6-80D77D15B1B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88F21832-6C13-470C-97ED-5C8C294CF51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7D497A2A-0877-40E5-BE14-C7F40AE915C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52943241-A75E-41C9-9035-937109B2450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2C3F011C-746E-4F8F-9288-9AF8DFD2FBF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5C36D111-7EF5-4BFD-BCC1-3B6C4BDFB1A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88474D3E-6043-4AE0-8951-9168B99FD06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C33089AA-9A70-4987-9491-B3E4AA8BF0E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1149B9A3-7F89-4F41-85A3-068B23A789A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1008F085-A670-45AB-8635-6F08B73B41E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40B9BF7C-2344-4D08-B8E7-749AFAB1B54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6E4E4DA0-C924-4912-8F3F-4FC2928211C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AC148077-DF26-4602-B3FA-4C468ED64BA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7CD45D00-2773-487F-9647-74B2FBED629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C6D32A4D-67DE-426D-A35A-1DE86531C8D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1AF1EE2A-A44D-4D57-BDEA-A30FDBE49B3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897806BC-3CD6-49D5-82F1-9330DAEBE4F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F98F0503-5D30-4A15-A02B-C9AD630CC30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96BA02C6-1AE3-4479-9F4C-A6D48450B26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438E14D9-2556-4DB2-9EE1-718C8A0F5B1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EF3384A9-20E6-4D7B-BAFD-4912FC8FC3C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CEE7D45B-D0F2-4742-B702-E25828BABAE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060B0044-51E4-4235-BE04-F3FD7DF6F56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2EA81B59-BE1E-40CA-BDD6-D4531A9D258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BD1AA7AE-E2E3-43F9-B912-62F38749A7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6B7B85BA-8259-484E-9F3D-C228E638F3E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AD4353B2-4D78-491E-B482-4E7BABD5282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F72414C1-DBDF-4541-BEC5-9A56B4ED966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D0BCF6D4-0CDE-4A64-BE8F-72BD1ED5632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AD37CF07-BC62-4A01-8ED5-67D0F940A3F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F4E66982-9E34-418D-8CF1-BED4F4C7F9F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9CC9E85F-D5EE-483D-A991-09CA76DBA96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3D427A47-785C-45EF-BC9C-FE689225B17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A0D332C7-936C-4466-BF3D-11C119A742A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A9F3A1E9-EA32-41EF-8D42-DBA8A319B4A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5EC82E69-58D5-4A57-BC1E-4ED3E13B754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17872821-5584-49A5-9C68-A3EEC74DECF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241E51A5-21E4-435D-9544-F8E12607027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F18EC001-AF75-4878-869F-F3A80F0B961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7CC2AC9F-288D-44F7-AD31-F82E659D130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0709BF06-C512-401B-8280-6659149F8E7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20F48E92-961F-458A-AD39-04BF779EF55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7AA461B0-6A0B-43D6-8AE6-51D4476C780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3D92E0D9-01C3-4388-9B97-FF14A731286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BBD82A03-644A-40C8-8618-ABF258F90E5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7BB8B621-3849-4761-B28D-A35A3E30DCD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F3E0BDB6-C443-457B-BEFB-73B1C3DB066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59DA996A-0F2B-405A-8882-444DE23DC4D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77A0A0C9-FA62-4526-AC2F-49711DE2DDD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B41A6717-81D2-46CC-95E8-4B310DBF36B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E9210C20-17F0-4024-9397-4560D28FD02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86EFABCD-3934-4DD7-8E77-B1180D380E6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C0A9C383-0CE1-4248-B776-BCFE798EA46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1BBEFB9D-FBA5-4C92-91DE-F24926D280C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B9ABD1A1-EDE2-4BD2-A8F4-9AA37393249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D9C0E73B-9E46-49B8-86A7-FFAE5F4050C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13F124D7-2343-4895-9E8D-4878D960D0A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8792990B-4368-4F5F-B217-461519123C1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B1EE39EF-075B-4490-B68C-635A5442C71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259E8BB3-6420-4265-A47A-1FF2ECC531B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C69EC17E-6240-448E-B70A-C5F6449DA89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9ED20774-FE58-4F00-AB28-F4C0D5A1742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C68A9689-A90B-4CE3-AA77-4EE0098501D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0BE99FE9-42ED-4E0F-8575-C8940641754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6DAE6F8A-E4BC-4474-AD9D-EB717190AFF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F8BB86AB-CE96-457D-933B-E770366B81F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29D2A80B-CBE8-42C9-8C81-49C6B4D53A9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010F7EF5-8933-4386-A2EC-A0BD77BF26B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8DE8C26B-EBA6-4AD4-A456-F9B45CBADAF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CB2C9588-D41F-48AC-AC22-EED468D0EEE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748B2516-3A45-45D5-B7F9-3027181FE3D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3C041C7B-FD46-47EB-98D3-A4339590B4A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7F983CB9-3447-481E-AF9F-51489B0E99D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83EB4DA3-6AA2-4833-9F83-CB5A05791BE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E6E4C8A1-9B3A-48FF-AE77-7CA57033BD3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3FDA4A2A-F2E5-46CA-8F4F-433256DDA0A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0682A3F9-7EA9-4A09-850F-0021C244C26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04FDC727-D9AA-4D01-B17C-229DAA20CDE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A006BFD1-D0E2-424B-8A02-19A431F9761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E987EBC2-90DD-4ECF-860D-1EFA6FC7577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BBA295F0-B819-4517-932D-7AF44286F56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C298E920-00A0-4EB9-AD2C-D2F9A223EFE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088BAB5B-7B48-43EE-BC7F-3F6EC2DF519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3831BF0D-7F6B-4BA3-A506-2577076A01F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18432713-BA57-4E9A-8DF1-61DC9240BE7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818C885E-C034-4BA5-8AB1-EFA36ABCD28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BB623350-FCE3-42D8-805B-01640498E5B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8097DD14-64B7-47E9-B3B9-F036754F387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0BE4D5AC-4480-44AA-8EB8-EEA34DC14B4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FB9C3E5B-5860-483D-943A-A0DEA8ED33F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F48ADFFF-DF4F-4A97-9E74-0E95943C87F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40F3E855-AEDC-4FAE-85C6-9D24801BE27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3D53C52C-1B75-487F-9DE6-C871ED8B9B3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3FE4D973-F4CA-4241-B23B-43621B0FBD5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22914637-BAC3-4FA4-AE60-13F0DD4FAD2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183AA5CC-DCD0-402B-B923-23698309E65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798F9D46-96C7-4CC6-A2AC-52BD61FE90C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648759CD-4748-41F0-B5C2-D5D738C9297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DA5E66D8-8836-40F0-92B3-C36F2C1F65D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63C92A87-98A1-49EF-8BF9-59E1DDF0364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396B6181-9A66-4F4C-89F6-1D336B43932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14FED398-27DC-4D6C-96E1-F85F6B5ED6B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22B042E2-9374-42C4-83C0-7318BD2B28D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0F0D218D-A130-4671-9A06-C5B9C4CBEA8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84FFFF42-77E7-4BAB-84DF-7221D3F4939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8FAE5A06-B7EA-4555-BE72-72E3E3C4B09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00CF0DE0-0727-4A0B-9DB5-7B9765AED35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D133E9BB-BF7F-48CA-AF9E-B4FE8137CB8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274633F1-9645-422B-B9E6-19373039061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022135E9-846E-4259-9744-98B1090ABD4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56B6286D-B85C-4255-9BD7-83702EB8A41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2A1D18D0-31BD-4451-A47E-A7DD5CCDAF2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6693888F-51C7-462A-AAE8-E843CCE60DF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320BEA32-BA05-4382-890F-5B2E9C57FCA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C8CC5E41-1C40-44A5-8D70-73AF5D244D7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62D116B8-FCA9-4ACC-81EF-CFC3486F7B1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DDE91755-48D7-4FBD-BEE6-BEBB12B7468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E151426C-E443-4411-BD0A-7096A424B08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A9F61CCC-7758-4DA6-B71F-11A553E456F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4A21D73D-DDB0-41AA-BBBB-1FAF525912B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2D51A183-B2BC-4ECC-A709-47BF6736BC2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6DE2C082-B4CC-4795-B1BA-C1B6F64E040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BCD1C9AD-CD83-4955-B9F6-7172FB88EB1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35A13C9A-78A9-44A8-878D-A5B76D68654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59DE9BE4-C019-4760-A924-B29F8FC5691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30981136-C759-4672-951B-3F3DF684846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750D7CC0-4193-4FF6-9C68-BF5C588C81F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74B3CC4D-90E6-4803-9726-388E5B9003B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97B9F027-E3F9-43BE-B7BC-D57E1B50AB6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A308A459-479E-440B-BBA4-7CF021BD223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B0954DE6-81B1-46FD-A3AD-A877CD745F6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23F29D72-B733-4CCE-B22E-194CFE05FB6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E9C8D24C-3192-409C-A696-F2B032E662E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2DA751C7-D961-4CA1-B2EB-6DD4CCC76CA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AA031102-5839-4604-A70B-38E486D268F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49F9B950-521A-4C13-81DC-4C6F2D5CFE8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D0CBCF72-4343-4497-B4EF-9971FC51703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65CFDE37-3E23-48B5-9B2C-2C2AC9F6EC0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E263223E-5950-470F-9F47-37E82581EEF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ACD1807E-898D-4132-9DAE-967BE708559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7335F3FC-03C3-4A14-8E84-D7F32C8853C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1DB11FC5-E7B8-448F-A564-822EC2CF0F9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D238A020-142E-4F50-BFC4-D12F9995D07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5E54759D-D266-4C37-9D0F-3CAC481CBDD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EF8AEB7D-DA14-49CD-AC51-AA71B3BF52E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104B5EE6-7103-4508-8DFD-0EC38E8814E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697EA887-7635-4CC6-8C15-897A50848433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F9B4CDFA-FEDF-4507-B0E8-E4CA142BAC0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A68E489B-26D6-430D-8580-EB3FF58AE64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D376C00B-9484-45CD-B668-CB56DF01A78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B136CBB0-744F-44A1-87DF-132156BB1010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3750C550-3070-4DC8-A222-6D0EE1AFEE6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AEC2BA0F-7860-4F0A-A13D-7825270C445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24D7BA81-0DAA-405C-816C-E4AAED1B007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498C2951-679F-44CB-BDFE-94606746CC8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FB19BF67-907C-45B4-B9A3-BB452A48A0C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AECA7F40-CA00-411D-89DA-660592E4779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064FABAA-4771-4563-9BD3-E06DF6B5A2A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17C4574F-3485-4104-BBF1-B401DBA31A0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9DE50D4B-5A24-4A43-9433-AD4161BEAB9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67794F82-F038-4176-A18D-D5058C019AD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686E83F0-E8AF-4923-B8E3-F1B3D134452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63A80315-FA38-4DD9-B113-546625E39FD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2512EF69-A514-49B9-92CD-221AC3C5D63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793C59DC-3781-4855-88D1-CA08AE4E3FA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133E5E66-55DC-4F6D-86A3-F57BE6DC872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D24A11B9-14BC-442E-A727-79F479C3BA15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9B96D574-8A6F-4701-9642-66E124213EB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AA93F6A9-3085-4C6A-92D5-0B8CDD6115B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539A913C-6E04-4816-BCD8-5B984E4FEF1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EAA21CD5-C6D4-4F89-8269-E3C3AA51873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910AEF41-BC35-45CF-B6FA-864748BDD42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DE88CD6E-342B-4D9B-A3E2-8FBCFAB6A5B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12B47400-8A91-4662-8A58-618D3AA6C90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EB09D5BD-B0F4-43D7-B1C8-A7E6641CBC5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290B5815-F5B5-4CAE-8FAA-4D9A4DC54E8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7D3153B3-1C0E-4058-A1E4-736B2A76562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BF109405-5A4E-419C-93A1-6D258E1A7E8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D240D593-E877-4C56-9CD4-34E881CFDD1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024AE2FF-6B85-4C9C-A66F-2451499B06E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762166B7-4F9D-4D17-BCE0-DF86F527824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F2CDF42E-2B3A-4952-8AE5-2E270B402A16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C20ABEE3-CE50-4D7B-9471-D65351843B4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AC0E00C5-7736-475D-9674-D840E32C865E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E9A8C6FC-A829-49EB-9C3F-7152D796611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6B40F9F6-B1BD-45AE-9646-EB3971B57C3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F72CCD25-FF05-46D2-BECE-B5AEF8FA73F2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6D1CA8B5-78BA-4337-81BC-907A750BEA5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6DFE718E-F428-4250-AF53-875DAB8D2258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A9A28C05-BAC0-430A-9BF6-DE02596A8A8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D0AA7F70-E36E-421F-85C9-8D930F11EFB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17109138-362E-45BD-BB4E-2A90D800B4F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698F454A-8516-4630-91B6-74858C5F6EA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6A79961D-44C1-4D68-9A96-AA0C00CFC98D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E78C4EDC-CFEB-4B60-B1AB-93BC58A3B11B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56094747-9F80-42E6-BFE5-2A5FB3EADB0F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4138ECD8-9CCB-4EEC-ACF4-DDD196EB4EEC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6C4F6C63-CCE0-4BB6-A732-22108A73488A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F5941689-AF75-46A1-8FAF-9413D2DE29A7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3C9D500B-CF6A-444E-AB0E-D63A2901E101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AA8C6B43-C449-4E65-A5A0-4C2379E18FD4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56</xdr:row>
      <xdr:rowOff>76200</xdr:rowOff>
    </xdr:from>
    <xdr:to>
      <xdr:col>6</xdr:col>
      <xdr:colOff>0</xdr:colOff>
      <xdr:row>60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F5A35281-A540-49AD-9BDC-3873F3048EC9}"/>
            </a:ext>
          </a:extLst>
        </xdr:cNvPr>
        <xdr:cNvSpPr>
          <a:spLocks noChangeArrowheads="1"/>
        </xdr:cNvSpPr>
      </xdr:nvSpPr>
      <xdr:spPr bwMode="auto">
        <a:xfrm>
          <a:off x="638175" y="96869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56</xdr:row>
      <xdr:rowOff>76200</xdr:rowOff>
    </xdr:from>
    <xdr:to>
      <xdr:col>15</xdr:col>
      <xdr:colOff>285749</xdr:colOff>
      <xdr:row>60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5AC5335F-E9B8-4BC5-A6B3-7862B197362D}"/>
            </a:ext>
          </a:extLst>
        </xdr:cNvPr>
        <xdr:cNvSpPr>
          <a:spLocks noChangeArrowheads="1"/>
        </xdr:cNvSpPr>
      </xdr:nvSpPr>
      <xdr:spPr bwMode="auto">
        <a:xfrm>
          <a:off x="3259455" y="9686925"/>
          <a:ext cx="747902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" name="PORDB6">
          <a:extLst>
            <a:ext uri="{FF2B5EF4-FFF2-40B4-BE49-F238E27FC236}">
              <a16:creationId xmlns:a16="http://schemas.microsoft.com/office/drawing/2014/main" id="{4063F7B8-01B2-4C46-904A-42EE0B2713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" name="PORDB6">
          <a:extLst>
            <a:ext uri="{FF2B5EF4-FFF2-40B4-BE49-F238E27FC236}">
              <a16:creationId xmlns:a16="http://schemas.microsoft.com/office/drawing/2014/main" id="{AF168C05-A0C3-4B91-98F5-A3EDA239AE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" name="PORDB6">
          <a:extLst>
            <a:ext uri="{FF2B5EF4-FFF2-40B4-BE49-F238E27FC236}">
              <a16:creationId xmlns:a16="http://schemas.microsoft.com/office/drawing/2014/main" id="{551D2566-38CD-4E02-B308-B7EAEB1B07D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" name="PORDB6">
          <a:extLst>
            <a:ext uri="{FF2B5EF4-FFF2-40B4-BE49-F238E27FC236}">
              <a16:creationId xmlns:a16="http://schemas.microsoft.com/office/drawing/2014/main" id="{BD95626B-76F4-43DC-B03E-2410A13333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" name="PORDB6">
          <a:extLst>
            <a:ext uri="{FF2B5EF4-FFF2-40B4-BE49-F238E27FC236}">
              <a16:creationId xmlns:a16="http://schemas.microsoft.com/office/drawing/2014/main" id="{7EF2ECAD-E01B-4AD2-8188-31927E2C8A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" name="PORDB6">
          <a:extLst>
            <a:ext uri="{FF2B5EF4-FFF2-40B4-BE49-F238E27FC236}">
              <a16:creationId xmlns:a16="http://schemas.microsoft.com/office/drawing/2014/main" id="{D28B1365-6852-4EB7-B168-F7D52047F3C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" name="PORDB6">
          <a:extLst>
            <a:ext uri="{FF2B5EF4-FFF2-40B4-BE49-F238E27FC236}">
              <a16:creationId xmlns:a16="http://schemas.microsoft.com/office/drawing/2014/main" id="{10D99177-F23E-4277-9EB1-41DF17C46D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" name="PORDB6">
          <a:extLst>
            <a:ext uri="{FF2B5EF4-FFF2-40B4-BE49-F238E27FC236}">
              <a16:creationId xmlns:a16="http://schemas.microsoft.com/office/drawing/2014/main" id="{597510E0-5463-4AB2-B133-663C3EF274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" name="PORDB6">
          <a:extLst>
            <a:ext uri="{FF2B5EF4-FFF2-40B4-BE49-F238E27FC236}">
              <a16:creationId xmlns:a16="http://schemas.microsoft.com/office/drawing/2014/main" id="{53CB82E5-9C98-4B4E-9D27-0E781B37DC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" name="PORDB6">
          <a:extLst>
            <a:ext uri="{FF2B5EF4-FFF2-40B4-BE49-F238E27FC236}">
              <a16:creationId xmlns:a16="http://schemas.microsoft.com/office/drawing/2014/main" id="{0DECA231-8157-4A16-B60C-1C29A91839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" name="PORDB6">
          <a:extLst>
            <a:ext uri="{FF2B5EF4-FFF2-40B4-BE49-F238E27FC236}">
              <a16:creationId xmlns:a16="http://schemas.microsoft.com/office/drawing/2014/main" id="{FEB7F64A-6B20-408B-BF85-76271758D8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" name="PORDB6">
          <a:extLst>
            <a:ext uri="{FF2B5EF4-FFF2-40B4-BE49-F238E27FC236}">
              <a16:creationId xmlns:a16="http://schemas.microsoft.com/office/drawing/2014/main" id="{FD6534B0-C795-4161-8C75-402B0E4C04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" name="PORDB6">
          <a:extLst>
            <a:ext uri="{FF2B5EF4-FFF2-40B4-BE49-F238E27FC236}">
              <a16:creationId xmlns:a16="http://schemas.microsoft.com/office/drawing/2014/main" id="{60D762E5-2984-4756-B5CC-FD7100C6F0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" name="PORDB6">
          <a:extLst>
            <a:ext uri="{FF2B5EF4-FFF2-40B4-BE49-F238E27FC236}">
              <a16:creationId xmlns:a16="http://schemas.microsoft.com/office/drawing/2014/main" id="{4547BFAF-BF2A-4B34-A63E-0CD3D2F091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" name="PORDB6">
          <a:extLst>
            <a:ext uri="{FF2B5EF4-FFF2-40B4-BE49-F238E27FC236}">
              <a16:creationId xmlns:a16="http://schemas.microsoft.com/office/drawing/2014/main" id="{9BD53BBE-5483-4871-8DC1-A11A00185D2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" name="PORDB6">
          <a:extLst>
            <a:ext uri="{FF2B5EF4-FFF2-40B4-BE49-F238E27FC236}">
              <a16:creationId xmlns:a16="http://schemas.microsoft.com/office/drawing/2014/main" id="{CB7485B4-CBDB-4278-9BEB-D3BA08DF78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" name="PORDB6">
          <a:extLst>
            <a:ext uri="{FF2B5EF4-FFF2-40B4-BE49-F238E27FC236}">
              <a16:creationId xmlns:a16="http://schemas.microsoft.com/office/drawing/2014/main" id="{3DF50F2D-1879-4F6D-9DB1-203D7318D8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" name="PORDB6">
          <a:extLst>
            <a:ext uri="{FF2B5EF4-FFF2-40B4-BE49-F238E27FC236}">
              <a16:creationId xmlns:a16="http://schemas.microsoft.com/office/drawing/2014/main" id="{7308AA22-B49D-41F9-87DB-5DCFD4DCC3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" name="PORDB6">
          <a:extLst>
            <a:ext uri="{FF2B5EF4-FFF2-40B4-BE49-F238E27FC236}">
              <a16:creationId xmlns:a16="http://schemas.microsoft.com/office/drawing/2014/main" id="{ECA30E1E-52FD-4BEF-8BF5-F7498D1FE8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" name="PORDB6">
          <a:extLst>
            <a:ext uri="{FF2B5EF4-FFF2-40B4-BE49-F238E27FC236}">
              <a16:creationId xmlns:a16="http://schemas.microsoft.com/office/drawing/2014/main" id="{120C5CD6-C495-4866-91AE-8237516E0E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" name="PORDB6">
          <a:extLst>
            <a:ext uri="{FF2B5EF4-FFF2-40B4-BE49-F238E27FC236}">
              <a16:creationId xmlns:a16="http://schemas.microsoft.com/office/drawing/2014/main" id="{D39FE49E-2034-4372-BBFE-ED701E0BE4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" name="PORDB6">
          <a:extLst>
            <a:ext uri="{FF2B5EF4-FFF2-40B4-BE49-F238E27FC236}">
              <a16:creationId xmlns:a16="http://schemas.microsoft.com/office/drawing/2014/main" id="{DE627BA3-31F5-4096-A1EE-61C4A57121D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" name="PORDB6">
          <a:extLst>
            <a:ext uri="{FF2B5EF4-FFF2-40B4-BE49-F238E27FC236}">
              <a16:creationId xmlns:a16="http://schemas.microsoft.com/office/drawing/2014/main" id="{9352F029-E26E-48FC-97C1-423D36C591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" name="PORDB6">
          <a:extLst>
            <a:ext uri="{FF2B5EF4-FFF2-40B4-BE49-F238E27FC236}">
              <a16:creationId xmlns:a16="http://schemas.microsoft.com/office/drawing/2014/main" id="{5051996C-FE66-4CB2-88B0-C5CDF0AB1DE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" name="PORDB6">
          <a:extLst>
            <a:ext uri="{FF2B5EF4-FFF2-40B4-BE49-F238E27FC236}">
              <a16:creationId xmlns:a16="http://schemas.microsoft.com/office/drawing/2014/main" id="{DCA41178-8E43-45F2-858E-D5DF06DCAE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" name="PORDB6">
          <a:extLst>
            <a:ext uri="{FF2B5EF4-FFF2-40B4-BE49-F238E27FC236}">
              <a16:creationId xmlns:a16="http://schemas.microsoft.com/office/drawing/2014/main" id="{4A14A115-004E-4718-AA34-F10F85B11B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" name="PORDB6">
          <a:extLst>
            <a:ext uri="{FF2B5EF4-FFF2-40B4-BE49-F238E27FC236}">
              <a16:creationId xmlns:a16="http://schemas.microsoft.com/office/drawing/2014/main" id="{9451C0D4-2540-403F-8072-E29A6B2C96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" name="PORDB6">
          <a:extLst>
            <a:ext uri="{FF2B5EF4-FFF2-40B4-BE49-F238E27FC236}">
              <a16:creationId xmlns:a16="http://schemas.microsoft.com/office/drawing/2014/main" id="{B55113BE-8494-49DE-824A-8E72A8001FA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" name="PORDB6">
          <a:extLst>
            <a:ext uri="{FF2B5EF4-FFF2-40B4-BE49-F238E27FC236}">
              <a16:creationId xmlns:a16="http://schemas.microsoft.com/office/drawing/2014/main" id="{99706018-88F2-4740-8EED-8BF1D429C6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" name="PORDB6">
          <a:extLst>
            <a:ext uri="{FF2B5EF4-FFF2-40B4-BE49-F238E27FC236}">
              <a16:creationId xmlns:a16="http://schemas.microsoft.com/office/drawing/2014/main" id="{3B59CC1A-6503-45DA-B64D-4840E09F69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" name="PORDB6">
          <a:extLst>
            <a:ext uri="{FF2B5EF4-FFF2-40B4-BE49-F238E27FC236}">
              <a16:creationId xmlns:a16="http://schemas.microsoft.com/office/drawing/2014/main" id="{7F003B48-C1BC-45F0-A67A-E5DF93AE6C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" name="PORDB6">
          <a:extLst>
            <a:ext uri="{FF2B5EF4-FFF2-40B4-BE49-F238E27FC236}">
              <a16:creationId xmlns:a16="http://schemas.microsoft.com/office/drawing/2014/main" id="{BE5EA76F-9B4B-46A3-9652-288A3EDCAE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" name="PORDB6">
          <a:extLst>
            <a:ext uri="{FF2B5EF4-FFF2-40B4-BE49-F238E27FC236}">
              <a16:creationId xmlns:a16="http://schemas.microsoft.com/office/drawing/2014/main" id="{C46EA5D9-38F8-4654-836F-288B62CCCF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" name="PORDB6">
          <a:extLst>
            <a:ext uri="{FF2B5EF4-FFF2-40B4-BE49-F238E27FC236}">
              <a16:creationId xmlns:a16="http://schemas.microsoft.com/office/drawing/2014/main" id="{BCD2D164-FEEB-4902-8752-FCB6C3A563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" name="PORDB6">
          <a:extLst>
            <a:ext uri="{FF2B5EF4-FFF2-40B4-BE49-F238E27FC236}">
              <a16:creationId xmlns:a16="http://schemas.microsoft.com/office/drawing/2014/main" id="{C683935A-C8BD-4AD4-8BF4-73B5FD4E11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" name="PORDB6">
          <a:extLst>
            <a:ext uri="{FF2B5EF4-FFF2-40B4-BE49-F238E27FC236}">
              <a16:creationId xmlns:a16="http://schemas.microsoft.com/office/drawing/2014/main" id="{9A833CBB-93C4-4992-9218-D3C9E9DF13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" name="PORDB6">
          <a:extLst>
            <a:ext uri="{FF2B5EF4-FFF2-40B4-BE49-F238E27FC236}">
              <a16:creationId xmlns:a16="http://schemas.microsoft.com/office/drawing/2014/main" id="{88655F30-598F-416F-965B-63AE5081115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" name="PORDB6">
          <a:extLst>
            <a:ext uri="{FF2B5EF4-FFF2-40B4-BE49-F238E27FC236}">
              <a16:creationId xmlns:a16="http://schemas.microsoft.com/office/drawing/2014/main" id="{94BA7664-E872-4A79-AD60-F4A0E4F2A9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" name="PORDB6">
          <a:extLst>
            <a:ext uri="{FF2B5EF4-FFF2-40B4-BE49-F238E27FC236}">
              <a16:creationId xmlns:a16="http://schemas.microsoft.com/office/drawing/2014/main" id="{3437C957-40C6-4EC1-8207-2EC92634123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" name="PORDB6">
          <a:extLst>
            <a:ext uri="{FF2B5EF4-FFF2-40B4-BE49-F238E27FC236}">
              <a16:creationId xmlns:a16="http://schemas.microsoft.com/office/drawing/2014/main" id="{1F7752E2-A7D3-4C7E-8AC6-83FFEAF15D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" name="PORDB6">
          <a:extLst>
            <a:ext uri="{FF2B5EF4-FFF2-40B4-BE49-F238E27FC236}">
              <a16:creationId xmlns:a16="http://schemas.microsoft.com/office/drawing/2014/main" id="{53AEEC0E-1EF4-459B-89D6-53C866F357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" name="PORDB6">
          <a:extLst>
            <a:ext uri="{FF2B5EF4-FFF2-40B4-BE49-F238E27FC236}">
              <a16:creationId xmlns:a16="http://schemas.microsoft.com/office/drawing/2014/main" id="{ACFE40DA-2FEF-4C88-A4CB-62D0263837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" name="PORDB6">
          <a:extLst>
            <a:ext uri="{FF2B5EF4-FFF2-40B4-BE49-F238E27FC236}">
              <a16:creationId xmlns:a16="http://schemas.microsoft.com/office/drawing/2014/main" id="{A6C2AA7D-7405-447D-AA61-070434F2E5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" name="PORDB6">
          <a:extLst>
            <a:ext uri="{FF2B5EF4-FFF2-40B4-BE49-F238E27FC236}">
              <a16:creationId xmlns:a16="http://schemas.microsoft.com/office/drawing/2014/main" id="{336F7D88-E38A-49A6-A6B5-674AE68D89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" name="PORDB6">
          <a:extLst>
            <a:ext uri="{FF2B5EF4-FFF2-40B4-BE49-F238E27FC236}">
              <a16:creationId xmlns:a16="http://schemas.microsoft.com/office/drawing/2014/main" id="{4B9CA10C-1503-4208-B74A-B1E2454114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" name="PORDB6">
          <a:extLst>
            <a:ext uri="{FF2B5EF4-FFF2-40B4-BE49-F238E27FC236}">
              <a16:creationId xmlns:a16="http://schemas.microsoft.com/office/drawing/2014/main" id="{F77B973F-BE28-4792-A1A8-50DAAA7C88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" name="PORDB6">
          <a:extLst>
            <a:ext uri="{FF2B5EF4-FFF2-40B4-BE49-F238E27FC236}">
              <a16:creationId xmlns:a16="http://schemas.microsoft.com/office/drawing/2014/main" id="{F90CED94-F6E4-49B1-9980-A3FC351862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" name="PORDB6">
          <a:extLst>
            <a:ext uri="{FF2B5EF4-FFF2-40B4-BE49-F238E27FC236}">
              <a16:creationId xmlns:a16="http://schemas.microsoft.com/office/drawing/2014/main" id="{D329B228-7F11-49BA-9BF7-7741AAF245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" name="PORDB6">
          <a:extLst>
            <a:ext uri="{FF2B5EF4-FFF2-40B4-BE49-F238E27FC236}">
              <a16:creationId xmlns:a16="http://schemas.microsoft.com/office/drawing/2014/main" id="{48342062-8C60-44B7-AFE6-C2691C3683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" name="PORDB6">
          <a:extLst>
            <a:ext uri="{FF2B5EF4-FFF2-40B4-BE49-F238E27FC236}">
              <a16:creationId xmlns:a16="http://schemas.microsoft.com/office/drawing/2014/main" id="{0376428C-C97D-4534-9F80-D7B47B2D0A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" name="PORDB6">
          <a:extLst>
            <a:ext uri="{FF2B5EF4-FFF2-40B4-BE49-F238E27FC236}">
              <a16:creationId xmlns:a16="http://schemas.microsoft.com/office/drawing/2014/main" id="{AC8FB231-4D1F-4E58-A52F-DF0EA70FF7D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" name="PORDB6">
          <a:extLst>
            <a:ext uri="{FF2B5EF4-FFF2-40B4-BE49-F238E27FC236}">
              <a16:creationId xmlns:a16="http://schemas.microsoft.com/office/drawing/2014/main" id="{F4C50009-DE24-4958-8CD8-35FF1BF8BA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" name="PORDB6">
          <a:extLst>
            <a:ext uri="{FF2B5EF4-FFF2-40B4-BE49-F238E27FC236}">
              <a16:creationId xmlns:a16="http://schemas.microsoft.com/office/drawing/2014/main" id="{C42D7A9F-C190-4A27-A2C4-6ACA6E6A65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" name="PORDB6">
          <a:extLst>
            <a:ext uri="{FF2B5EF4-FFF2-40B4-BE49-F238E27FC236}">
              <a16:creationId xmlns:a16="http://schemas.microsoft.com/office/drawing/2014/main" id="{CF73E040-77B8-48E4-9BBE-EFF7FBEBFE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" name="PORDB6">
          <a:extLst>
            <a:ext uri="{FF2B5EF4-FFF2-40B4-BE49-F238E27FC236}">
              <a16:creationId xmlns:a16="http://schemas.microsoft.com/office/drawing/2014/main" id="{0275B66F-6DB8-460D-B884-914168A56B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" name="PORDB6">
          <a:extLst>
            <a:ext uri="{FF2B5EF4-FFF2-40B4-BE49-F238E27FC236}">
              <a16:creationId xmlns:a16="http://schemas.microsoft.com/office/drawing/2014/main" id="{164B0A2B-09FF-427B-A1FB-F75A317C54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" name="PORDB6">
          <a:extLst>
            <a:ext uri="{FF2B5EF4-FFF2-40B4-BE49-F238E27FC236}">
              <a16:creationId xmlns:a16="http://schemas.microsoft.com/office/drawing/2014/main" id="{2B0FF741-68F5-45F7-90F6-AECC173571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" name="PORDB6">
          <a:extLst>
            <a:ext uri="{FF2B5EF4-FFF2-40B4-BE49-F238E27FC236}">
              <a16:creationId xmlns:a16="http://schemas.microsoft.com/office/drawing/2014/main" id="{3EC8BFD5-26AA-4D5F-960C-AB6832889A7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" name="PORDB6">
          <a:extLst>
            <a:ext uri="{FF2B5EF4-FFF2-40B4-BE49-F238E27FC236}">
              <a16:creationId xmlns:a16="http://schemas.microsoft.com/office/drawing/2014/main" id="{09D87F91-0725-47D2-92DD-F4B1B00185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" name="PORDB6">
          <a:extLst>
            <a:ext uri="{FF2B5EF4-FFF2-40B4-BE49-F238E27FC236}">
              <a16:creationId xmlns:a16="http://schemas.microsoft.com/office/drawing/2014/main" id="{831E0095-88F4-474A-8CE1-6B7BE73A03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" name="PORDB6">
          <a:extLst>
            <a:ext uri="{FF2B5EF4-FFF2-40B4-BE49-F238E27FC236}">
              <a16:creationId xmlns:a16="http://schemas.microsoft.com/office/drawing/2014/main" id="{673F0A8A-FC13-4CD5-9F06-43CF1209BA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" name="PORDB6">
          <a:extLst>
            <a:ext uri="{FF2B5EF4-FFF2-40B4-BE49-F238E27FC236}">
              <a16:creationId xmlns:a16="http://schemas.microsoft.com/office/drawing/2014/main" id="{E2016338-8679-4ACF-9F4F-A7ED067781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" name="PORDB6">
          <a:extLst>
            <a:ext uri="{FF2B5EF4-FFF2-40B4-BE49-F238E27FC236}">
              <a16:creationId xmlns:a16="http://schemas.microsoft.com/office/drawing/2014/main" id="{BA0BD1C1-B07E-4269-966D-86A38A1285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" name="PORDB6">
          <a:extLst>
            <a:ext uri="{FF2B5EF4-FFF2-40B4-BE49-F238E27FC236}">
              <a16:creationId xmlns:a16="http://schemas.microsoft.com/office/drawing/2014/main" id="{81BF7F5E-AC3C-4DD7-BF12-F20B635688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" name="PORDB6">
          <a:extLst>
            <a:ext uri="{FF2B5EF4-FFF2-40B4-BE49-F238E27FC236}">
              <a16:creationId xmlns:a16="http://schemas.microsoft.com/office/drawing/2014/main" id="{4F6D0C07-7A6F-415A-9050-951AB7971F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" name="PORDB6">
          <a:extLst>
            <a:ext uri="{FF2B5EF4-FFF2-40B4-BE49-F238E27FC236}">
              <a16:creationId xmlns:a16="http://schemas.microsoft.com/office/drawing/2014/main" id="{E8975E38-F930-4B27-BC34-84AD8B8E7A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" name="PORDB6">
          <a:extLst>
            <a:ext uri="{FF2B5EF4-FFF2-40B4-BE49-F238E27FC236}">
              <a16:creationId xmlns:a16="http://schemas.microsoft.com/office/drawing/2014/main" id="{537EABFD-6D08-4300-87D5-2B1B54A46C7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" name="PORDB6">
          <a:extLst>
            <a:ext uri="{FF2B5EF4-FFF2-40B4-BE49-F238E27FC236}">
              <a16:creationId xmlns:a16="http://schemas.microsoft.com/office/drawing/2014/main" id="{6CD6F8A2-4D51-4159-9A98-AB029A8DE0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" name="PORDB6">
          <a:extLst>
            <a:ext uri="{FF2B5EF4-FFF2-40B4-BE49-F238E27FC236}">
              <a16:creationId xmlns:a16="http://schemas.microsoft.com/office/drawing/2014/main" id="{32022ECC-7B2D-4FF1-95B0-4FC1D93C53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" name="PORDB6">
          <a:extLst>
            <a:ext uri="{FF2B5EF4-FFF2-40B4-BE49-F238E27FC236}">
              <a16:creationId xmlns:a16="http://schemas.microsoft.com/office/drawing/2014/main" id="{97EDDA23-0519-4BD6-8237-5694C633BB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" name="PORDB6">
          <a:extLst>
            <a:ext uri="{FF2B5EF4-FFF2-40B4-BE49-F238E27FC236}">
              <a16:creationId xmlns:a16="http://schemas.microsoft.com/office/drawing/2014/main" id="{F25B87EB-0D6B-4D84-A857-59C86D6A6D0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" name="PORDB6">
          <a:extLst>
            <a:ext uri="{FF2B5EF4-FFF2-40B4-BE49-F238E27FC236}">
              <a16:creationId xmlns:a16="http://schemas.microsoft.com/office/drawing/2014/main" id="{05174A55-8B16-4477-9D08-EDD0645A27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" name="PORDB6">
          <a:extLst>
            <a:ext uri="{FF2B5EF4-FFF2-40B4-BE49-F238E27FC236}">
              <a16:creationId xmlns:a16="http://schemas.microsoft.com/office/drawing/2014/main" id="{CF3D7237-CD5E-4D41-85F8-0DC0722986F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" name="PORDB6">
          <a:extLst>
            <a:ext uri="{FF2B5EF4-FFF2-40B4-BE49-F238E27FC236}">
              <a16:creationId xmlns:a16="http://schemas.microsoft.com/office/drawing/2014/main" id="{3DCD5B6C-31C6-4516-815A-FDC556FE94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" name="PORDB6">
          <a:extLst>
            <a:ext uri="{FF2B5EF4-FFF2-40B4-BE49-F238E27FC236}">
              <a16:creationId xmlns:a16="http://schemas.microsoft.com/office/drawing/2014/main" id="{FE71AC33-C54E-41B6-8AB2-525FFC88E5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" name="PORDB6">
          <a:extLst>
            <a:ext uri="{FF2B5EF4-FFF2-40B4-BE49-F238E27FC236}">
              <a16:creationId xmlns:a16="http://schemas.microsoft.com/office/drawing/2014/main" id="{19FDCF9A-A78F-4C94-BD24-285FB16E37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" name="PORDB6">
          <a:extLst>
            <a:ext uri="{FF2B5EF4-FFF2-40B4-BE49-F238E27FC236}">
              <a16:creationId xmlns:a16="http://schemas.microsoft.com/office/drawing/2014/main" id="{EDD8EA90-4685-4DB2-B338-61E49DA54B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" name="PORDB6">
          <a:extLst>
            <a:ext uri="{FF2B5EF4-FFF2-40B4-BE49-F238E27FC236}">
              <a16:creationId xmlns:a16="http://schemas.microsoft.com/office/drawing/2014/main" id="{56802FD5-DEA6-4844-B17E-1409FFF7D3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" name="PORDB6">
          <a:extLst>
            <a:ext uri="{FF2B5EF4-FFF2-40B4-BE49-F238E27FC236}">
              <a16:creationId xmlns:a16="http://schemas.microsoft.com/office/drawing/2014/main" id="{3118D3CF-DC48-4E97-B130-EF901E67D9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" name="PORDB6">
          <a:extLst>
            <a:ext uri="{FF2B5EF4-FFF2-40B4-BE49-F238E27FC236}">
              <a16:creationId xmlns:a16="http://schemas.microsoft.com/office/drawing/2014/main" id="{7C9851CA-4191-4353-9157-65D306F14B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" name="PORDB6">
          <a:extLst>
            <a:ext uri="{FF2B5EF4-FFF2-40B4-BE49-F238E27FC236}">
              <a16:creationId xmlns:a16="http://schemas.microsoft.com/office/drawing/2014/main" id="{D86A363C-CBAD-471A-BE89-96151DE99C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" name="PORDB6">
          <a:extLst>
            <a:ext uri="{FF2B5EF4-FFF2-40B4-BE49-F238E27FC236}">
              <a16:creationId xmlns:a16="http://schemas.microsoft.com/office/drawing/2014/main" id="{1DDE295D-7B7A-4AA7-8150-05E0F72D0F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" name="PORDB6">
          <a:extLst>
            <a:ext uri="{FF2B5EF4-FFF2-40B4-BE49-F238E27FC236}">
              <a16:creationId xmlns:a16="http://schemas.microsoft.com/office/drawing/2014/main" id="{7846D27D-330B-4351-AD8D-E40324EEB8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" name="PORDB6">
          <a:extLst>
            <a:ext uri="{FF2B5EF4-FFF2-40B4-BE49-F238E27FC236}">
              <a16:creationId xmlns:a16="http://schemas.microsoft.com/office/drawing/2014/main" id="{A0B98C2C-DF3A-4B48-A2DC-2ED45D55EED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" name="PORDB6">
          <a:extLst>
            <a:ext uri="{FF2B5EF4-FFF2-40B4-BE49-F238E27FC236}">
              <a16:creationId xmlns:a16="http://schemas.microsoft.com/office/drawing/2014/main" id="{EC25D951-5073-418D-98A0-FBA980C823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" name="PORDB6">
          <a:extLst>
            <a:ext uri="{FF2B5EF4-FFF2-40B4-BE49-F238E27FC236}">
              <a16:creationId xmlns:a16="http://schemas.microsoft.com/office/drawing/2014/main" id="{EF329FBD-BF35-4A12-9DA1-CD0A501899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" name="PORDB6">
          <a:extLst>
            <a:ext uri="{FF2B5EF4-FFF2-40B4-BE49-F238E27FC236}">
              <a16:creationId xmlns:a16="http://schemas.microsoft.com/office/drawing/2014/main" id="{6416E66A-6CF3-46CC-9555-FCC3E4A91FE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" name="PORDB6">
          <a:extLst>
            <a:ext uri="{FF2B5EF4-FFF2-40B4-BE49-F238E27FC236}">
              <a16:creationId xmlns:a16="http://schemas.microsoft.com/office/drawing/2014/main" id="{182BFCCD-E516-4F93-8FDA-30BFA40772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" name="PORDB6">
          <a:extLst>
            <a:ext uri="{FF2B5EF4-FFF2-40B4-BE49-F238E27FC236}">
              <a16:creationId xmlns:a16="http://schemas.microsoft.com/office/drawing/2014/main" id="{73888AEC-1BBC-4F94-ADB1-8A178417D4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" name="PORDB6">
          <a:extLst>
            <a:ext uri="{FF2B5EF4-FFF2-40B4-BE49-F238E27FC236}">
              <a16:creationId xmlns:a16="http://schemas.microsoft.com/office/drawing/2014/main" id="{FDB452ED-2DCE-4456-8163-674AF30CB8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" name="PORDB6">
          <a:extLst>
            <a:ext uri="{FF2B5EF4-FFF2-40B4-BE49-F238E27FC236}">
              <a16:creationId xmlns:a16="http://schemas.microsoft.com/office/drawing/2014/main" id="{85CB4FD7-7AAF-4A1C-B049-09BDFD86ED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" name="PORDB6">
          <a:extLst>
            <a:ext uri="{FF2B5EF4-FFF2-40B4-BE49-F238E27FC236}">
              <a16:creationId xmlns:a16="http://schemas.microsoft.com/office/drawing/2014/main" id="{E75715B7-D6E6-4A59-8F03-0B569436E6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" name="PORDB6">
          <a:extLst>
            <a:ext uri="{FF2B5EF4-FFF2-40B4-BE49-F238E27FC236}">
              <a16:creationId xmlns:a16="http://schemas.microsoft.com/office/drawing/2014/main" id="{3CBA399F-B942-4849-B74C-0A9C8A07531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5" name="PORDB6">
          <a:extLst>
            <a:ext uri="{FF2B5EF4-FFF2-40B4-BE49-F238E27FC236}">
              <a16:creationId xmlns:a16="http://schemas.microsoft.com/office/drawing/2014/main" id="{9C40E60E-7305-42B3-9DD4-DBED1696E1D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6" name="PORDB6">
          <a:extLst>
            <a:ext uri="{FF2B5EF4-FFF2-40B4-BE49-F238E27FC236}">
              <a16:creationId xmlns:a16="http://schemas.microsoft.com/office/drawing/2014/main" id="{FBE155E9-949D-4C89-9DF0-C4BC004D0D5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7" name="PORDB6">
          <a:extLst>
            <a:ext uri="{FF2B5EF4-FFF2-40B4-BE49-F238E27FC236}">
              <a16:creationId xmlns:a16="http://schemas.microsoft.com/office/drawing/2014/main" id="{F401E60A-9F1D-4F18-9643-2D9EE398C8A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8" name="PORDB6">
          <a:extLst>
            <a:ext uri="{FF2B5EF4-FFF2-40B4-BE49-F238E27FC236}">
              <a16:creationId xmlns:a16="http://schemas.microsoft.com/office/drawing/2014/main" id="{D09E2EA5-CA57-4D3F-98E3-CE863BB069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9" name="PORDB6">
          <a:extLst>
            <a:ext uri="{FF2B5EF4-FFF2-40B4-BE49-F238E27FC236}">
              <a16:creationId xmlns:a16="http://schemas.microsoft.com/office/drawing/2014/main" id="{878F4D7D-9CED-43D3-A97C-3B509F9D27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0" name="PORDB6">
          <a:extLst>
            <a:ext uri="{FF2B5EF4-FFF2-40B4-BE49-F238E27FC236}">
              <a16:creationId xmlns:a16="http://schemas.microsoft.com/office/drawing/2014/main" id="{1510D6E4-59AF-430A-B633-458A582FB7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1" name="PORDB6">
          <a:extLst>
            <a:ext uri="{FF2B5EF4-FFF2-40B4-BE49-F238E27FC236}">
              <a16:creationId xmlns:a16="http://schemas.microsoft.com/office/drawing/2014/main" id="{DF835E76-1A41-40AF-9843-A296BAAF6D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2" name="PORDB6">
          <a:extLst>
            <a:ext uri="{FF2B5EF4-FFF2-40B4-BE49-F238E27FC236}">
              <a16:creationId xmlns:a16="http://schemas.microsoft.com/office/drawing/2014/main" id="{6A673B9A-7803-4300-BD4E-8ECFE5AC7D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3" name="PORDB6">
          <a:extLst>
            <a:ext uri="{FF2B5EF4-FFF2-40B4-BE49-F238E27FC236}">
              <a16:creationId xmlns:a16="http://schemas.microsoft.com/office/drawing/2014/main" id="{5C418160-81C2-4E65-9BA7-586F81BA321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4" name="PORDB6">
          <a:extLst>
            <a:ext uri="{FF2B5EF4-FFF2-40B4-BE49-F238E27FC236}">
              <a16:creationId xmlns:a16="http://schemas.microsoft.com/office/drawing/2014/main" id="{8B18AB01-91BD-4AE1-8896-8027417FED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5" name="PORDB6">
          <a:extLst>
            <a:ext uri="{FF2B5EF4-FFF2-40B4-BE49-F238E27FC236}">
              <a16:creationId xmlns:a16="http://schemas.microsoft.com/office/drawing/2014/main" id="{2B5A50E4-427A-4F87-9BD0-077A4651BB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6" name="PORDB6">
          <a:extLst>
            <a:ext uri="{FF2B5EF4-FFF2-40B4-BE49-F238E27FC236}">
              <a16:creationId xmlns:a16="http://schemas.microsoft.com/office/drawing/2014/main" id="{E98630D0-C5DE-422C-9EFA-391418D210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7" name="PORDB6">
          <a:extLst>
            <a:ext uri="{FF2B5EF4-FFF2-40B4-BE49-F238E27FC236}">
              <a16:creationId xmlns:a16="http://schemas.microsoft.com/office/drawing/2014/main" id="{F8A33E82-233A-40FD-A13A-5477A19AE4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8" name="PORDB6">
          <a:extLst>
            <a:ext uri="{FF2B5EF4-FFF2-40B4-BE49-F238E27FC236}">
              <a16:creationId xmlns:a16="http://schemas.microsoft.com/office/drawing/2014/main" id="{5B9898E0-7E8A-46D3-8251-BA5834BDB7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09" name="PORDB6">
          <a:extLst>
            <a:ext uri="{FF2B5EF4-FFF2-40B4-BE49-F238E27FC236}">
              <a16:creationId xmlns:a16="http://schemas.microsoft.com/office/drawing/2014/main" id="{F6FB6F5A-8F58-4C7C-B3D0-4615CC39CE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0" name="PORDB6">
          <a:extLst>
            <a:ext uri="{FF2B5EF4-FFF2-40B4-BE49-F238E27FC236}">
              <a16:creationId xmlns:a16="http://schemas.microsoft.com/office/drawing/2014/main" id="{77A3F0F6-4EC2-48F8-947A-C3CE923370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1" name="PORDB6">
          <a:extLst>
            <a:ext uri="{FF2B5EF4-FFF2-40B4-BE49-F238E27FC236}">
              <a16:creationId xmlns:a16="http://schemas.microsoft.com/office/drawing/2014/main" id="{7A9FB653-3A31-48A1-9757-80A50C7923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2" name="PORDB6">
          <a:extLst>
            <a:ext uri="{FF2B5EF4-FFF2-40B4-BE49-F238E27FC236}">
              <a16:creationId xmlns:a16="http://schemas.microsoft.com/office/drawing/2014/main" id="{A5B2C4A3-C2D5-461C-85D1-1AA868262B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3" name="PORDB6">
          <a:extLst>
            <a:ext uri="{FF2B5EF4-FFF2-40B4-BE49-F238E27FC236}">
              <a16:creationId xmlns:a16="http://schemas.microsoft.com/office/drawing/2014/main" id="{A04085C7-68CD-4377-A502-E81BA61FCEA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4" name="PORDB6">
          <a:extLst>
            <a:ext uri="{FF2B5EF4-FFF2-40B4-BE49-F238E27FC236}">
              <a16:creationId xmlns:a16="http://schemas.microsoft.com/office/drawing/2014/main" id="{3918A967-AF4F-46D5-B019-904571AEE28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5" name="PORDB6">
          <a:extLst>
            <a:ext uri="{FF2B5EF4-FFF2-40B4-BE49-F238E27FC236}">
              <a16:creationId xmlns:a16="http://schemas.microsoft.com/office/drawing/2014/main" id="{E4678B5F-CAC3-4878-A7BB-1413C2ADA7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6" name="PORDB6">
          <a:extLst>
            <a:ext uri="{FF2B5EF4-FFF2-40B4-BE49-F238E27FC236}">
              <a16:creationId xmlns:a16="http://schemas.microsoft.com/office/drawing/2014/main" id="{67987127-A1F4-4349-9956-02B930104DD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7" name="PORDB6">
          <a:extLst>
            <a:ext uri="{FF2B5EF4-FFF2-40B4-BE49-F238E27FC236}">
              <a16:creationId xmlns:a16="http://schemas.microsoft.com/office/drawing/2014/main" id="{8B51CF8B-C474-41F0-BFF1-A88C80715B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8" name="PORDB6">
          <a:extLst>
            <a:ext uri="{FF2B5EF4-FFF2-40B4-BE49-F238E27FC236}">
              <a16:creationId xmlns:a16="http://schemas.microsoft.com/office/drawing/2014/main" id="{060FA566-CBB9-462F-A01C-2017ECF95C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19" name="PORDB6">
          <a:extLst>
            <a:ext uri="{FF2B5EF4-FFF2-40B4-BE49-F238E27FC236}">
              <a16:creationId xmlns:a16="http://schemas.microsoft.com/office/drawing/2014/main" id="{3BC0806F-1796-4936-A81C-4B8E1061FD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0" name="PORDB6">
          <a:extLst>
            <a:ext uri="{FF2B5EF4-FFF2-40B4-BE49-F238E27FC236}">
              <a16:creationId xmlns:a16="http://schemas.microsoft.com/office/drawing/2014/main" id="{01130C61-A449-4C1D-BF23-3215CF8105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1" name="PORDB6">
          <a:extLst>
            <a:ext uri="{FF2B5EF4-FFF2-40B4-BE49-F238E27FC236}">
              <a16:creationId xmlns:a16="http://schemas.microsoft.com/office/drawing/2014/main" id="{6552B031-59DC-4862-BAF9-407B20C47C3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2" name="PORDB6">
          <a:extLst>
            <a:ext uri="{FF2B5EF4-FFF2-40B4-BE49-F238E27FC236}">
              <a16:creationId xmlns:a16="http://schemas.microsoft.com/office/drawing/2014/main" id="{B94C4399-FC2D-4B73-AAC3-0F5D726F2E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3" name="PORDB6">
          <a:extLst>
            <a:ext uri="{FF2B5EF4-FFF2-40B4-BE49-F238E27FC236}">
              <a16:creationId xmlns:a16="http://schemas.microsoft.com/office/drawing/2014/main" id="{DD0EDE29-194E-407E-B7C2-A5B1564954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4" name="PORDB6">
          <a:extLst>
            <a:ext uri="{FF2B5EF4-FFF2-40B4-BE49-F238E27FC236}">
              <a16:creationId xmlns:a16="http://schemas.microsoft.com/office/drawing/2014/main" id="{479DE692-D8E6-4080-98E9-AAF6D97CA0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5" name="PORDB6">
          <a:extLst>
            <a:ext uri="{FF2B5EF4-FFF2-40B4-BE49-F238E27FC236}">
              <a16:creationId xmlns:a16="http://schemas.microsoft.com/office/drawing/2014/main" id="{E772ED32-FAEF-4E59-BEE3-8C80358DE60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6" name="PORDB6">
          <a:extLst>
            <a:ext uri="{FF2B5EF4-FFF2-40B4-BE49-F238E27FC236}">
              <a16:creationId xmlns:a16="http://schemas.microsoft.com/office/drawing/2014/main" id="{233C1E3C-2A3C-4874-BD96-763E209363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7" name="PORDB6">
          <a:extLst>
            <a:ext uri="{FF2B5EF4-FFF2-40B4-BE49-F238E27FC236}">
              <a16:creationId xmlns:a16="http://schemas.microsoft.com/office/drawing/2014/main" id="{BCC4F241-F84F-4F1E-9609-B9FFD7E62E4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8" name="PORDB6">
          <a:extLst>
            <a:ext uri="{FF2B5EF4-FFF2-40B4-BE49-F238E27FC236}">
              <a16:creationId xmlns:a16="http://schemas.microsoft.com/office/drawing/2014/main" id="{050D38F4-DEAD-44B4-8422-3AF77A6DD8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29" name="PORDB6">
          <a:extLst>
            <a:ext uri="{FF2B5EF4-FFF2-40B4-BE49-F238E27FC236}">
              <a16:creationId xmlns:a16="http://schemas.microsoft.com/office/drawing/2014/main" id="{F142AC94-5748-4A6D-ABFD-E324C85CB8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0" name="PORDB6">
          <a:extLst>
            <a:ext uri="{FF2B5EF4-FFF2-40B4-BE49-F238E27FC236}">
              <a16:creationId xmlns:a16="http://schemas.microsoft.com/office/drawing/2014/main" id="{86D9466F-C424-41E8-BF73-26E7FC8E19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1" name="PORDB6">
          <a:extLst>
            <a:ext uri="{FF2B5EF4-FFF2-40B4-BE49-F238E27FC236}">
              <a16:creationId xmlns:a16="http://schemas.microsoft.com/office/drawing/2014/main" id="{5C58296C-E6CA-4657-9F59-E148317E953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2" name="PORDB6">
          <a:extLst>
            <a:ext uri="{FF2B5EF4-FFF2-40B4-BE49-F238E27FC236}">
              <a16:creationId xmlns:a16="http://schemas.microsoft.com/office/drawing/2014/main" id="{64BEBB1F-E4F4-45EC-9329-6675B71F81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3" name="PORDB6">
          <a:extLst>
            <a:ext uri="{FF2B5EF4-FFF2-40B4-BE49-F238E27FC236}">
              <a16:creationId xmlns:a16="http://schemas.microsoft.com/office/drawing/2014/main" id="{49FED63E-3F9D-419E-973E-23F0E8DD7AB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4" name="PORDB6">
          <a:extLst>
            <a:ext uri="{FF2B5EF4-FFF2-40B4-BE49-F238E27FC236}">
              <a16:creationId xmlns:a16="http://schemas.microsoft.com/office/drawing/2014/main" id="{AAC3D625-33A2-4F40-87CF-5FF36E83FC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5" name="PORDB6">
          <a:extLst>
            <a:ext uri="{FF2B5EF4-FFF2-40B4-BE49-F238E27FC236}">
              <a16:creationId xmlns:a16="http://schemas.microsoft.com/office/drawing/2014/main" id="{39F2BDA4-7ABB-4900-9119-E404BEC485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6" name="PORDB6">
          <a:extLst>
            <a:ext uri="{FF2B5EF4-FFF2-40B4-BE49-F238E27FC236}">
              <a16:creationId xmlns:a16="http://schemas.microsoft.com/office/drawing/2014/main" id="{CC901CE1-B034-4361-B69E-BA32ABAD35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7" name="PORDB6">
          <a:extLst>
            <a:ext uri="{FF2B5EF4-FFF2-40B4-BE49-F238E27FC236}">
              <a16:creationId xmlns:a16="http://schemas.microsoft.com/office/drawing/2014/main" id="{9C8C6B49-06AE-48FA-A049-5F106F9EB8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8" name="PORDB6">
          <a:extLst>
            <a:ext uri="{FF2B5EF4-FFF2-40B4-BE49-F238E27FC236}">
              <a16:creationId xmlns:a16="http://schemas.microsoft.com/office/drawing/2014/main" id="{69E482F0-BFC8-4BE7-9037-102B859FDA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39" name="PORDB6">
          <a:extLst>
            <a:ext uri="{FF2B5EF4-FFF2-40B4-BE49-F238E27FC236}">
              <a16:creationId xmlns:a16="http://schemas.microsoft.com/office/drawing/2014/main" id="{0FBA3C06-8562-4E78-AAE0-4C8FB99FDB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0" name="PORDB6">
          <a:extLst>
            <a:ext uri="{FF2B5EF4-FFF2-40B4-BE49-F238E27FC236}">
              <a16:creationId xmlns:a16="http://schemas.microsoft.com/office/drawing/2014/main" id="{E3D962A4-2ABC-489C-A0AE-B3FDDAC6DAD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1" name="PORDB6">
          <a:extLst>
            <a:ext uri="{FF2B5EF4-FFF2-40B4-BE49-F238E27FC236}">
              <a16:creationId xmlns:a16="http://schemas.microsoft.com/office/drawing/2014/main" id="{6B580FAB-BCC2-403B-8AB5-45294F8D48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2" name="PORDB6">
          <a:extLst>
            <a:ext uri="{FF2B5EF4-FFF2-40B4-BE49-F238E27FC236}">
              <a16:creationId xmlns:a16="http://schemas.microsoft.com/office/drawing/2014/main" id="{01CA9B72-05CA-4AE0-92CA-9F73D929648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3" name="PORDB6">
          <a:extLst>
            <a:ext uri="{FF2B5EF4-FFF2-40B4-BE49-F238E27FC236}">
              <a16:creationId xmlns:a16="http://schemas.microsoft.com/office/drawing/2014/main" id="{DAF4921A-8914-4C96-94CD-0420493939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4" name="PORDB6">
          <a:extLst>
            <a:ext uri="{FF2B5EF4-FFF2-40B4-BE49-F238E27FC236}">
              <a16:creationId xmlns:a16="http://schemas.microsoft.com/office/drawing/2014/main" id="{75C2C584-E3B9-4653-A98A-0639E3E79D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5" name="PORDB6">
          <a:extLst>
            <a:ext uri="{FF2B5EF4-FFF2-40B4-BE49-F238E27FC236}">
              <a16:creationId xmlns:a16="http://schemas.microsoft.com/office/drawing/2014/main" id="{AC602E2E-59B1-4540-8B33-5AB25F7F8E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6" name="PORDB6">
          <a:extLst>
            <a:ext uri="{FF2B5EF4-FFF2-40B4-BE49-F238E27FC236}">
              <a16:creationId xmlns:a16="http://schemas.microsoft.com/office/drawing/2014/main" id="{BDD054EC-9C8D-4D09-8807-7E2B139FCAA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7" name="PORDB6">
          <a:extLst>
            <a:ext uri="{FF2B5EF4-FFF2-40B4-BE49-F238E27FC236}">
              <a16:creationId xmlns:a16="http://schemas.microsoft.com/office/drawing/2014/main" id="{98214D31-5AA0-4F57-8A39-FA422F5635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8" name="PORDB6">
          <a:extLst>
            <a:ext uri="{FF2B5EF4-FFF2-40B4-BE49-F238E27FC236}">
              <a16:creationId xmlns:a16="http://schemas.microsoft.com/office/drawing/2014/main" id="{E2604F6B-F12B-42C6-AAA0-AABAEE2AAE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49" name="PORDB6">
          <a:extLst>
            <a:ext uri="{FF2B5EF4-FFF2-40B4-BE49-F238E27FC236}">
              <a16:creationId xmlns:a16="http://schemas.microsoft.com/office/drawing/2014/main" id="{EC87DA4B-2A71-452E-A3A6-DC93C7D482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0" name="PORDB6">
          <a:extLst>
            <a:ext uri="{FF2B5EF4-FFF2-40B4-BE49-F238E27FC236}">
              <a16:creationId xmlns:a16="http://schemas.microsoft.com/office/drawing/2014/main" id="{16BF1E31-5AF9-4C16-A25A-7228BCC07DA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1" name="PORDB6">
          <a:extLst>
            <a:ext uri="{FF2B5EF4-FFF2-40B4-BE49-F238E27FC236}">
              <a16:creationId xmlns:a16="http://schemas.microsoft.com/office/drawing/2014/main" id="{45111770-E8E5-4D15-A21E-9B5986BD1D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2" name="PORDB6">
          <a:extLst>
            <a:ext uri="{FF2B5EF4-FFF2-40B4-BE49-F238E27FC236}">
              <a16:creationId xmlns:a16="http://schemas.microsoft.com/office/drawing/2014/main" id="{3D2BEF2E-28F4-4892-A416-FC3DE0155E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3" name="PORDB6">
          <a:extLst>
            <a:ext uri="{FF2B5EF4-FFF2-40B4-BE49-F238E27FC236}">
              <a16:creationId xmlns:a16="http://schemas.microsoft.com/office/drawing/2014/main" id="{CB8748FD-E533-4519-A4AF-DA07E3EDB33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4" name="PORDB6">
          <a:extLst>
            <a:ext uri="{FF2B5EF4-FFF2-40B4-BE49-F238E27FC236}">
              <a16:creationId xmlns:a16="http://schemas.microsoft.com/office/drawing/2014/main" id="{6B4910B6-BDDB-463E-9CA5-9B531EBA98E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5" name="PORDB6">
          <a:extLst>
            <a:ext uri="{FF2B5EF4-FFF2-40B4-BE49-F238E27FC236}">
              <a16:creationId xmlns:a16="http://schemas.microsoft.com/office/drawing/2014/main" id="{A9957C78-CB4B-4072-B066-15494614FB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6" name="PORDB6">
          <a:extLst>
            <a:ext uri="{FF2B5EF4-FFF2-40B4-BE49-F238E27FC236}">
              <a16:creationId xmlns:a16="http://schemas.microsoft.com/office/drawing/2014/main" id="{729E6BFD-02D3-44CD-8721-ECBE339B0E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7" name="PORDB6">
          <a:extLst>
            <a:ext uri="{FF2B5EF4-FFF2-40B4-BE49-F238E27FC236}">
              <a16:creationId xmlns:a16="http://schemas.microsoft.com/office/drawing/2014/main" id="{5AA464A9-FEA5-4AA1-B401-275C52D965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8" name="PORDB6">
          <a:extLst>
            <a:ext uri="{FF2B5EF4-FFF2-40B4-BE49-F238E27FC236}">
              <a16:creationId xmlns:a16="http://schemas.microsoft.com/office/drawing/2014/main" id="{6FE10422-773E-4A8F-8ECB-C2B777E1B2C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59" name="PORDB6">
          <a:extLst>
            <a:ext uri="{FF2B5EF4-FFF2-40B4-BE49-F238E27FC236}">
              <a16:creationId xmlns:a16="http://schemas.microsoft.com/office/drawing/2014/main" id="{E83A6EDE-965E-4B80-8DAD-B6379DDB4B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0" name="PORDB6">
          <a:extLst>
            <a:ext uri="{FF2B5EF4-FFF2-40B4-BE49-F238E27FC236}">
              <a16:creationId xmlns:a16="http://schemas.microsoft.com/office/drawing/2014/main" id="{813A5AAB-EDAE-4603-B8BA-FC85F72159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1" name="PORDB6">
          <a:extLst>
            <a:ext uri="{FF2B5EF4-FFF2-40B4-BE49-F238E27FC236}">
              <a16:creationId xmlns:a16="http://schemas.microsoft.com/office/drawing/2014/main" id="{DBDD2056-3CFD-4CD5-B1C5-695A307BE7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2" name="PORDB6">
          <a:extLst>
            <a:ext uri="{FF2B5EF4-FFF2-40B4-BE49-F238E27FC236}">
              <a16:creationId xmlns:a16="http://schemas.microsoft.com/office/drawing/2014/main" id="{71E2CBBC-7098-458B-99BE-B90BC0823B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3" name="PORDB6">
          <a:extLst>
            <a:ext uri="{FF2B5EF4-FFF2-40B4-BE49-F238E27FC236}">
              <a16:creationId xmlns:a16="http://schemas.microsoft.com/office/drawing/2014/main" id="{F0BF1359-E851-47A3-AC5D-BB44D8EFED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4" name="PORDB6">
          <a:extLst>
            <a:ext uri="{FF2B5EF4-FFF2-40B4-BE49-F238E27FC236}">
              <a16:creationId xmlns:a16="http://schemas.microsoft.com/office/drawing/2014/main" id="{70EBA359-2DB9-46C5-9D62-4942ACBFF8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5" name="PORDB6">
          <a:extLst>
            <a:ext uri="{FF2B5EF4-FFF2-40B4-BE49-F238E27FC236}">
              <a16:creationId xmlns:a16="http://schemas.microsoft.com/office/drawing/2014/main" id="{7B35EC26-F99E-4960-AA65-AE3BC80B38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6" name="PORDB6">
          <a:extLst>
            <a:ext uri="{FF2B5EF4-FFF2-40B4-BE49-F238E27FC236}">
              <a16:creationId xmlns:a16="http://schemas.microsoft.com/office/drawing/2014/main" id="{7E9D064B-4ED1-45D3-86B7-01432D02D2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7" name="PORDB6">
          <a:extLst>
            <a:ext uri="{FF2B5EF4-FFF2-40B4-BE49-F238E27FC236}">
              <a16:creationId xmlns:a16="http://schemas.microsoft.com/office/drawing/2014/main" id="{E3F81B76-CFF1-4EE4-A8A8-D3BED3B04C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8" name="PORDB6">
          <a:extLst>
            <a:ext uri="{FF2B5EF4-FFF2-40B4-BE49-F238E27FC236}">
              <a16:creationId xmlns:a16="http://schemas.microsoft.com/office/drawing/2014/main" id="{B120AE25-F6A3-4187-B0F5-7A668EDF9B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69" name="PORDB6">
          <a:extLst>
            <a:ext uri="{FF2B5EF4-FFF2-40B4-BE49-F238E27FC236}">
              <a16:creationId xmlns:a16="http://schemas.microsoft.com/office/drawing/2014/main" id="{43BCE2A1-3B73-47AE-94D7-2F9E4717EF8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0" name="PORDB6">
          <a:extLst>
            <a:ext uri="{FF2B5EF4-FFF2-40B4-BE49-F238E27FC236}">
              <a16:creationId xmlns:a16="http://schemas.microsoft.com/office/drawing/2014/main" id="{7AFC9397-0746-4F63-AB48-46CCAE2C82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1" name="PORDB6">
          <a:extLst>
            <a:ext uri="{FF2B5EF4-FFF2-40B4-BE49-F238E27FC236}">
              <a16:creationId xmlns:a16="http://schemas.microsoft.com/office/drawing/2014/main" id="{67C46997-6837-4F02-8C0F-22A0EC2E52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2" name="PORDB6">
          <a:extLst>
            <a:ext uri="{FF2B5EF4-FFF2-40B4-BE49-F238E27FC236}">
              <a16:creationId xmlns:a16="http://schemas.microsoft.com/office/drawing/2014/main" id="{9B0F92FA-86B2-4F3E-87A6-7CAC994F41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3" name="PORDB6">
          <a:extLst>
            <a:ext uri="{FF2B5EF4-FFF2-40B4-BE49-F238E27FC236}">
              <a16:creationId xmlns:a16="http://schemas.microsoft.com/office/drawing/2014/main" id="{0E3EC1C4-6D94-4FC7-A89A-58480120A3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4" name="PORDB6">
          <a:extLst>
            <a:ext uri="{FF2B5EF4-FFF2-40B4-BE49-F238E27FC236}">
              <a16:creationId xmlns:a16="http://schemas.microsoft.com/office/drawing/2014/main" id="{0745A1D1-318B-4F8C-A9E4-EAEEC49F87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5" name="PORDB6">
          <a:extLst>
            <a:ext uri="{FF2B5EF4-FFF2-40B4-BE49-F238E27FC236}">
              <a16:creationId xmlns:a16="http://schemas.microsoft.com/office/drawing/2014/main" id="{559D7007-0D18-483C-B3B6-5B6FD4CEFF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6" name="PORDB6">
          <a:extLst>
            <a:ext uri="{FF2B5EF4-FFF2-40B4-BE49-F238E27FC236}">
              <a16:creationId xmlns:a16="http://schemas.microsoft.com/office/drawing/2014/main" id="{48755867-E5D3-41AC-BC99-349AA09BFE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7" name="PORDB6">
          <a:extLst>
            <a:ext uri="{FF2B5EF4-FFF2-40B4-BE49-F238E27FC236}">
              <a16:creationId xmlns:a16="http://schemas.microsoft.com/office/drawing/2014/main" id="{73B9FFA7-7A39-4BE3-AB2D-EA2F5D44FA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8" name="PORDB6">
          <a:extLst>
            <a:ext uri="{FF2B5EF4-FFF2-40B4-BE49-F238E27FC236}">
              <a16:creationId xmlns:a16="http://schemas.microsoft.com/office/drawing/2014/main" id="{D85A8E12-590A-45A2-B469-7C09EF04FB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79" name="PORDB6">
          <a:extLst>
            <a:ext uri="{FF2B5EF4-FFF2-40B4-BE49-F238E27FC236}">
              <a16:creationId xmlns:a16="http://schemas.microsoft.com/office/drawing/2014/main" id="{684500B7-6E22-4E5B-8DFB-55D4E4D6C3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0" name="PORDB6">
          <a:extLst>
            <a:ext uri="{FF2B5EF4-FFF2-40B4-BE49-F238E27FC236}">
              <a16:creationId xmlns:a16="http://schemas.microsoft.com/office/drawing/2014/main" id="{2C2366B0-7519-4F47-9B70-904E789A56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1" name="PORDB6">
          <a:extLst>
            <a:ext uri="{FF2B5EF4-FFF2-40B4-BE49-F238E27FC236}">
              <a16:creationId xmlns:a16="http://schemas.microsoft.com/office/drawing/2014/main" id="{6B10CBE8-A754-4669-BA39-FEC3D8A308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2" name="PORDB6">
          <a:extLst>
            <a:ext uri="{FF2B5EF4-FFF2-40B4-BE49-F238E27FC236}">
              <a16:creationId xmlns:a16="http://schemas.microsoft.com/office/drawing/2014/main" id="{253839D9-0BC3-4E76-8BFD-DEBB788F9D5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3" name="PORDB6">
          <a:extLst>
            <a:ext uri="{FF2B5EF4-FFF2-40B4-BE49-F238E27FC236}">
              <a16:creationId xmlns:a16="http://schemas.microsoft.com/office/drawing/2014/main" id="{A6B259CD-924D-42F2-95C4-C7E48CE9EA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4" name="PORDB6">
          <a:extLst>
            <a:ext uri="{FF2B5EF4-FFF2-40B4-BE49-F238E27FC236}">
              <a16:creationId xmlns:a16="http://schemas.microsoft.com/office/drawing/2014/main" id="{EFE086D9-FBAF-4BEF-B003-AE1D537C86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5" name="PORDB6">
          <a:extLst>
            <a:ext uri="{FF2B5EF4-FFF2-40B4-BE49-F238E27FC236}">
              <a16:creationId xmlns:a16="http://schemas.microsoft.com/office/drawing/2014/main" id="{A5E8F365-B0E3-4A5D-AC0A-A94CA5C419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6" name="PORDB6">
          <a:extLst>
            <a:ext uri="{FF2B5EF4-FFF2-40B4-BE49-F238E27FC236}">
              <a16:creationId xmlns:a16="http://schemas.microsoft.com/office/drawing/2014/main" id="{66699F9B-5B78-4503-A0C2-211AC848D70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7" name="PORDB6">
          <a:extLst>
            <a:ext uri="{FF2B5EF4-FFF2-40B4-BE49-F238E27FC236}">
              <a16:creationId xmlns:a16="http://schemas.microsoft.com/office/drawing/2014/main" id="{0136E032-C26B-43EB-A9AA-9EE3FE43FF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8" name="PORDB6">
          <a:extLst>
            <a:ext uri="{FF2B5EF4-FFF2-40B4-BE49-F238E27FC236}">
              <a16:creationId xmlns:a16="http://schemas.microsoft.com/office/drawing/2014/main" id="{D2275764-F2D0-46CD-B155-D8AD9E1F0B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89" name="PORDB6">
          <a:extLst>
            <a:ext uri="{FF2B5EF4-FFF2-40B4-BE49-F238E27FC236}">
              <a16:creationId xmlns:a16="http://schemas.microsoft.com/office/drawing/2014/main" id="{E9D14E19-AB19-4A03-B39E-2AFAA4C82F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0" name="PORDB6">
          <a:extLst>
            <a:ext uri="{FF2B5EF4-FFF2-40B4-BE49-F238E27FC236}">
              <a16:creationId xmlns:a16="http://schemas.microsoft.com/office/drawing/2014/main" id="{E530ADDA-1C47-4B14-86BF-F500FB1DB9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1" name="PORDB6">
          <a:extLst>
            <a:ext uri="{FF2B5EF4-FFF2-40B4-BE49-F238E27FC236}">
              <a16:creationId xmlns:a16="http://schemas.microsoft.com/office/drawing/2014/main" id="{0F4345CC-E92C-4982-9513-7E65BD5F57D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2" name="PORDB6">
          <a:extLst>
            <a:ext uri="{FF2B5EF4-FFF2-40B4-BE49-F238E27FC236}">
              <a16:creationId xmlns:a16="http://schemas.microsoft.com/office/drawing/2014/main" id="{5B398F25-E704-426D-B48A-132628B40B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3" name="PORDB6">
          <a:extLst>
            <a:ext uri="{FF2B5EF4-FFF2-40B4-BE49-F238E27FC236}">
              <a16:creationId xmlns:a16="http://schemas.microsoft.com/office/drawing/2014/main" id="{62722ABF-88BA-4EB5-957D-3ADEC802680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4" name="PORDB6">
          <a:extLst>
            <a:ext uri="{FF2B5EF4-FFF2-40B4-BE49-F238E27FC236}">
              <a16:creationId xmlns:a16="http://schemas.microsoft.com/office/drawing/2014/main" id="{179C6826-8F3C-4E35-898C-31D90B47EC7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5" name="PORDB6">
          <a:extLst>
            <a:ext uri="{FF2B5EF4-FFF2-40B4-BE49-F238E27FC236}">
              <a16:creationId xmlns:a16="http://schemas.microsoft.com/office/drawing/2014/main" id="{84A4AC03-8425-429F-974B-38B601446D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6" name="PORDB6">
          <a:extLst>
            <a:ext uri="{FF2B5EF4-FFF2-40B4-BE49-F238E27FC236}">
              <a16:creationId xmlns:a16="http://schemas.microsoft.com/office/drawing/2014/main" id="{668E99CC-FF17-437B-A7BD-161C31C974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7" name="PORDB6">
          <a:extLst>
            <a:ext uri="{FF2B5EF4-FFF2-40B4-BE49-F238E27FC236}">
              <a16:creationId xmlns:a16="http://schemas.microsoft.com/office/drawing/2014/main" id="{F5CAF4BF-C187-48F2-8523-62E7CB9973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8" name="PORDB6">
          <a:extLst>
            <a:ext uri="{FF2B5EF4-FFF2-40B4-BE49-F238E27FC236}">
              <a16:creationId xmlns:a16="http://schemas.microsoft.com/office/drawing/2014/main" id="{DE42039D-1DE3-4901-8385-9B4DA0856B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199" name="PORDB6">
          <a:extLst>
            <a:ext uri="{FF2B5EF4-FFF2-40B4-BE49-F238E27FC236}">
              <a16:creationId xmlns:a16="http://schemas.microsoft.com/office/drawing/2014/main" id="{48FA2C92-971C-40FC-9467-B85645134D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0" name="PORDB6">
          <a:extLst>
            <a:ext uri="{FF2B5EF4-FFF2-40B4-BE49-F238E27FC236}">
              <a16:creationId xmlns:a16="http://schemas.microsoft.com/office/drawing/2014/main" id="{638EF91A-DB68-477A-A96D-D085F62E98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1" name="PORDB6">
          <a:extLst>
            <a:ext uri="{FF2B5EF4-FFF2-40B4-BE49-F238E27FC236}">
              <a16:creationId xmlns:a16="http://schemas.microsoft.com/office/drawing/2014/main" id="{695A422F-1ECA-41B6-8DAF-DC43AA7840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2" name="PORDB6">
          <a:extLst>
            <a:ext uri="{FF2B5EF4-FFF2-40B4-BE49-F238E27FC236}">
              <a16:creationId xmlns:a16="http://schemas.microsoft.com/office/drawing/2014/main" id="{D5A5C4F2-5879-40FD-B5F1-08D95D0D91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3" name="PORDB6">
          <a:extLst>
            <a:ext uri="{FF2B5EF4-FFF2-40B4-BE49-F238E27FC236}">
              <a16:creationId xmlns:a16="http://schemas.microsoft.com/office/drawing/2014/main" id="{9A2C5049-30B9-4DAE-8DCB-EBD2951B7D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4" name="PORDB6">
          <a:extLst>
            <a:ext uri="{FF2B5EF4-FFF2-40B4-BE49-F238E27FC236}">
              <a16:creationId xmlns:a16="http://schemas.microsoft.com/office/drawing/2014/main" id="{C4BB3D58-70B5-4234-8473-4655D31902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5" name="PORDB6">
          <a:extLst>
            <a:ext uri="{FF2B5EF4-FFF2-40B4-BE49-F238E27FC236}">
              <a16:creationId xmlns:a16="http://schemas.microsoft.com/office/drawing/2014/main" id="{DDDDD8CC-AC5C-4309-998E-4CDAAD5BBE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6" name="PORDB6">
          <a:extLst>
            <a:ext uri="{FF2B5EF4-FFF2-40B4-BE49-F238E27FC236}">
              <a16:creationId xmlns:a16="http://schemas.microsoft.com/office/drawing/2014/main" id="{8B838AD0-3F61-49F9-A4E1-BF555C82BA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7" name="PORDB6">
          <a:extLst>
            <a:ext uri="{FF2B5EF4-FFF2-40B4-BE49-F238E27FC236}">
              <a16:creationId xmlns:a16="http://schemas.microsoft.com/office/drawing/2014/main" id="{7934517B-4446-4B84-BB0E-5FB37293B7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8" name="PORDB6">
          <a:extLst>
            <a:ext uri="{FF2B5EF4-FFF2-40B4-BE49-F238E27FC236}">
              <a16:creationId xmlns:a16="http://schemas.microsoft.com/office/drawing/2014/main" id="{27CCCED3-C0D5-4896-B9CF-7A39D2EBFF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09" name="PORDB6">
          <a:extLst>
            <a:ext uri="{FF2B5EF4-FFF2-40B4-BE49-F238E27FC236}">
              <a16:creationId xmlns:a16="http://schemas.microsoft.com/office/drawing/2014/main" id="{69ACC11A-0D7E-434F-80BE-A72B2E4258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0" name="PORDB6">
          <a:extLst>
            <a:ext uri="{FF2B5EF4-FFF2-40B4-BE49-F238E27FC236}">
              <a16:creationId xmlns:a16="http://schemas.microsoft.com/office/drawing/2014/main" id="{E9C89425-E580-43BB-A023-4A922F3339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1" name="PORDB6">
          <a:extLst>
            <a:ext uri="{FF2B5EF4-FFF2-40B4-BE49-F238E27FC236}">
              <a16:creationId xmlns:a16="http://schemas.microsoft.com/office/drawing/2014/main" id="{4D7279DE-58FD-402B-BDAF-0CFC24A417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2" name="PORDB6">
          <a:extLst>
            <a:ext uri="{FF2B5EF4-FFF2-40B4-BE49-F238E27FC236}">
              <a16:creationId xmlns:a16="http://schemas.microsoft.com/office/drawing/2014/main" id="{D78380DD-980F-4D95-92F7-635DCB4CF30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3" name="PORDB6">
          <a:extLst>
            <a:ext uri="{FF2B5EF4-FFF2-40B4-BE49-F238E27FC236}">
              <a16:creationId xmlns:a16="http://schemas.microsoft.com/office/drawing/2014/main" id="{6C5417DC-19E9-48EA-BFD0-98C0EE48D3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4" name="PORDB6">
          <a:extLst>
            <a:ext uri="{FF2B5EF4-FFF2-40B4-BE49-F238E27FC236}">
              <a16:creationId xmlns:a16="http://schemas.microsoft.com/office/drawing/2014/main" id="{330184BB-FB45-477A-BEC1-8FAC8DA62F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5" name="PORDB6">
          <a:extLst>
            <a:ext uri="{FF2B5EF4-FFF2-40B4-BE49-F238E27FC236}">
              <a16:creationId xmlns:a16="http://schemas.microsoft.com/office/drawing/2014/main" id="{F5AAD42D-9DB4-4654-9B6B-130A7DC87C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6" name="PORDB6">
          <a:extLst>
            <a:ext uri="{FF2B5EF4-FFF2-40B4-BE49-F238E27FC236}">
              <a16:creationId xmlns:a16="http://schemas.microsoft.com/office/drawing/2014/main" id="{D2932D5F-6803-4C97-ABB3-DBC81AC904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7" name="PORDB6">
          <a:extLst>
            <a:ext uri="{FF2B5EF4-FFF2-40B4-BE49-F238E27FC236}">
              <a16:creationId xmlns:a16="http://schemas.microsoft.com/office/drawing/2014/main" id="{5E0D19DF-7612-43BE-8CC2-992E0AA2BB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8" name="PORDB6">
          <a:extLst>
            <a:ext uri="{FF2B5EF4-FFF2-40B4-BE49-F238E27FC236}">
              <a16:creationId xmlns:a16="http://schemas.microsoft.com/office/drawing/2014/main" id="{7B28D35F-E1B3-45A0-B78E-09D2321656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19" name="PORDB6">
          <a:extLst>
            <a:ext uri="{FF2B5EF4-FFF2-40B4-BE49-F238E27FC236}">
              <a16:creationId xmlns:a16="http://schemas.microsoft.com/office/drawing/2014/main" id="{D5F328E9-AA1A-4061-BE48-4389AC97C6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0" name="PORDB6">
          <a:extLst>
            <a:ext uri="{FF2B5EF4-FFF2-40B4-BE49-F238E27FC236}">
              <a16:creationId xmlns:a16="http://schemas.microsoft.com/office/drawing/2014/main" id="{204F1591-019A-4FDF-8A04-E2B0543320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1" name="PORDB6">
          <a:extLst>
            <a:ext uri="{FF2B5EF4-FFF2-40B4-BE49-F238E27FC236}">
              <a16:creationId xmlns:a16="http://schemas.microsoft.com/office/drawing/2014/main" id="{E9017994-EEE7-41F4-BF32-E91B94AF27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2" name="PORDB6">
          <a:extLst>
            <a:ext uri="{FF2B5EF4-FFF2-40B4-BE49-F238E27FC236}">
              <a16:creationId xmlns:a16="http://schemas.microsoft.com/office/drawing/2014/main" id="{455A8F49-06F4-4291-85C3-AD10274675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3" name="PORDB6">
          <a:extLst>
            <a:ext uri="{FF2B5EF4-FFF2-40B4-BE49-F238E27FC236}">
              <a16:creationId xmlns:a16="http://schemas.microsoft.com/office/drawing/2014/main" id="{9628821C-4BBE-44CB-87EC-D6A428F02C6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4" name="PORDB6">
          <a:extLst>
            <a:ext uri="{FF2B5EF4-FFF2-40B4-BE49-F238E27FC236}">
              <a16:creationId xmlns:a16="http://schemas.microsoft.com/office/drawing/2014/main" id="{0339E5D4-7C52-432D-9D3D-E484239ABB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5" name="PORDB6">
          <a:extLst>
            <a:ext uri="{FF2B5EF4-FFF2-40B4-BE49-F238E27FC236}">
              <a16:creationId xmlns:a16="http://schemas.microsoft.com/office/drawing/2014/main" id="{4D1CBFC8-392C-4E66-8369-368432C5FD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6" name="PORDB6">
          <a:extLst>
            <a:ext uri="{FF2B5EF4-FFF2-40B4-BE49-F238E27FC236}">
              <a16:creationId xmlns:a16="http://schemas.microsoft.com/office/drawing/2014/main" id="{73C04E20-6ADA-4B52-A6E9-D22495B0D5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7" name="PORDB6">
          <a:extLst>
            <a:ext uri="{FF2B5EF4-FFF2-40B4-BE49-F238E27FC236}">
              <a16:creationId xmlns:a16="http://schemas.microsoft.com/office/drawing/2014/main" id="{A83D01E7-32D6-48CA-B113-4632E971A9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8" name="PORDB6">
          <a:extLst>
            <a:ext uri="{FF2B5EF4-FFF2-40B4-BE49-F238E27FC236}">
              <a16:creationId xmlns:a16="http://schemas.microsoft.com/office/drawing/2014/main" id="{A8A5D1F0-5204-4B25-A514-33D8FC6436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29" name="PORDB6">
          <a:extLst>
            <a:ext uri="{FF2B5EF4-FFF2-40B4-BE49-F238E27FC236}">
              <a16:creationId xmlns:a16="http://schemas.microsoft.com/office/drawing/2014/main" id="{51F134E8-0424-4730-B107-0B97BBE0BE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0" name="PORDB6">
          <a:extLst>
            <a:ext uri="{FF2B5EF4-FFF2-40B4-BE49-F238E27FC236}">
              <a16:creationId xmlns:a16="http://schemas.microsoft.com/office/drawing/2014/main" id="{BD4FD85A-6398-4DD5-B0E8-05C1E33C61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1" name="PORDB6">
          <a:extLst>
            <a:ext uri="{FF2B5EF4-FFF2-40B4-BE49-F238E27FC236}">
              <a16:creationId xmlns:a16="http://schemas.microsoft.com/office/drawing/2014/main" id="{F5745E02-CDF5-487F-A5EF-19A6BB2796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2" name="PORDB6">
          <a:extLst>
            <a:ext uri="{FF2B5EF4-FFF2-40B4-BE49-F238E27FC236}">
              <a16:creationId xmlns:a16="http://schemas.microsoft.com/office/drawing/2014/main" id="{C795F461-FB4C-4FA9-B8F9-937870EEB6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3" name="PORDB6">
          <a:extLst>
            <a:ext uri="{FF2B5EF4-FFF2-40B4-BE49-F238E27FC236}">
              <a16:creationId xmlns:a16="http://schemas.microsoft.com/office/drawing/2014/main" id="{B1EF51FC-EAFA-4F4F-A5BA-904FB68141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4" name="PORDB6">
          <a:extLst>
            <a:ext uri="{FF2B5EF4-FFF2-40B4-BE49-F238E27FC236}">
              <a16:creationId xmlns:a16="http://schemas.microsoft.com/office/drawing/2014/main" id="{71918C3F-332F-46DB-AF1F-6838FB2818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5" name="PORDB6">
          <a:extLst>
            <a:ext uri="{FF2B5EF4-FFF2-40B4-BE49-F238E27FC236}">
              <a16:creationId xmlns:a16="http://schemas.microsoft.com/office/drawing/2014/main" id="{A1C28750-8DC9-4C3D-A109-9891AAFD4B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6" name="PORDB6">
          <a:extLst>
            <a:ext uri="{FF2B5EF4-FFF2-40B4-BE49-F238E27FC236}">
              <a16:creationId xmlns:a16="http://schemas.microsoft.com/office/drawing/2014/main" id="{1D92B6D3-72A3-4F75-8E9B-A52874E597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7" name="PORDB6">
          <a:extLst>
            <a:ext uri="{FF2B5EF4-FFF2-40B4-BE49-F238E27FC236}">
              <a16:creationId xmlns:a16="http://schemas.microsoft.com/office/drawing/2014/main" id="{00899D80-151D-4552-8263-0496B10F53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8" name="PORDB6">
          <a:extLst>
            <a:ext uri="{FF2B5EF4-FFF2-40B4-BE49-F238E27FC236}">
              <a16:creationId xmlns:a16="http://schemas.microsoft.com/office/drawing/2014/main" id="{3D0E3F36-AF00-4909-A197-407FA19528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39" name="PORDB6">
          <a:extLst>
            <a:ext uri="{FF2B5EF4-FFF2-40B4-BE49-F238E27FC236}">
              <a16:creationId xmlns:a16="http://schemas.microsoft.com/office/drawing/2014/main" id="{28C98A8C-212C-4A22-AAC7-EEBB013CE4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0" name="PORDB6">
          <a:extLst>
            <a:ext uri="{FF2B5EF4-FFF2-40B4-BE49-F238E27FC236}">
              <a16:creationId xmlns:a16="http://schemas.microsoft.com/office/drawing/2014/main" id="{EB65A84D-86E9-4AF3-935A-7ED748E793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1" name="PORDB6">
          <a:extLst>
            <a:ext uri="{FF2B5EF4-FFF2-40B4-BE49-F238E27FC236}">
              <a16:creationId xmlns:a16="http://schemas.microsoft.com/office/drawing/2014/main" id="{DE56F61C-C222-48BC-91B5-784A6B6DC4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2" name="PORDB6">
          <a:extLst>
            <a:ext uri="{FF2B5EF4-FFF2-40B4-BE49-F238E27FC236}">
              <a16:creationId xmlns:a16="http://schemas.microsoft.com/office/drawing/2014/main" id="{F83DDCD5-7CBE-40C3-879E-44909187A4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3" name="PORDB6">
          <a:extLst>
            <a:ext uri="{FF2B5EF4-FFF2-40B4-BE49-F238E27FC236}">
              <a16:creationId xmlns:a16="http://schemas.microsoft.com/office/drawing/2014/main" id="{283F0D5E-1DA2-4867-BCFC-79686A0AB2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4" name="PORDB6">
          <a:extLst>
            <a:ext uri="{FF2B5EF4-FFF2-40B4-BE49-F238E27FC236}">
              <a16:creationId xmlns:a16="http://schemas.microsoft.com/office/drawing/2014/main" id="{7D63F5E2-9F2E-46B2-82C2-0D2F50A520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5" name="PORDB6">
          <a:extLst>
            <a:ext uri="{FF2B5EF4-FFF2-40B4-BE49-F238E27FC236}">
              <a16:creationId xmlns:a16="http://schemas.microsoft.com/office/drawing/2014/main" id="{187DD06A-39FC-4FC8-A1AD-7D07868355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6" name="PORDB6">
          <a:extLst>
            <a:ext uri="{FF2B5EF4-FFF2-40B4-BE49-F238E27FC236}">
              <a16:creationId xmlns:a16="http://schemas.microsoft.com/office/drawing/2014/main" id="{63DA6CAD-6F00-4C47-A299-0C55CD99448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7" name="PORDB6">
          <a:extLst>
            <a:ext uri="{FF2B5EF4-FFF2-40B4-BE49-F238E27FC236}">
              <a16:creationId xmlns:a16="http://schemas.microsoft.com/office/drawing/2014/main" id="{B95F435D-235D-4C15-93FF-CC46EA19D1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8" name="PORDB6">
          <a:extLst>
            <a:ext uri="{FF2B5EF4-FFF2-40B4-BE49-F238E27FC236}">
              <a16:creationId xmlns:a16="http://schemas.microsoft.com/office/drawing/2014/main" id="{137C41C7-A471-43EC-AF32-95876B1045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49" name="PORDB6">
          <a:extLst>
            <a:ext uri="{FF2B5EF4-FFF2-40B4-BE49-F238E27FC236}">
              <a16:creationId xmlns:a16="http://schemas.microsoft.com/office/drawing/2014/main" id="{3296B3E0-04CA-4ABC-B2B1-EF2F13E541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0" name="PORDB6">
          <a:extLst>
            <a:ext uri="{FF2B5EF4-FFF2-40B4-BE49-F238E27FC236}">
              <a16:creationId xmlns:a16="http://schemas.microsoft.com/office/drawing/2014/main" id="{CD94626B-D8F8-4242-B580-D8CD826E285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1" name="PORDB6">
          <a:extLst>
            <a:ext uri="{FF2B5EF4-FFF2-40B4-BE49-F238E27FC236}">
              <a16:creationId xmlns:a16="http://schemas.microsoft.com/office/drawing/2014/main" id="{2E7340FE-7690-40EA-B78A-BC16A6A9C91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2" name="PORDB6">
          <a:extLst>
            <a:ext uri="{FF2B5EF4-FFF2-40B4-BE49-F238E27FC236}">
              <a16:creationId xmlns:a16="http://schemas.microsoft.com/office/drawing/2014/main" id="{F9D7B1A1-3A74-4950-91CD-AE47B49C00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3" name="PORDB6">
          <a:extLst>
            <a:ext uri="{FF2B5EF4-FFF2-40B4-BE49-F238E27FC236}">
              <a16:creationId xmlns:a16="http://schemas.microsoft.com/office/drawing/2014/main" id="{CC742D70-9193-421A-8F45-219388743E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4" name="PORDB6">
          <a:extLst>
            <a:ext uri="{FF2B5EF4-FFF2-40B4-BE49-F238E27FC236}">
              <a16:creationId xmlns:a16="http://schemas.microsoft.com/office/drawing/2014/main" id="{6E3FBC13-0511-46E4-83AC-8DC2A49740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5" name="PORDB6">
          <a:extLst>
            <a:ext uri="{FF2B5EF4-FFF2-40B4-BE49-F238E27FC236}">
              <a16:creationId xmlns:a16="http://schemas.microsoft.com/office/drawing/2014/main" id="{9854DCC8-1C5B-46F7-AA66-5C01BEEFF8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6" name="PORDB6">
          <a:extLst>
            <a:ext uri="{FF2B5EF4-FFF2-40B4-BE49-F238E27FC236}">
              <a16:creationId xmlns:a16="http://schemas.microsoft.com/office/drawing/2014/main" id="{68288A84-DE8D-4A30-B9C1-78B6A90BF2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7" name="PORDB6">
          <a:extLst>
            <a:ext uri="{FF2B5EF4-FFF2-40B4-BE49-F238E27FC236}">
              <a16:creationId xmlns:a16="http://schemas.microsoft.com/office/drawing/2014/main" id="{916C6743-A7C7-4DA3-AB6B-60D35045D9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8" name="PORDB6">
          <a:extLst>
            <a:ext uri="{FF2B5EF4-FFF2-40B4-BE49-F238E27FC236}">
              <a16:creationId xmlns:a16="http://schemas.microsoft.com/office/drawing/2014/main" id="{AFA79DDE-9EEE-4121-A7D3-6500F00DC9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59" name="PORDB6">
          <a:extLst>
            <a:ext uri="{FF2B5EF4-FFF2-40B4-BE49-F238E27FC236}">
              <a16:creationId xmlns:a16="http://schemas.microsoft.com/office/drawing/2014/main" id="{01E83BDA-8420-4EFA-9771-1233AF1292E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0" name="PORDB6">
          <a:extLst>
            <a:ext uri="{FF2B5EF4-FFF2-40B4-BE49-F238E27FC236}">
              <a16:creationId xmlns:a16="http://schemas.microsoft.com/office/drawing/2014/main" id="{C4354315-74D9-40D8-92F9-72402DF6B7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1" name="PORDB6">
          <a:extLst>
            <a:ext uri="{FF2B5EF4-FFF2-40B4-BE49-F238E27FC236}">
              <a16:creationId xmlns:a16="http://schemas.microsoft.com/office/drawing/2014/main" id="{E7F8ED78-2DC7-44D4-82AA-54DB1C562D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2" name="PORDB6">
          <a:extLst>
            <a:ext uri="{FF2B5EF4-FFF2-40B4-BE49-F238E27FC236}">
              <a16:creationId xmlns:a16="http://schemas.microsoft.com/office/drawing/2014/main" id="{0043215F-022D-4BEA-943B-F6CE8F0A08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3" name="PORDB6">
          <a:extLst>
            <a:ext uri="{FF2B5EF4-FFF2-40B4-BE49-F238E27FC236}">
              <a16:creationId xmlns:a16="http://schemas.microsoft.com/office/drawing/2014/main" id="{70F5C2C5-B6B4-49DD-8612-A1EF3E4CA6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4" name="PORDB6">
          <a:extLst>
            <a:ext uri="{FF2B5EF4-FFF2-40B4-BE49-F238E27FC236}">
              <a16:creationId xmlns:a16="http://schemas.microsoft.com/office/drawing/2014/main" id="{167FFEDA-69EB-4AD4-9DF8-627C7C5E0C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5" name="PORDB6">
          <a:extLst>
            <a:ext uri="{FF2B5EF4-FFF2-40B4-BE49-F238E27FC236}">
              <a16:creationId xmlns:a16="http://schemas.microsoft.com/office/drawing/2014/main" id="{8C65B018-D1CF-430E-A9F6-9E306D66FC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6" name="PORDB6">
          <a:extLst>
            <a:ext uri="{FF2B5EF4-FFF2-40B4-BE49-F238E27FC236}">
              <a16:creationId xmlns:a16="http://schemas.microsoft.com/office/drawing/2014/main" id="{86C91560-6F39-4BA8-8980-10234813B0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7" name="PORDB6">
          <a:extLst>
            <a:ext uri="{FF2B5EF4-FFF2-40B4-BE49-F238E27FC236}">
              <a16:creationId xmlns:a16="http://schemas.microsoft.com/office/drawing/2014/main" id="{A79554AC-084D-413D-B793-8BF5B2F411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8" name="PORDB6">
          <a:extLst>
            <a:ext uri="{FF2B5EF4-FFF2-40B4-BE49-F238E27FC236}">
              <a16:creationId xmlns:a16="http://schemas.microsoft.com/office/drawing/2014/main" id="{91E2040C-7AC6-4890-9CE6-1268617284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69" name="PORDB6">
          <a:extLst>
            <a:ext uri="{FF2B5EF4-FFF2-40B4-BE49-F238E27FC236}">
              <a16:creationId xmlns:a16="http://schemas.microsoft.com/office/drawing/2014/main" id="{95E59945-61F7-49F0-ADA6-CD9FF19595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0" name="PORDB6">
          <a:extLst>
            <a:ext uri="{FF2B5EF4-FFF2-40B4-BE49-F238E27FC236}">
              <a16:creationId xmlns:a16="http://schemas.microsoft.com/office/drawing/2014/main" id="{60296B98-2BCB-48BA-838A-CB5371ED4A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1" name="PORDB6">
          <a:extLst>
            <a:ext uri="{FF2B5EF4-FFF2-40B4-BE49-F238E27FC236}">
              <a16:creationId xmlns:a16="http://schemas.microsoft.com/office/drawing/2014/main" id="{88F859C9-E6F1-4EF1-B9C5-45D4EA1343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2" name="PORDB6">
          <a:extLst>
            <a:ext uri="{FF2B5EF4-FFF2-40B4-BE49-F238E27FC236}">
              <a16:creationId xmlns:a16="http://schemas.microsoft.com/office/drawing/2014/main" id="{52E4FF76-D908-4B06-A23D-7EAC6410E0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3" name="PORDB6">
          <a:extLst>
            <a:ext uri="{FF2B5EF4-FFF2-40B4-BE49-F238E27FC236}">
              <a16:creationId xmlns:a16="http://schemas.microsoft.com/office/drawing/2014/main" id="{BA173A99-9311-46DC-8BCB-039C9779E0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4" name="PORDB6">
          <a:extLst>
            <a:ext uri="{FF2B5EF4-FFF2-40B4-BE49-F238E27FC236}">
              <a16:creationId xmlns:a16="http://schemas.microsoft.com/office/drawing/2014/main" id="{860A5CB1-4AA3-4EF4-A0B8-F1B2FF6C4C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5" name="PORDB6">
          <a:extLst>
            <a:ext uri="{FF2B5EF4-FFF2-40B4-BE49-F238E27FC236}">
              <a16:creationId xmlns:a16="http://schemas.microsoft.com/office/drawing/2014/main" id="{CF299952-0FAC-42DB-8615-BA810C127E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6" name="PORDB6">
          <a:extLst>
            <a:ext uri="{FF2B5EF4-FFF2-40B4-BE49-F238E27FC236}">
              <a16:creationId xmlns:a16="http://schemas.microsoft.com/office/drawing/2014/main" id="{BA5C9F93-CFAF-4776-BA4B-427CD8EB77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7" name="PORDB6">
          <a:extLst>
            <a:ext uri="{FF2B5EF4-FFF2-40B4-BE49-F238E27FC236}">
              <a16:creationId xmlns:a16="http://schemas.microsoft.com/office/drawing/2014/main" id="{4C6FCBF2-9407-4697-98DE-5B2C1EEBE1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8" name="PORDB6">
          <a:extLst>
            <a:ext uri="{FF2B5EF4-FFF2-40B4-BE49-F238E27FC236}">
              <a16:creationId xmlns:a16="http://schemas.microsoft.com/office/drawing/2014/main" id="{922824CB-71E0-49F0-9818-43A93F9434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79" name="PORDB6">
          <a:extLst>
            <a:ext uri="{FF2B5EF4-FFF2-40B4-BE49-F238E27FC236}">
              <a16:creationId xmlns:a16="http://schemas.microsoft.com/office/drawing/2014/main" id="{2039C8D9-33A6-406C-BF3A-8CA5F77052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0" name="PORDB6">
          <a:extLst>
            <a:ext uri="{FF2B5EF4-FFF2-40B4-BE49-F238E27FC236}">
              <a16:creationId xmlns:a16="http://schemas.microsoft.com/office/drawing/2014/main" id="{9C06FE30-DD63-4758-9C92-DF30055D288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1" name="PORDB6">
          <a:extLst>
            <a:ext uri="{FF2B5EF4-FFF2-40B4-BE49-F238E27FC236}">
              <a16:creationId xmlns:a16="http://schemas.microsoft.com/office/drawing/2014/main" id="{A7C3444D-0509-4876-8683-2BC05BC977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2" name="PORDB6">
          <a:extLst>
            <a:ext uri="{FF2B5EF4-FFF2-40B4-BE49-F238E27FC236}">
              <a16:creationId xmlns:a16="http://schemas.microsoft.com/office/drawing/2014/main" id="{1A317668-0BF3-49FE-8327-2766CAC2B7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3" name="PORDB6">
          <a:extLst>
            <a:ext uri="{FF2B5EF4-FFF2-40B4-BE49-F238E27FC236}">
              <a16:creationId xmlns:a16="http://schemas.microsoft.com/office/drawing/2014/main" id="{72A4E2E0-1C9A-451D-B59F-F0A49F4A91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4" name="PORDB6">
          <a:extLst>
            <a:ext uri="{FF2B5EF4-FFF2-40B4-BE49-F238E27FC236}">
              <a16:creationId xmlns:a16="http://schemas.microsoft.com/office/drawing/2014/main" id="{5A7F3A79-66BD-4876-871F-521477EE3A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5" name="PORDB6">
          <a:extLst>
            <a:ext uri="{FF2B5EF4-FFF2-40B4-BE49-F238E27FC236}">
              <a16:creationId xmlns:a16="http://schemas.microsoft.com/office/drawing/2014/main" id="{7DC33BF3-82EC-4981-BD74-8594F77869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6" name="PORDB6">
          <a:extLst>
            <a:ext uri="{FF2B5EF4-FFF2-40B4-BE49-F238E27FC236}">
              <a16:creationId xmlns:a16="http://schemas.microsoft.com/office/drawing/2014/main" id="{0BF75DD0-895A-48AF-8897-B09EA49F60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7" name="PORDB6">
          <a:extLst>
            <a:ext uri="{FF2B5EF4-FFF2-40B4-BE49-F238E27FC236}">
              <a16:creationId xmlns:a16="http://schemas.microsoft.com/office/drawing/2014/main" id="{E11C2337-9A2C-4407-AC21-A9D0350C22D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8" name="PORDB6">
          <a:extLst>
            <a:ext uri="{FF2B5EF4-FFF2-40B4-BE49-F238E27FC236}">
              <a16:creationId xmlns:a16="http://schemas.microsoft.com/office/drawing/2014/main" id="{CDF5F11C-04C8-4836-B0CB-F3F3967D03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89" name="PORDB6">
          <a:extLst>
            <a:ext uri="{FF2B5EF4-FFF2-40B4-BE49-F238E27FC236}">
              <a16:creationId xmlns:a16="http://schemas.microsoft.com/office/drawing/2014/main" id="{D6575A64-E7A1-4EA2-AF8F-99D14E3AA2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0" name="PORDB6">
          <a:extLst>
            <a:ext uri="{FF2B5EF4-FFF2-40B4-BE49-F238E27FC236}">
              <a16:creationId xmlns:a16="http://schemas.microsoft.com/office/drawing/2014/main" id="{4D928977-A78E-492F-8DE0-28D7A778B9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1" name="PORDB6">
          <a:extLst>
            <a:ext uri="{FF2B5EF4-FFF2-40B4-BE49-F238E27FC236}">
              <a16:creationId xmlns:a16="http://schemas.microsoft.com/office/drawing/2014/main" id="{810F0508-AF7E-40B9-A4B5-6EC5932532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2" name="PORDB6">
          <a:extLst>
            <a:ext uri="{FF2B5EF4-FFF2-40B4-BE49-F238E27FC236}">
              <a16:creationId xmlns:a16="http://schemas.microsoft.com/office/drawing/2014/main" id="{4ED32E1C-9368-411E-9E70-8879A794ED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3" name="PORDB6">
          <a:extLst>
            <a:ext uri="{FF2B5EF4-FFF2-40B4-BE49-F238E27FC236}">
              <a16:creationId xmlns:a16="http://schemas.microsoft.com/office/drawing/2014/main" id="{09BE4E3D-0314-4C9E-A2DB-B0F71F1215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4" name="PORDB6">
          <a:extLst>
            <a:ext uri="{FF2B5EF4-FFF2-40B4-BE49-F238E27FC236}">
              <a16:creationId xmlns:a16="http://schemas.microsoft.com/office/drawing/2014/main" id="{CC6FE3B9-26A1-45D9-A92C-C79B286EBD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5" name="PORDB6">
          <a:extLst>
            <a:ext uri="{FF2B5EF4-FFF2-40B4-BE49-F238E27FC236}">
              <a16:creationId xmlns:a16="http://schemas.microsoft.com/office/drawing/2014/main" id="{3D1DD1A8-BDF3-4D64-8A84-B8DAD76E9B6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6" name="PORDB6">
          <a:extLst>
            <a:ext uri="{FF2B5EF4-FFF2-40B4-BE49-F238E27FC236}">
              <a16:creationId xmlns:a16="http://schemas.microsoft.com/office/drawing/2014/main" id="{01268A0C-A89B-4E57-AD5E-1719E39A0F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7" name="PORDB6">
          <a:extLst>
            <a:ext uri="{FF2B5EF4-FFF2-40B4-BE49-F238E27FC236}">
              <a16:creationId xmlns:a16="http://schemas.microsoft.com/office/drawing/2014/main" id="{7C128E90-052F-458D-88A5-F0E1E7FD735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8" name="PORDB6">
          <a:extLst>
            <a:ext uri="{FF2B5EF4-FFF2-40B4-BE49-F238E27FC236}">
              <a16:creationId xmlns:a16="http://schemas.microsoft.com/office/drawing/2014/main" id="{361D25C6-984A-441E-A4FF-3CE639BB7E8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299" name="PORDB6">
          <a:extLst>
            <a:ext uri="{FF2B5EF4-FFF2-40B4-BE49-F238E27FC236}">
              <a16:creationId xmlns:a16="http://schemas.microsoft.com/office/drawing/2014/main" id="{F2FF678D-145E-4E93-A489-99A10AF744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0" name="PORDB6">
          <a:extLst>
            <a:ext uri="{FF2B5EF4-FFF2-40B4-BE49-F238E27FC236}">
              <a16:creationId xmlns:a16="http://schemas.microsoft.com/office/drawing/2014/main" id="{254ABB6B-35F5-4E6F-B8D9-981CD35EF1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1" name="PORDB6">
          <a:extLst>
            <a:ext uri="{FF2B5EF4-FFF2-40B4-BE49-F238E27FC236}">
              <a16:creationId xmlns:a16="http://schemas.microsoft.com/office/drawing/2014/main" id="{16A70B02-A7FF-461C-BF5C-142BC7352E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2" name="PORDB6">
          <a:extLst>
            <a:ext uri="{FF2B5EF4-FFF2-40B4-BE49-F238E27FC236}">
              <a16:creationId xmlns:a16="http://schemas.microsoft.com/office/drawing/2014/main" id="{9C00CE68-88BF-4A17-B3F4-DBC9FB1E99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3" name="PORDB6">
          <a:extLst>
            <a:ext uri="{FF2B5EF4-FFF2-40B4-BE49-F238E27FC236}">
              <a16:creationId xmlns:a16="http://schemas.microsoft.com/office/drawing/2014/main" id="{4977A3A2-1C6C-415E-BB4F-E6683A75C8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4" name="PORDB6">
          <a:extLst>
            <a:ext uri="{FF2B5EF4-FFF2-40B4-BE49-F238E27FC236}">
              <a16:creationId xmlns:a16="http://schemas.microsoft.com/office/drawing/2014/main" id="{7AC4D535-F265-483D-99B9-04562BE3D05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5" name="PORDB6">
          <a:extLst>
            <a:ext uri="{FF2B5EF4-FFF2-40B4-BE49-F238E27FC236}">
              <a16:creationId xmlns:a16="http://schemas.microsoft.com/office/drawing/2014/main" id="{12C2F3B9-2F92-457F-A64C-31F376E1FB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6" name="PORDB6">
          <a:extLst>
            <a:ext uri="{FF2B5EF4-FFF2-40B4-BE49-F238E27FC236}">
              <a16:creationId xmlns:a16="http://schemas.microsoft.com/office/drawing/2014/main" id="{009DCBC1-CB51-4B05-BC5A-EF425346A7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7" name="PORDB6">
          <a:extLst>
            <a:ext uri="{FF2B5EF4-FFF2-40B4-BE49-F238E27FC236}">
              <a16:creationId xmlns:a16="http://schemas.microsoft.com/office/drawing/2014/main" id="{60C8F382-2286-424F-8612-64E48DA6F5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8" name="PORDB6">
          <a:extLst>
            <a:ext uri="{FF2B5EF4-FFF2-40B4-BE49-F238E27FC236}">
              <a16:creationId xmlns:a16="http://schemas.microsoft.com/office/drawing/2014/main" id="{BC66BB08-413F-4BB9-AF78-C2DF291B78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09" name="PORDB6">
          <a:extLst>
            <a:ext uri="{FF2B5EF4-FFF2-40B4-BE49-F238E27FC236}">
              <a16:creationId xmlns:a16="http://schemas.microsoft.com/office/drawing/2014/main" id="{76C835F6-7876-4537-B284-A2DFC34096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0" name="PORDB6">
          <a:extLst>
            <a:ext uri="{FF2B5EF4-FFF2-40B4-BE49-F238E27FC236}">
              <a16:creationId xmlns:a16="http://schemas.microsoft.com/office/drawing/2014/main" id="{43B0AEE0-90DB-4974-A8BC-31D6188F25B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1" name="PORDB6">
          <a:extLst>
            <a:ext uri="{FF2B5EF4-FFF2-40B4-BE49-F238E27FC236}">
              <a16:creationId xmlns:a16="http://schemas.microsoft.com/office/drawing/2014/main" id="{8A24AA5B-10B9-4BB9-89A7-A32941E6CD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2" name="PORDB6">
          <a:extLst>
            <a:ext uri="{FF2B5EF4-FFF2-40B4-BE49-F238E27FC236}">
              <a16:creationId xmlns:a16="http://schemas.microsoft.com/office/drawing/2014/main" id="{ACD02B31-D1EC-48D3-8A94-CB6D4930CE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3" name="PORDB6">
          <a:extLst>
            <a:ext uri="{FF2B5EF4-FFF2-40B4-BE49-F238E27FC236}">
              <a16:creationId xmlns:a16="http://schemas.microsoft.com/office/drawing/2014/main" id="{AFA61D3F-3679-4D56-9B53-40F9C05C65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4" name="PORDB6">
          <a:extLst>
            <a:ext uri="{FF2B5EF4-FFF2-40B4-BE49-F238E27FC236}">
              <a16:creationId xmlns:a16="http://schemas.microsoft.com/office/drawing/2014/main" id="{91BCB76D-6DDA-4904-B533-E5DB8B19E9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5" name="PORDB6">
          <a:extLst>
            <a:ext uri="{FF2B5EF4-FFF2-40B4-BE49-F238E27FC236}">
              <a16:creationId xmlns:a16="http://schemas.microsoft.com/office/drawing/2014/main" id="{1713F57D-077C-480F-9314-0F4261A177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6" name="PORDB6">
          <a:extLst>
            <a:ext uri="{FF2B5EF4-FFF2-40B4-BE49-F238E27FC236}">
              <a16:creationId xmlns:a16="http://schemas.microsoft.com/office/drawing/2014/main" id="{AC305924-33E7-4490-810A-5E12B87EF1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7" name="PORDB6">
          <a:extLst>
            <a:ext uri="{FF2B5EF4-FFF2-40B4-BE49-F238E27FC236}">
              <a16:creationId xmlns:a16="http://schemas.microsoft.com/office/drawing/2014/main" id="{BBCA5AD8-3C17-4EEF-9D87-500C5B476A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8" name="PORDB6">
          <a:extLst>
            <a:ext uri="{FF2B5EF4-FFF2-40B4-BE49-F238E27FC236}">
              <a16:creationId xmlns:a16="http://schemas.microsoft.com/office/drawing/2014/main" id="{3B89D219-F932-4C9A-A892-B60B78DC54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19" name="PORDB6">
          <a:extLst>
            <a:ext uri="{FF2B5EF4-FFF2-40B4-BE49-F238E27FC236}">
              <a16:creationId xmlns:a16="http://schemas.microsoft.com/office/drawing/2014/main" id="{CCD6ECA7-AA59-417C-9A27-A5A93E784D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0" name="PORDB6">
          <a:extLst>
            <a:ext uri="{FF2B5EF4-FFF2-40B4-BE49-F238E27FC236}">
              <a16:creationId xmlns:a16="http://schemas.microsoft.com/office/drawing/2014/main" id="{35329D1F-93E7-4F1E-8555-043851B2D91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1" name="PORDB6">
          <a:extLst>
            <a:ext uri="{FF2B5EF4-FFF2-40B4-BE49-F238E27FC236}">
              <a16:creationId xmlns:a16="http://schemas.microsoft.com/office/drawing/2014/main" id="{1A1BDA24-5A03-4370-AEDF-3E1E474E48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2" name="PORDB6">
          <a:extLst>
            <a:ext uri="{FF2B5EF4-FFF2-40B4-BE49-F238E27FC236}">
              <a16:creationId xmlns:a16="http://schemas.microsoft.com/office/drawing/2014/main" id="{247D2D08-4BDE-4094-9209-34065CD1081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3" name="PORDB6">
          <a:extLst>
            <a:ext uri="{FF2B5EF4-FFF2-40B4-BE49-F238E27FC236}">
              <a16:creationId xmlns:a16="http://schemas.microsoft.com/office/drawing/2014/main" id="{4EBA3F6C-5959-47B2-A1E9-F88105AA35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4" name="PORDB6">
          <a:extLst>
            <a:ext uri="{FF2B5EF4-FFF2-40B4-BE49-F238E27FC236}">
              <a16:creationId xmlns:a16="http://schemas.microsoft.com/office/drawing/2014/main" id="{B96814F1-724A-452C-8FE9-4257B062F2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5" name="PORDB6">
          <a:extLst>
            <a:ext uri="{FF2B5EF4-FFF2-40B4-BE49-F238E27FC236}">
              <a16:creationId xmlns:a16="http://schemas.microsoft.com/office/drawing/2014/main" id="{6459BD86-7A7C-4251-A9E6-AA154E49E8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6" name="PORDB6">
          <a:extLst>
            <a:ext uri="{FF2B5EF4-FFF2-40B4-BE49-F238E27FC236}">
              <a16:creationId xmlns:a16="http://schemas.microsoft.com/office/drawing/2014/main" id="{9B9C7A31-CD7F-4537-BA5A-921B7F6309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7" name="PORDB6">
          <a:extLst>
            <a:ext uri="{FF2B5EF4-FFF2-40B4-BE49-F238E27FC236}">
              <a16:creationId xmlns:a16="http://schemas.microsoft.com/office/drawing/2014/main" id="{AA011873-3690-46B2-997E-0A0E539CDB6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8" name="PORDB6">
          <a:extLst>
            <a:ext uri="{FF2B5EF4-FFF2-40B4-BE49-F238E27FC236}">
              <a16:creationId xmlns:a16="http://schemas.microsoft.com/office/drawing/2014/main" id="{D3934F2F-3737-458B-B0B2-33F09C4F3F7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29" name="PORDB6">
          <a:extLst>
            <a:ext uri="{FF2B5EF4-FFF2-40B4-BE49-F238E27FC236}">
              <a16:creationId xmlns:a16="http://schemas.microsoft.com/office/drawing/2014/main" id="{BADD78CE-65C7-4273-860A-99A701339A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0" name="PORDB6">
          <a:extLst>
            <a:ext uri="{FF2B5EF4-FFF2-40B4-BE49-F238E27FC236}">
              <a16:creationId xmlns:a16="http://schemas.microsoft.com/office/drawing/2014/main" id="{647042A5-EBB4-4C58-B454-DC4253A2B1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1" name="PORDB6">
          <a:extLst>
            <a:ext uri="{FF2B5EF4-FFF2-40B4-BE49-F238E27FC236}">
              <a16:creationId xmlns:a16="http://schemas.microsoft.com/office/drawing/2014/main" id="{852B462C-4F44-4830-BC5F-7CA1DBC5A3D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2" name="PORDB6">
          <a:extLst>
            <a:ext uri="{FF2B5EF4-FFF2-40B4-BE49-F238E27FC236}">
              <a16:creationId xmlns:a16="http://schemas.microsoft.com/office/drawing/2014/main" id="{40E266CF-E58C-4D31-890A-95BE1EB287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3" name="PORDB6">
          <a:extLst>
            <a:ext uri="{FF2B5EF4-FFF2-40B4-BE49-F238E27FC236}">
              <a16:creationId xmlns:a16="http://schemas.microsoft.com/office/drawing/2014/main" id="{D3AF45A8-1B3A-45DA-A976-443D0282A0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4" name="PORDB6">
          <a:extLst>
            <a:ext uri="{FF2B5EF4-FFF2-40B4-BE49-F238E27FC236}">
              <a16:creationId xmlns:a16="http://schemas.microsoft.com/office/drawing/2014/main" id="{332D95E1-F7DA-4F49-BB04-F129E2FFC8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5" name="PORDB6">
          <a:extLst>
            <a:ext uri="{FF2B5EF4-FFF2-40B4-BE49-F238E27FC236}">
              <a16:creationId xmlns:a16="http://schemas.microsoft.com/office/drawing/2014/main" id="{1CAFCA90-2748-477C-A846-C76DE32066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6" name="PORDB6">
          <a:extLst>
            <a:ext uri="{FF2B5EF4-FFF2-40B4-BE49-F238E27FC236}">
              <a16:creationId xmlns:a16="http://schemas.microsoft.com/office/drawing/2014/main" id="{6E6A1208-096B-4460-8959-A522E2E849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7" name="PORDB6">
          <a:extLst>
            <a:ext uri="{FF2B5EF4-FFF2-40B4-BE49-F238E27FC236}">
              <a16:creationId xmlns:a16="http://schemas.microsoft.com/office/drawing/2014/main" id="{0CF49589-6109-4D5D-85B9-A4048BB30A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8" name="PORDB6">
          <a:extLst>
            <a:ext uri="{FF2B5EF4-FFF2-40B4-BE49-F238E27FC236}">
              <a16:creationId xmlns:a16="http://schemas.microsoft.com/office/drawing/2014/main" id="{ECD0C728-D5DF-4F4F-8373-6507815D5F7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39" name="PORDB6">
          <a:extLst>
            <a:ext uri="{FF2B5EF4-FFF2-40B4-BE49-F238E27FC236}">
              <a16:creationId xmlns:a16="http://schemas.microsoft.com/office/drawing/2014/main" id="{0D03FDB1-D682-48B9-920C-6AC452B6F9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0" name="PORDB6">
          <a:extLst>
            <a:ext uri="{FF2B5EF4-FFF2-40B4-BE49-F238E27FC236}">
              <a16:creationId xmlns:a16="http://schemas.microsoft.com/office/drawing/2014/main" id="{C3AA3295-71F0-44C7-A23D-3785F028C2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1" name="PORDB6">
          <a:extLst>
            <a:ext uri="{FF2B5EF4-FFF2-40B4-BE49-F238E27FC236}">
              <a16:creationId xmlns:a16="http://schemas.microsoft.com/office/drawing/2014/main" id="{13881A54-24DB-4274-A4CD-73684B12F1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2" name="PORDB6">
          <a:extLst>
            <a:ext uri="{FF2B5EF4-FFF2-40B4-BE49-F238E27FC236}">
              <a16:creationId xmlns:a16="http://schemas.microsoft.com/office/drawing/2014/main" id="{6EA92BDB-D2DF-464F-8E3E-DE1D7E6E1A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3" name="PORDB6">
          <a:extLst>
            <a:ext uri="{FF2B5EF4-FFF2-40B4-BE49-F238E27FC236}">
              <a16:creationId xmlns:a16="http://schemas.microsoft.com/office/drawing/2014/main" id="{D49DCD7F-2649-4226-AA46-FB2CC2D1B53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4" name="PORDB6">
          <a:extLst>
            <a:ext uri="{FF2B5EF4-FFF2-40B4-BE49-F238E27FC236}">
              <a16:creationId xmlns:a16="http://schemas.microsoft.com/office/drawing/2014/main" id="{3FDCC035-71B3-4851-8E91-1C67526794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5" name="PORDB6">
          <a:extLst>
            <a:ext uri="{FF2B5EF4-FFF2-40B4-BE49-F238E27FC236}">
              <a16:creationId xmlns:a16="http://schemas.microsoft.com/office/drawing/2014/main" id="{7971AFAC-EFC6-4317-8FB2-02561E2439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6" name="PORDB6">
          <a:extLst>
            <a:ext uri="{FF2B5EF4-FFF2-40B4-BE49-F238E27FC236}">
              <a16:creationId xmlns:a16="http://schemas.microsoft.com/office/drawing/2014/main" id="{C787B0A3-5E85-4B89-9C71-3EC6F722921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7" name="PORDB6">
          <a:extLst>
            <a:ext uri="{FF2B5EF4-FFF2-40B4-BE49-F238E27FC236}">
              <a16:creationId xmlns:a16="http://schemas.microsoft.com/office/drawing/2014/main" id="{93DF6948-4EF9-4026-AEAD-1759F676C6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8" name="PORDB6">
          <a:extLst>
            <a:ext uri="{FF2B5EF4-FFF2-40B4-BE49-F238E27FC236}">
              <a16:creationId xmlns:a16="http://schemas.microsoft.com/office/drawing/2014/main" id="{C117C4A3-8DCC-4BA3-A27F-2118785008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49" name="PORDB6">
          <a:extLst>
            <a:ext uri="{FF2B5EF4-FFF2-40B4-BE49-F238E27FC236}">
              <a16:creationId xmlns:a16="http://schemas.microsoft.com/office/drawing/2014/main" id="{235C3DC5-1BFB-4C72-8C9F-8BE18048E9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0" name="PORDB6">
          <a:extLst>
            <a:ext uri="{FF2B5EF4-FFF2-40B4-BE49-F238E27FC236}">
              <a16:creationId xmlns:a16="http://schemas.microsoft.com/office/drawing/2014/main" id="{A09A1FC5-7196-44B2-AFB6-55A21EC7B6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1" name="PORDB6">
          <a:extLst>
            <a:ext uri="{FF2B5EF4-FFF2-40B4-BE49-F238E27FC236}">
              <a16:creationId xmlns:a16="http://schemas.microsoft.com/office/drawing/2014/main" id="{8F8F44C9-147B-4BDE-9A2E-0E949E4DC0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2" name="PORDB6">
          <a:extLst>
            <a:ext uri="{FF2B5EF4-FFF2-40B4-BE49-F238E27FC236}">
              <a16:creationId xmlns:a16="http://schemas.microsoft.com/office/drawing/2014/main" id="{25C1B2D0-D637-479E-AEEF-F3A4330C96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3" name="PORDB6">
          <a:extLst>
            <a:ext uri="{FF2B5EF4-FFF2-40B4-BE49-F238E27FC236}">
              <a16:creationId xmlns:a16="http://schemas.microsoft.com/office/drawing/2014/main" id="{32899411-783C-4166-9121-6892B0364A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4" name="PORDB6">
          <a:extLst>
            <a:ext uri="{FF2B5EF4-FFF2-40B4-BE49-F238E27FC236}">
              <a16:creationId xmlns:a16="http://schemas.microsoft.com/office/drawing/2014/main" id="{9310E763-5DCF-469C-AD11-6075BBBD21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5" name="PORDB6">
          <a:extLst>
            <a:ext uri="{FF2B5EF4-FFF2-40B4-BE49-F238E27FC236}">
              <a16:creationId xmlns:a16="http://schemas.microsoft.com/office/drawing/2014/main" id="{00111759-2BF1-4D30-B2DA-EB948A332D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6" name="PORDB6">
          <a:extLst>
            <a:ext uri="{FF2B5EF4-FFF2-40B4-BE49-F238E27FC236}">
              <a16:creationId xmlns:a16="http://schemas.microsoft.com/office/drawing/2014/main" id="{9C93CD23-B116-4A1B-B8B0-57FC54711F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7" name="PORDB6">
          <a:extLst>
            <a:ext uri="{FF2B5EF4-FFF2-40B4-BE49-F238E27FC236}">
              <a16:creationId xmlns:a16="http://schemas.microsoft.com/office/drawing/2014/main" id="{E9D47303-77FE-4F5B-B4F5-BF1AEACF6DB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8" name="PORDB6">
          <a:extLst>
            <a:ext uri="{FF2B5EF4-FFF2-40B4-BE49-F238E27FC236}">
              <a16:creationId xmlns:a16="http://schemas.microsoft.com/office/drawing/2014/main" id="{BBBC50A3-094B-495E-B292-E327F81E0F0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59" name="PORDB6">
          <a:extLst>
            <a:ext uri="{FF2B5EF4-FFF2-40B4-BE49-F238E27FC236}">
              <a16:creationId xmlns:a16="http://schemas.microsoft.com/office/drawing/2014/main" id="{5E573AC0-66CA-490B-B81A-8600F01212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0" name="PORDB6">
          <a:extLst>
            <a:ext uri="{FF2B5EF4-FFF2-40B4-BE49-F238E27FC236}">
              <a16:creationId xmlns:a16="http://schemas.microsoft.com/office/drawing/2014/main" id="{97660060-8DB8-4BF0-870B-19D2C3E4CA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1" name="PORDB6">
          <a:extLst>
            <a:ext uri="{FF2B5EF4-FFF2-40B4-BE49-F238E27FC236}">
              <a16:creationId xmlns:a16="http://schemas.microsoft.com/office/drawing/2014/main" id="{D6F8DA11-1522-4E35-8EC6-04235122111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2" name="PORDB6">
          <a:extLst>
            <a:ext uri="{FF2B5EF4-FFF2-40B4-BE49-F238E27FC236}">
              <a16:creationId xmlns:a16="http://schemas.microsoft.com/office/drawing/2014/main" id="{32F9AB56-DB57-44CD-8700-D2CC8C7E3A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3" name="PORDB6">
          <a:extLst>
            <a:ext uri="{FF2B5EF4-FFF2-40B4-BE49-F238E27FC236}">
              <a16:creationId xmlns:a16="http://schemas.microsoft.com/office/drawing/2014/main" id="{186EDD27-22E5-48DB-9C1A-D4ADAAB0F7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4" name="PORDB6">
          <a:extLst>
            <a:ext uri="{FF2B5EF4-FFF2-40B4-BE49-F238E27FC236}">
              <a16:creationId xmlns:a16="http://schemas.microsoft.com/office/drawing/2014/main" id="{474876AE-C992-4AB4-981B-43CF233301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5" name="PORDB6">
          <a:extLst>
            <a:ext uri="{FF2B5EF4-FFF2-40B4-BE49-F238E27FC236}">
              <a16:creationId xmlns:a16="http://schemas.microsoft.com/office/drawing/2014/main" id="{AE635904-B117-4F8A-BA47-C8E275CA61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6" name="PORDB6">
          <a:extLst>
            <a:ext uri="{FF2B5EF4-FFF2-40B4-BE49-F238E27FC236}">
              <a16:creationId xmlns:a16="http://schemas.microsoft.com/office/drawing/2014/main" id="{2ADA4B0B-6186-448C-867B-3973548B4B0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7" name="PORDB6">
          <a:extLst>
            <a:ext uri="{FF2B5EF4-FFF2-40B4-BE49-F238E27FC236}">
              <a16:creationId xmlns:a16="http://schemas.microsoft.com/office/drawing/2014/main" id="{967F4F89-B972-4A2B-9C2B-51C66B59B1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8" name="PORDB6">
          <a:extLst>
            <a:ext uri="{FF2B5EF4-FFF2-40B4-BE49-F238E27FC236}">
              <a16:creationId xmlns:a16="http://schemas.microsoft.com/office/drawing/2014/main" id="{1E776D7D-9E18-4A22-B540-446C2CC39AA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69" name="PORDB6">
          <a:extLst>
            <a:ext uri="{FF2B5EF4-FFF2-40B4-BE49-F238E27FC236}">
              <a16:creationId xmlns:a16="http://schemas.microsoft.com/office/drawing/2014/main" id="{FC0E7F12-F3C7-4819-9BAA-E72435A71E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0" name="PORDB6">
          <a:extLst>
            <a:ext uri="{FF2B5EF4-FFF2-40B4-BE49-F238E27FC236}">
              <a16:creationId xmlns:a16="http://schemas.microsoft.com/office/drawing/2014/main" id="{014FD265-3066-431C-A824-113E148DA3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1" name="PORDB6">
          <a:extLst>
            <a:ext uri="{FF2B5EF4-FFF2-40B4-BE49-F238E27FC236}">
              <a16:creationId xmlns:a16="http://schemas.microsoft.com/office/drawing/2014/main" id="{C90D4D96-8C46-4A0C-BCAA-CB343D50F8E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2" name="PORDB6">
          <a:extLst>
            <a:ext uri="{FF2B5EF4-FFF2-40B4-BE49-F238E27FC236}">
              <a16:creationId xmlns:a16="http://schemas.microsoft.com/office/drawing/2014/main" id="{320CFB54-2AE3-47E6-81D9-D4B00BCF9F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3" name="PORDB6">
          <a:extLst>
            <a:ext uri="{FF2B5EF4-FFF2-40B4-BE49-F238E27FC236}">
              <a16:creationId xmlns:a16="http://schemas.microsoft.com/office/drawing/2014/main" id="{B814115F-417D-4A7A-ADB6-65C09296FF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4" name="PORDB6">
          <a:extLst>
            <a:ext uri="{FF2B5EF4-FFF2-40B4-BE49-F238E27FC236}">
              <a16:creationId xmlns:a16="http://schemas.microsoft.com/office/drawing/2014/main" id="{9C24CCF2-0411-4954-90DF-C51C1DC2E9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5" name="PORDB6">
          <a:extLst>
            <a:ext uri="{FF2B5EF4-FFF2-40B4-BE49-F238E27FC236}">
              <a16:creationId xmlns:a16="http://schemas.microsoft.com/office/drawing/2014/main" id="{E98829C4-F030-4991-A230-86BEDC7AA5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6" name="PORDB6">
          <a:extLst>
            <a:ext uri="{FF2B5EF4-FFF2-40B4-BE49-F238E27FC236}">
              <a16:creationId xmlns:a16="http://schemas.microsoft.com/office/drawing/2014/main" id="{9270A7D0-D35C-4D25-BAB7-9B660075B82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7" name="PORDB6">
          <a:extLst>
            <a:ext uri="{FF2B5EF4-FFF2-40B4-BE49-F238E27FC236}">
              <a16:creationId xmlns:a16="http://schemas.microsoft.com/office/drawing/2014/main" id="{4F0480B5-DD7F-419A-973D-B33C7A4F05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8" name="PORDB6">
          <a:extLst>
            <a:ext uri="{FF2B5EF4-FFF2-40B4-BE49-F238E27FC236}">
              <a16:creationId xmlns:a16="http://schemas.microsoft.com/office/drawing/2014/main" id="{4AF84691-B3E2-4B59-86DD-2C85AF70AA6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79" name="PORDB6">
          <a:extLst>
            <a:ext uri="{FF2B5EF4-FFF2-40B4-BE49-F238E27FC236}">
              <a16:creationId xmlns:a16="http://schemas.microsoft.com/office/drawing/2014/main" id="{B8F41FCD-AB84-4279-B268-078175B14D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0" name="PORDB6">
          <a:extLst>
            <a:ext uri="{FF2B5EF4-FFF2-40B4-BE49-F238E27FC236}">
              <a16:creationId xmlns:a16="http://schemas.microsoft.com/office/drawing/2014/main" id="{119BE98C-7ED7-459A-8088-9E87CA689C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1" name="PORDB6">
          <a:extLst>
            <a:ext uri="{FF2B5EF4-FFF2-40B4-BE49-F238E27FC236}">
              <a16:creationId xmlns:a16="http://schemas.microsoft.com/office/drawing/2014/main" id="{B7587712-291C-49AD-8B68-E711E2C616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2" name="PORDB6">
          <a:extLst>
            <a:ext uri="{FF2B5EF4-FFF2-40B4-BE49-F238E27FC236}">
              <a16:creationId xmlns:a16="http://schemas.microsoft.com/office/drawing/2014/main" id="{2B874EBB-8878-4566-8BB1-6E1B3BBAB3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3" name="PORDB6">
          <a:extLst>
            <a:ext uri="{FF2B5EF4-FFF2-40B4-BE49-F238E27FC236}">
              <a16:creationId xmlns:a16="http://schemas.microsoft.com/office/drawing/2014/main" id="{B279CD49-5498-4978-A342-6867A17E91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4" name="PORDB6">
          <a:extLst>
            <a:ext uri="{FF2B5EF4-FFF2-40B4-BE49-F238E27FC236}">
              <a16:creationId xmlns:a16="http://schemas.microsoft.com/office/drawing/2014/main" id="{A7A96AEF-AAFE-4578-9245-F9E6D711D0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5" name="PORDB6">
          <a:extLst>
            <a:ext uri="{FF2B5EF4-FFF2-40B4-BE49-F238E27FC236}">
              <a16:creationId xmlns:a16="http://schemas.microsoft.com/office/drawing/2014/main" id="{0853A827-8B07-44CD-B3AE-8DDCA58D80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6" name="PORDB6">
          <a:extLst>
            <a:ext uri="{FF2B5EF4-FFF2-40B4-BE49-F238E27FC236}">
              <a16:creationId xmlns:a16="http://schemas.microsoft.com/office/drawing/2014/main" id="{81D16D4E-1A1E-468B-9C8D-4C7E3E1CB2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7" name="PORDB6">
          <a:extLst>
            <a:ext uri="{FF2B5EF4-FFF2-40B4-BE49-F238E27FC236}">
              <a16:creationId xmlns:a16="http://schemas.microsoft.com/office/drawing/2014/main" id="{58805E33-A6A1-4F13-8F86-6A21A61F06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8" name="PORDB6">
          <a:extLst>
            <a:ext uri="{FF2B5EF4-FFF2-40B4-BE49-F238E27FC236}">
              <a16:creationId xmlns:a16="http://schemas.microsoft.com/office/drawing/2014/main" id="{5423DEC0-B9A5-489D-B96F-28A8D6DA0E6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89" name="PORDB6">
          <a:extLst>
            <a:ext uri="{FF2B5EF4-FFF2-40B4-BE49-F238E27FC236}">
              <a16:creationId xmlns:a16="http://schemas.microsoft.com/office/drawing/2014/main" id="{88E2D688-B8F6-4785-8B6B-16F5A6578E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0" name="PORDB6">
          <a:extLst>
            <a:ext uri="{FF2B5EF4-FFF2-40B4-BE49-F238E27FC236}">
              <a16:creationId xmlns:a16="http://schemas.microsoft.com/office/drawing/2014/main" id="{62460D58-620E-414C-AAEA-57E8C62F7A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1" name="PORDB6">
          <a:extLst>
            <a:ext uri="{FF2B5EF4-FFF2-40B4-BE49-F238E27FC236}">
              <a16:creationId xmlns:a16="http://schemas.microsoft.com/office/drawing/2014/main" id="{9587B668-CC46-4FFA-8B88-A2161745DE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2" name="PORDB6">
          <a:extLst>
            <a:ext uri="{FF2B5EF4-FFF2-40B4-BE49-F238E27FC236}">
              <a16:creationId xmlns:a16="http://schemas.microsoft.com/office/drawing/2014/main" id="{4B585E62-DB75-4431-ACBF-B6D30B4E5C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3" name="PORDB6">
          <a:extLst>
            <a:ext uri="{FF2B5EF4-FFF2-40B4-BE49-F238E27FC236}">
              <a16:creationId xmlns:a16="http://schemas.microsoft.com/office/drawing/2014/main" id="{8C908593-08BA-48B1-AD2F-902570F8F7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4" name="PORDB6">
          <a:extLst>
            <a:ext uri="{FF2B5EF4-FFF2-40B4-BE49-F238E27FC236}">
              <a16:creationId xmlns:a16="http://schemas.microsoft.com/office/drawing/2014/main" id="{31965021-B313-4B2F-8204-48755E74D6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5" name="PORDB6">
          <a:extLst>
            <a:ext uri="{FF2B5EF4-FFF2-40B4-BE49-F238E27FC236}">
              <a16:creationId xmlns:a16="http://schemas.microsoft.com/office/drawing/2014/main" id="{E0704660-E045-408C-8FBE-64F013BD90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6" name="PORDB6">
          <a:extLst>
            <a:ext uri="{FF2B5EF4-FFF2-40B4-BE49-F238E27FC236}">
              <a16:creationId xmlns:a16="http://schemas.microsoft.com/office/drawing/2014/main" id="{8E163E40-A940-45EE-A8C4-D123972030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7" name="PORDB6">
          <a:extLst>
            <a:ext uri="{FF2B5EF4-FFF2-40B4-BE49-F238E27FC236}">
              <a16:creationId xmlns:a16="http://schemas.microsoft.com/office/drawing/2014/main" id="{C9AC1701-738B-4240-BA6D-D97CE752A7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8" name="PORDB6">
          <a:extLst>
            <a:ext uri="{FF2B5EF4-FFF2-40B4-BE49-F238E27FC236}">
              <a16:creationId xmlns:a16="http://schemas.microsoft.com/office/drawing/2014/main" id="{70EFD7A8-F5BF-4ED9-88F1-BFF7883871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399" name="PORDB6">
          <a:extLst>
            <a:ext uri="{FF2B5EF4-FFF2-40B4-BE49-F238E27FC236}">
              <a16:creationId xmlns:a16="http://schemas.microsoft.com/office/drawing/2014/main" id="{442E0D9E-AD2D-41EE-9392-38E8495C4D1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0" name="PORDB6">
          <a:extLst>
            <a:ext uri="{FF2B5EF4-FFF2-40B4-BE49-F238E27FC236}">
              <a16:creationId xmlns:a16="http://schemas.microsoft.com/office/drawing/2014/main" id="{98CB405A-18E4-44B2-8B6B-C14DE5550F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1" name="PORDB6">
          <a:extLst>
            <a:ext uri="{FF2B5EF4-FFF2-40B4-BE49-F238E27FC236}">
              <a16:creationId xmlns:a16="http://schemas.microsoft.com/office/drawing/2014/main" id="{65C08A50-0D3C-4C04-A914-25371B42AD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2" name="PORDB6">
          <a:extLst>
            <a:ext uri="{FF2B5EF4-FFF2-40B4-BE49-F238E27FC236}">
              <a16:creationId xmlns:a16="http://schemas.microsoft.com/office/drawing/2014/main" id="{55EEA08D-E4FF-4CDC-B35B-F714A12CE7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3" name="PORDB6">
          <a:extLst>
            <a:ext uri="{FF2B5EF4-FFF2-40B4-BE49-F238E27FC236}">
              <a16:creationId xmlns:a16="http://schemas.microsoft.com/office/drawing/2014/main" id="{0313F1E4-F78E-4637-A74D-660A65365B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4" name="PORDB6">
          <a:extLst>
            <a:ext uri="{FF2B5EF4-FFF2-40B4-BE49-F238E27FC236}">
              <a16:creationId xmlns:a16="http://schemas.microsoft.com/office/drawing/2014/main" id="{278AE980-35CC-4438-A33A-E6AE306CAF0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5" name="PORDB6">
          <a:extLst>
            <a:ext uri="{FF2B5EF4-FFF2-40B4-BE49-F238E27FC236}">
              <a16:creationId xmlns:a16="http://schemas.microsoft.com/office/drawing/2014/main" id="{60EAC572-A703-43A7-A147-C34A6C00D34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6" name="PORDB6">
          <a:extLst>
            <a:ext uri="{FF2B5EF4-FFF2-40B4-BE49-F238E27FC236}">
              <a16:creationId xmlns:a16="http://schemas.microsoft.com/office/drawing/2014/main" id="{C827624E-15D4-4FDC-BD0F-7885C450F1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7" name="PORDB6">
          <a:extLst>
            <a:ext uri="{FF2B5EF4-FFF2-40B4-BE49-F238E27FC236}">
              <a16:creationId xmlns:a16="http://schemas.microsoft.com/office/drawing/2014/main" id="{B35ADAED-95DD-40B0-AFD0-A483E55FB4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8" name="PORDB6">
          <a:extLst>
            <a:ext uri="{FF2B5EF4-FFF2-40B4-BE49-F238E27FC236}">
              <a16:creationId xmlns:a16="http://schemas.microsoft.com/office/drawing/2014/main" id="{D27156DD-4CB6-4CF8-8817-25BC4FB26F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09" name="PORDB6">
          <a:extLst>
            <a:ext uri="{FF2B5EF4-FFF2-40B4-BE49-F238E27FC236}">
              <a16:creationId xmlns:a16="http://schemas.microsoft.com/office/drawing/2014/main" id="{65A6222A-5C33-4CAB-B5C0-59BA899B37F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0" name="PORDB6">
          <a:extLst>
            <a:ext uri="{FF2B5EF4-FFF2-40B4-BE49-F238E27FC236}">
              <a16:creationId xmlns:a16="http://schemas.microsoft.com/office/drawing/2014/main" id="{F790673A-63CF-49AB-AA2B-2C58FA3C17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1" name="PORDB6">
          <a:extLst>
            <a:ext uri="{FF2B5EF4-FFF2-40B4-BE49-F238E27FC236}">
              <a16:creationId xmlns:a16="http://schemas.microsoft.com/office/drawing/2014/main" id="{6F323FA4-8A70-40C3-B942-9E49DD872D2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2" name="PORDB6">
          <a:extLst>
            <a:ext uri="{FF2B5EF4-FFF2-40B4-BE49-F238E27FC236}">
              <a16:creationId xmlns:a16="http://schemas.microsoft.com/office/drawing/2014/main" id="{905FD5DF-369E-4C1A-B66F-45CDE33C98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3" name="PORDB6">
          <a:extLst>
            <a:ext uri="{FF2B5EF4-FFF2-40B4-BE49-F238E27FC236}">
              <a16:creationId xmlns:a16="http://schemas.microsoft.com/office/drawing/2014/main" id="{E4FDA9FF-03AD-4F09-9B1A-92D6C636C2A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4" name="PORDB6">
          <a:extLst>
            <a:ext uri="{FF2B5EF4-FFF2-40B4-BE49-F238E27FC236}">
              <a16:creationId xmlns:a16="http://schemas.microsoft.com/office/drawing/2014/main" id="{BC592AD7-4715-4F67-98C8-07C97710BAB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5" name="PORDB6">
          <a:extLst>
            <a:ext uri="{FF2B5EF4-FFF2-40B4-BE49-F238E27FC236}">
              <a16:creationId xmlns:a16="http://schemas.microsoft.com/office/drawing/2014/main" id="{855BEC23-06BC-4A17-AD44-62D1494EBA9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6" name="PORDB6">
          <a:extLst>
            <a:ext uri="{FF2B5EF4-FFF2-40B4-BE49-F238E27FC236}">
              <a16:creationId xmlns:a16="http://schemas.microsoft.com/office/drawing/2014/main" id="{6F3FD363-D138-4941-A2C6-3DF0010A89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7" name="PORDB6">
          <a:extLst>
            <a:ext uri="{FF2B5EF4-FFF2-40B4-BE49-F238E27FC236}">
              <a16:creationId xmlns:a16="http://schemas.microsoft.com/office/drawing/2014/main" id="{E8CD2336-A856-4059-8A5A-40FB7E8F24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8" name="PORDB6">
          <a:extLst>
            <a:ext uri="{FF2B5EF4-FFF2-40B4-BE49-F238E27FC236}">
              <a16:creationId xmlns:a16="http://schemas.microsoft.com/office/drawing/2014/main" id="{25DE64F2-E32A-4A2E-BB70-C97B6142A2D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19" name="PORDB6">
          <a:extLst>
            <a:ext uri="{FF2B5EF4-FFF2-40B4-BE49-F238E27FC236}">
              <a16:creationId xmlns:a16="http://schemas.microsoft.com/office/drawing/2014/main" id="{D2C1941B-2AFE-4F83-AD68-97137AD363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0" name="PORDB6">
          <a:extLst>
            <a:ext uri="{FF2B5EF4-FFF2-40B4-BE49-F238E27FC236}">
              <a16:creationId xmlns:a16="http://schemas.microsoft.com/office/drawing/2014/main" id="{7D19309A-4C8F-4A2E-A265-701C80DD818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1" name="PORDB6">
          <a:extLst>
            <a:ext uri="{FF2B5EF4-FFF2-40B4-BE49-F238E27FC236}">
              <a16:creationId xmlns:a16="http://schemas.microsoft.com/office/drawing/2014/main" id="{58D4AE87-6397-4853-AE8A-BF46E5E3A7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2" name="PORDB6">
          <a:extLst>
            <a:ext uri="{FF2B5EF4-FFF2-40B4-BE49-F238E27FC236}">
              <a16:creationId xmlns:a16="http://schemas.microsoft.com/office/drawing/2014/main" id="{7CC7E9D7-CDFE-4F41-85FC-F59BAE2D1EC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3" name="PORDB6">
          <a:extLst>
            <a:ext uri="{FF2B5EF4-FFF2-40B4-BE49-F238E27FC236}">
              <a16:creationId xmlns:a16="http://schemas.microsoft.com/office/drawing/2014/main" id="{6083C33C-441D-467E-8E6F-93445BB471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4" name="PORDB6">
          <a:extLst>
            <a:ext uri="{FF2B5EF4-FFF2-40B4-BE49-F238E27FC236}">
              <a16:creationId xmlns:a16="http://schemas.microsoft.com/office/drawing/2014/main" id="{13B4CB1A-94B8-47A3-813D-5DF6BFA12B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5" name="PORDB6">
          <a:extLst>
            <a:ext uri="{FF2B5EF4-FFF2-40B4-BE49-F238E27FC236}">
              <a16:creationId xmlns:a16="http://schemas.microsoft.com/office/drawing/2014/main" id="{486FE5E5-2973-4461-B840-3BEE169BE04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6" name="PORDB6">
          <a:extLst>
            <a:ext uri="{FF2B5EF4-FFF2-40B4-BE49-F238E27FC236}">
              <a16:creationId xmlns:a16="http://schemas.microsoft.com/office/drawing/2014/main" id="{740A8D58-C00D-46B9-A2AA-0C67F4FD75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7" name="PORDB6">
          <a:extLst>
            <a:ext uri="{FF2B5EF4-FFF2-40B4-BE49-F238E27FC236}">
              <a16:creationId xmlns:a16="http://schemas.microsoft.com/office/drawing/2014/main" id="{EA483420-C8AD-4134-BA21-A3AC3992F0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8" name="PORDB6">
          <a:extLst>
            <a:ext uri="{FF2B5EF4-FFF2-40B4-BE49-F238E27FC236}">
              <a16:creationId xmlns:a16="http://schemas.microsoft.com/office/drawing/2014/main" id="{DB7864FF-5547-4306-AA14-F54E6F87F5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29" name="PORDB6">
          <a:extLst>
            <a:ext uri="{FF2B5EF4-FFF2-40B4-BE49-F238E27FC236}">
              <a16:creationId xmlns:a16="http://schemas.microsoft.com/office/drawing/2014/main" id="{49223420-86DA-4AEC-A177-7975769A2D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0" name="PORDB6">
          <a:extLst>
            <a:ext uri="{FF2B5EF4-FFF2-40B4-BE49-F238E27FC236}">
              <a16:creationId xmlns:a16="http://schemas.microsoft.com/office/drawing/2014/main" id="{DF7617CA-4E97-47DA-8B57-B0592BC2AA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1" name="PORDB6">
          <a:extLst>
            <a:ext uri="{FF2B5EF4-FFF2-40B4-BE49-F238E27FC236}">
              <a16:creationId xmlns:a16="http://schemas.microsoft.com/office/drawing/2014/main" id="{F30FB806-B313-494B-BA8C-95C3C56E60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2" name="PORDB6">
          <a:extLst>
            <a:ext uri="{FF2B5EF4-FFF2-40B4-BE49-F238E27FC236}">
              <a16:creationId xmlns:a16="http://schemas.microsoft.com/office/drawing/2014/main" id="{8B96B522-49C4-43F3-8DBB-4611F1DECF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3" name="PORDB6">
          <a:extLst>
            <a:ext uri="{FF2B5EF4-FFF2-40B4-BE49-F238E27FC236}">
              <a16:creationId xmlns:a16="http://schemas.microsoft.com/office/drawing/2014/main" id="{42D91DB1-F96D-415E-A6B8-D524B84849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4" name="PORDB6">
          <a:extLst>
            <a:ext uri="{FF2B5EF4-FFF2-40B4-BE49-F238E27FC236}">
              <a16:creationId xmlns:a16="http://schemas.microsoft.com/office/drawing/2014/main" id="{9C6B7044-31B0-4524-94B8-D8C9CD4D1C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5" name="PORDB6">
          <a:extLst>
            <a:ext uri="{FF2B5EF4-FFF2-40B4-BE49-F238E27FC236}">
              <a16:creationId xmlns:a16="http://schemas.microsoft.com/office/drawing/2014/main" id="{DFC55DBD-F924-4A97-8C08-5C578434FF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6" name="PORDB6">
          <a:extLst>
            <a:ext uri="{FF2B5EF4-FFF2-40B4-BE49-F238E27FC236}">
              <a16:creationId xmlns:a16="http://schemas.microsoft.com/office/drawing/2014/main" id="{4BCAEEBC-F76B-4EF8-A1F8-9EFD77323C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7" name="PORDB6">
          <a:extLst>
            <a:ext uri="{FF2B5EF4-FFF2-40B4-BE49-F238E27FC236}">
              <a16:creationId xmlns:a16="http://schemas.microsoft.com/office/drawing/2014/main" id="{8BE35CFC-1604-425D-A198-3216E66707C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8" name="PORDB6">
          <a:extLst>
            <a:ext uri="{FF2B5EF4-FFF2-40B4-BE49-F238E27FC236}">
              <a16:creationId xmlns:a16="http://schemas.microsoft.com/office/drawing/2014/main" id="{3813BDA0-C678-4CD0-BFB9-3541707F8E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39" name="PORDB6">
          <a:extLst>
            <a:ext uri="{FF2B5EF4-FFF2-40B4-BE49-F238E27FC236}">
              <a16:creationId xmlns:a16="http://schemas.microsoft.com/office/drawing/2014/main" id="{0154F684-080D-4276-B97E-34E39F4619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0" name="PORDB6">
          <a:extLst>
            <a:ext uri="{FF2B5EF4-FFF2-40B4-BE49-F238E27FC236}">
              <a16:creationId xmlns:a16="http://schemas.microsoft.com/office/drawing/2014/main" id="{997E152F-503A-4255-B404-08BACA24999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1" name="PORDB6">
          <a:extLst>
            <a:ext uri="{FF2B5EF4-FFF2-40B4-BE49-F238E27FC236}">
              <a16:creationId xmlns:a16="http://schemas.microsoft.com/office/drawing/2014/main" id="{39742FFF-12E7-45D3-97D1-2C42DE883B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2" name="PORDB6">
          <a:extLst>
            <a:ext uri="{FF2B5EF4-FFF2-40B4-BE49-F238E27FC236}">
              <a16:creationId xmlns:a16="http://schemas.microsoft.com/office/drawing/2014/main" id="{81C7A24B-4466-49EA-82D0-376C365D51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3" name="PORDB6">
          <a:extLst>
            <a:ext uri="{FF2B5EF4-FFF2-40B4-BE49-F238E27FC236}">
              <a16:creationId xmlns:a16="http://schemas.microsoft.com/office/drawing/2014/main" id="{A2CE0357-B790-4461-ADD9-1E80131E357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4" name="PORDB6">
          <a:extLst>
            <a:ext uri="{FF2B5EF4-FFF2-40B4-BE49-F238E27FC236}">
              <a16:creationId xmlns:a16="http://schemas.microsoft.com/office/drawing/2014/main" id="{D31E2C93-3E73-47A0-B4CE-CBB41B6B43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5" name="PORDB6">
          <a:extLst>
            <a:ext uri="{FF2B5EF4-FFF2-40B4-BE49-F238E27FC236}">
              <a16:creationId xmlns:a16="http://schemas.microsoft.com/office/drawing/2014/main" id="{49B2CCB1-643B-4ED7-A801-337E2B287E8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6" name="PORDB6">
          <a:extLst>
            <a:ext uri="{FF2B5EF4-FFF2-40B4-BE49-F238E27FC236}">
              <a16:creationId xmlns:a16="http://schemas.microsoft.com/office/drawing/2014/main" id="{C443303D-0DCA-4950-9826-AF77F3FB85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7" name="PORDB6">
          <a:extLst>
            <a:ext uri="{FF2B5EF4-FFF2-40B4-BE49-F238E27FC236}">
              <a16:creationId xmlns:a16="http://schemas.microsoft.com/office/drawing/2014/main" id="{D21DE017-424B-4AC1-9FE7-37B0FFBD50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8" name="PORDB6">
          <a:extLst>
            <a:ext uri="{FF2B5EF4-FFF2-40B4-BE49-F238E27FC236}">
              <a16:creationId xmlns:a16="http://schemas.microsoft.com/office/drawing/2014/main" id="{583A0317-E35A-4734-8055-5AA62746B7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49" name="PORDB6">
          <a:extLst>
            <a:ext uri="{FF2B5EF4-FFF2-40B4-BE49-F238E27FC236}">
              <a16:creationId xmlns:a16="http://schemas.microsoft.com/office/drawing/2014/main" id="{E933DD1E-3538-4B4E-BD4C-6C4D85CA74B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0" name="PORDB6">
          <a:extLst>
            <a:ext uri="{FF2B5EF4-FFF2-40B4-BE49-F238E27FC236}">
              <a16:creationId xmlns:a16="http://schemas.microsoft.com/office/drawing/2014/main" id="{6B92C7BD-CC43-47AD-98E5-E208CD2C79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1" name="PORDB6">
          <a:extLst>
            <a:ext uri="{FF2B5EF4-FFF2-40B4-BE49-F238E27FC236}">
              <a16:creationId xmlns:a16="http://schemas.microsoft.com/office/drawing/2014/main" id="{9AD7BA25-42B8-46FB-AEFC-644DE42C2E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2" name="PORDB6">
          <a:extLst>
            <a:ext uri="{FF2B5EF4-FFF2-40B4-BE49-F238E27FC236}">
              <a16:creationId xmlns:a16="http://schemas.microsoft.com/office/drawing/2014/main" id="{892EAF62-D922-4448-93BF-650EF2D409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3" name="PORDB6">
          <a:extLst>
            <a:ext uri="{FF2B5EF4-FFF2-40B4-BE49-F238E27FC236}">
              <a16:creationId xmlns:a16="http://schemas.microsoft.com/office/drawing/2014/main" id="{3E30FD11-9866-405C-8B45-972F21BBEB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4" name="PORDB6">
          <a:extLst>
            <a:ext uri="{FF2B5EF4-FFF2-40B4-BE49-F238E27FC236}">
              <a16:creationId xmlns:a16="http://schemas.microsoft.com/office/drawing/2014/main" id="{B7BE5F31-C34C-4EEE-8B5B-0B8FEF4DDD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5" name="PORDB6">
          <a:extLst>
            <a:ext uri="{FF2B5EF4-FFF2-40B4-BE49-F238E27FC236}">
              <a16:creationId xmlns:a16="http://schemas.microsoft.com/office/drawing/2014/main" id="{E689606D-FD23-4AB9-A9EC-34CE57A0DB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6" name="PORDB6">
          <a:extLst>
            <a:ext uri="{FF2B5EF4-FFF2-40B4-BE49-F238E27FC236}">
              <a16:creationId xmlns:a16="http://schemas.microsoft.com/office/drawing/2014/main" id="{0E42F11F-AFB9-489F-BD75-E9DEC57231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7" name="PORDB6">
          <a:extLst>
            <a:ext uri="{FF2B5EF4-FFF2-40B4-BE49-F238E27FC236}">
              <a16:creationId xmlns:a16="http://schemas.microsoft.com/office/drawing/2014/main" id="{DD768C32-9505-4897-8C53-5D88115626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8" name="PORDB6">
          <a:extLst>
            <a:ext uri="{FF2B5EF4-FFF2-40B4-BE49-F238E27FC236}">
              <a16:creationId xmlns:a16="http://schemas.microsoft.com/office/drawing/2014/main" id="{60C41D21-EB19-47FA-94FD-FBC2017044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59" name="PORDB6">
          <a:extLst>
            <a:ext uri="{FF2B5EF4-FFF2-40B4-BE49-F238E27FC236}">
              <a16:creationId xmlns:a16="http://schemas.microsoft.com/office/drawing/2014/main" id="{4C365A79-064D-4169-8874-77B9C141A2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0" name="PORDB6">
          <a:extLst>
            <a:ext uri="{FF2B5EF4-FFF2-40B4-BE49-F238E27FC236}">
              <a16:creationId xmlns:a16="http://schemas.microsoft.com/office/drawing/2014/main" id="{1FDA7856-352B-4FDF-97FD-55A4782D31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1" name="PORDB6">
          <a:extLst>
            <a:ext uri="{FF2B5EF4-FFF2-40B4-BE49-F238E27FC236}">
              <a16:creationId xmlns:a16="http://schemas.microsoft.com/office/drawing/2014/main" id="{D2B60D9C-DC72-485E-8753-DC5E61E868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2" name="PORDB6">
          <a:extLst>
            <a:ext uri="{FF2B5EF4-FFF2-40B4-BE49-F238E27FC236}">
              <a16:creationId xmlns:a16="http://schemas.microsoft.com/office/drawing/2014/main" id="{78C324CC-53AA-4DBA-818A-B4D05A7A25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3" name="PORDB6">
          <a:extLst>
            <a:ext uri="{FF2B5EF4-FFF2-40B4-BE49-F238E27FC236}">
              <a16:creationId xmlns:a16="http://schemas.microsoft.com/office/drawing/2014/main" id="{A3CB6EEC-CDA9-487E-ABE4-A5386C1380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4" name="PORDB6">
          <a:extLst>
            <a:ext uri="{FF2B5EF4-FFF2-40B4-BE49-F238E27FC236}">
              <a16:creationId xmlns:a16="http://schemas.microsoft.com/office/drawing/2014/main" id="{6345E3D9-2FC1-42FB-B9AE-0EF830838ED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5" name="PORDB6">
          <a:extLst>
            <a:ext uri="{FF2B5EF4-FFF2-40B4-BE49-F238E27FC236}">
              <a16:creationId xmlns:a16="http://schemas.microsoft.com/office/drawing/2014/main" id="{83EC83B5-3931-429E-8BD3-BC3C9DFEA34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6" name="PORDB6">
          <a:extLst>
            <a:ext uri="{FF2B5EF4-FFF2-40B4-BE49-F238E27FC236}">
              <a16:creationId xmlns:a16="http://schemas.microsoft.com/office/drawing/2014/main" id="{A68185FF-ACA2-4E18-894B-3D15CC5819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7" name="PORDB6">
          <a:extLst>
            <a:ext uri="{FF2B5EF4-FFF2-40B4-BE49-F238E27FC236}">
              <a16:creationId xmlns:a16="http://schemas.microsoft.com/office/drawing/2014/main" id="{C7D6CBEE-CDFD-491C-9842-78E6A634FD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8" name="PORDB6">
          <a:extLst>
            <a:ext uri="{FF2B5EF4-FFF2-40B4-BE49-F238E27FC236}">
              <a16:creationId xmlns:a16="http://schemas.microsoft.com/office/drawing/2014/main" id="{B9780BA5-E4D0-4236-A0CB-1B8968EEEF4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69" name="PORDB6">
          <a:extLst>
            <a:ext uri="{FF2B5EF4-FFF2-40B4-BE49-F238E27FC236}">
              <a16:creationId xmlns:a16="http://schemas.microsoft.com/office/drawing/2014/main" id="{30ECC2C7-31FE-4AAF-ABD8-E25BF64804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0" name="PORDB6">
          <a:extLst>
            <a:ext uri="{FF2B5EF4-FFF2-40B4-BE49-F238E27FC236}">
              <a16:creationId xmlns:a16="http://schemas.microsoft.com/office/drawing/2014/main" id="{B69070FE-7C74-49BF-8028-EDA625EF995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1" name="PORDB6">
          <a:extLst>
            <a:ext uri="{FF2B5EF4-FFF2-40B4-BE49-F238E27FC236}">
              <a16:creationId xmlns:a16="http://schemas.microsoft.com/office/drawing/2014/main" id="{BADDF76E-5F1A-4913-828F-1C6E09EC42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2" name="PORDB6">
          <a:extLst>
            <a:ext uri="{FF2B5EF4-FFF2-40B4-BE49-F238E27FC236}">
              <a16:creationId xmlns:a16="http://schemas.microsoft.com/office/drawing/2014/main" id="{8FD1D542-DFC9-44E3-987A-817AD37798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3" name="PORDB6">
          <a:extLst>
            <a:ext uri="{FF2B5EF4-FFF2-40B4-BE49-F238E27FC236}">
              <a16:creationId xmlns:a16="http://schemas.microsoft.com/office/drawing/2014/main" id="{BC34D322-73AD-4E4E-8BF8-AC31BCDF234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4" name="PORDB6">
          <a:extLst>
            <a:ext uri="{FF2B5EF4-FFF2-40B4-BE49-F238E27FC236}">
              <a16:creationId xmlns:a16="http://schemas.microsoft.com/office/drawing/2014/main" id="{FA1870C4-FE3D-4146-B2D2-B5F81C42C9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5" name="PORDB6">
          <a:extLst>
            <a:ext uri="{FF2B5EF4-FFF2-40B4-BE49-F238E27FC236}">
              <a16:creationId xmlns:a16="http://schemas.microsoft.com/office/drawing/2014/main" id="{0132D92E-3EBF-4BA6-9CAE-0521DDBB47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6" name="PORDB6">
          <a:extLst>
            <a:ext uri="{FF2B5EF4-FFF2-40B4-BE49-F238E27FC236}">
              <a16:creationId xmlns:a16="http://schemas.microsoft.com/office/drawing/2014/main" id="{B45D2619-2168-43BC-A8D9-7D7885A1E8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7" name="PORDB6">
          <a:extLst>
            <a:ext uri="{FF2B5EF4-FFF2-40B4-BE49-F238E27FC236}">
              <a16:creationId xmlns:a16="http://schemas.microsoft.com/office/drawing/2014/main" id="{90BFBAE1-D18B-40E3-92E5-64D64C8F1B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8" name="PORDB6">
          <a:extLst>
            <a:ext uri="{FF2B5EF4-FFF2-40B4-BE49-F238E27FC236}">
              <a16:creationId xmlns:a16="http://schemas.microsoft.com/office/drawing/2014/main" id="{F0D2BB63-BA04-4BD0-AA91-CB1EA6E3C7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79" name="PORDB6">
          <a:extLst>
            <a:ext uri="{FF2B5EF4-FFF2-40B4-BE49-F238E27FC236}">
              <a16:creationId xmlns:a16="http://schemas.microsoft.com/office/drawing/2014/main" id="{25036426-E339-4111-90A4-455CD63A37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0" name="PORDB6">
          <a:extLst>
            <a:ext uri="{FF2B5EF4-FFF2-40B4-BE49-F238E27FC236}">
              <a16:creationId xmlns:a16="http://schemas.microsoft.com/office/drawing/2014/main" id="{96EC5D3B-B96F-4149-87EB-951CA8B0F9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1" name="PORDB6">
          <a:extLst>
            <a:ext uri="{FF2B5EF4-FFF2-40B4-BE49-F238E27FC236}">
              <a16:creationId xmlns:a16="http://schemas.microsoft.com/office/drawing/2014/main" id="{86ED5E0B-A06A-44EA-A3D6-CD7B93E0CB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2" name="PORDB6">
          <a:extLst>
            <a:ext uri="{FF2B5EF4-FFF2-40B4-BE49-F238E27FC236}">
              <a16:creationId xmlns:a16="http://schemas.microsoft.com/office/drawing/2014/main" id="{925FE3D4-1AA6-4DC5-9D50-E3454C43A6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3" name="PORDB6">
          <a:extLst>
            <a:ext uri="{FF2B5EF4-FFF2-40B4-BE49-F238E27FC236}">
              <a16:creationId xmlns:a16="http://schemas.microsoft.com/office/drawing/2014/main" id="{2E32333B-195C-45C9-8074-57248F42EE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4" name="PORDB6">
          <a:extLst>
            <a:ext uri="{FF2B5EF4-FFF2-40B4-BE49-F238E27FC236}">
              <a16:creationId xmlns:a16="http://schemas.microsoft.com/office/drawing/2014/main" id="{F94993F9-71BA-4732-A96D-184552611E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5" name="PORDB6">
          <a:extLst>
            <a:ext uri="{FF2B5EF4-FFF2-40B4-BE49-F238E27FC236}">
              <a16:creationId xmlns:a16="http://schemas.microsoft.com/office/drawing/2014/main" id="{235B5E68-72C7-4FED-B747-8D0AF3A247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6" name="PORDB6">
          <a:extLst>
            <a:ext uri="{FF2B5EF4-FFF2-40B4-BE49-F238E27FC236}">
              <a16:creationId xmlns:a16="http://schemas.microsoft.com/office/drawing/2014/main" id="{7241A17B-6802-48B3-910B-76B778B37B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7" name="PORDB6">
          <a:extLst>
            <a:ext uri="{FF2B5EF4-FFF2-40B4-BE49-F238E27FC236}">
              <a16:creationId xmlns:a16="http://schemas.microsoft.com/office/drawing/2014/main" id="{2403DCF3-0E19-4273-9223-C0B7257193D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8" name="PORDB6">
          <a:extLst>
            <a:ext uri="{FF2B5EF4-FFF2-40B4-BE49-F238E27FC236}">
              <a16:creationId xmlns:a16="http://schemas.microsoft.com/office/drawing/2014/main" id="{99B50AC2-2718-4A81-9A10-F248D2CFC4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89" name="PORDB6">
          <a:extLst>
            <a:ext uri="{FF2B5EF4-FFF2-40B4-BE49-F238E27FC236}">
              <a16:creationId xmlns:a16="http://schemas.microsoft.com/office/drawing/2014/main" id="{9DBE0247-2021-48A2-ADE6-AA93092D93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0" name="PORDB6">
          <a:extLst>
            <a:ext uri="{FF2B5EF4-FFF2-40B4-BE49-F238E27FC236}">
              <a16:creationId xmlns:a16="http://schemas.microsoft.com/office/drawing/2014/main" id="{8A7CA092-2B85-4F45-A533-93618E1606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1" name="PORDB6">
          <a:extLst>
            <a:ext uri="{FF2B5EF4-FFF2-40B4-BE49-F238E27FC236}">
              <a16:creationId xmlns:a16="http://schemas.microsoft.com/office/drawing/2014/main" id="{D63C67BF-DF91-4F6B-84B5-44E78516B8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2" name="PORDB6">
          <a:extLst>
            <a:ext uri="{FF2B5EF4-FFF2-40B4-BE49-F238E27FC236}">
              <a16:creationId xmlns:a16="http://schemas.microsoft.com/office/drawing/2014/main" id="{A90AFAE0-69E2-4B8A-997E-0FCE5A3B84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3" name="PORDB6">
          <a:extLst>
            <a:ext uri="{FF2B5EF4-FFF2-40B4-BE49-F238E27FC236}">
              <a16:creationId xmlns:a16="http://schemas.microsoft.com/office/drawing/2014/main" id="{8230C6D0-9B34-4383-8C9D-D74AD23638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4" name="PORDB6">
          <a:extLst>
            <a:ext uri="{FF2B5EF4-FFF2-40B4-BE49-F238E27FC236}">
              <a16:creationId xmlns:a16="http://schemas.microsoft.com/office/drawing/2014/main" id="{276C0E48-6802-4AE5-BA44-58C1F799EB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5" name="PORDB6">
          <a:extLst>
            <a:ext uri="{FF2B5EF4-FFF2-40B4-BE49-F238E27FC236}">
              <a16:creationId xmlns:a16="http://schemas.microsoft.com/office/drawing/2014/main" id="{56E4A446-D03D-4C66-9CD0-25B85F1CD3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6" name="PORDB6">
          <a:extLst>
            <a:ext uri="{FF2B5EF4-FFF2-40B4-BE49-F238E27FC236}">
              <a16:creationId xmlns:a16="http://schemas.microsoft.com/office/drawing/2014/main" id="{AA80CE17-E39C-48E3-981B-2FAFC6C93C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7" name="PORDB6">
          <a:extLst>
            <a:ext uri="{FF2B5EF4-FFF2-40B4-BE49-F238E27FC236}">
              <a16:creationId xmlns:a16="http://schemas.microsoft.com/office/drawing/2014/main" id="{54504A47-ED2D-4584-9A85-55CE77BF29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8" name="PORDB6">
          <a:extLst>
            <a:ext uri="{FF2B5EF4-FFF2-40B4-BE49-F238E27FC236}">
              <a16:creationId xmlns:a16="http://schemas.microsoft.com/office/drawing/2014/main" id="{D66DB361-4EC0-490B-995B-98CA32EF16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499" name="PORDB6">
          <a:extLst>
            <a:ext uri="{FF2B5EF4-FFF2-40B4-BE49-F238E27FC236}">
              <a16:creationId xmlns:a16="http://schemas.microsoft.com/office/drawing/2014/main" id="{F55300D8-A9F7-42E1-9324-A740DFBBDB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0" name="PORDB6">
          <a:extLst>
            <a:ext uri="{FF2B5EF4-FFF2-40B4-BE49-F238E27FC236}">
              <a16:creationId xmlns:a16="http://schemas.microsoft.com/office/drawing/2014/main" id="{02EA9619-39A8-40CE-BD88-56A6FD9FBB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1" name="PORDB6">
          <a:extLst>
            <a:ext uri="{FF2B5EF4-FFF2-40B4-BE49-F238E27FC236}">
              <a16:creationId xmlns:a16="http://schemas.microsoft.com/office/drawing/2014/main" id="{29327AC4-32B5-41F5-978D-E205FF024D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2" name="PORDB6">
          <a:extLst>
            <a:ext uri="{FF2B5EF4-FFF2-40B4-BE49-F238E27FC236}">
              <a16:creationId xmlns:a16="http://schemas.microsoft.com/office/drawing/2014/main" id="{606A429C-5185-43E0-ADE3-0BB69A101B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3" name="PORDB6">
          <a:extLst>
            <a:ext uri="{FF2B5EF4-FFF2-40B4-BE49-F238E27FC236}">
              <a16:creationId xmlns:a16="http://schemas.microsoft.com/office/drawing/2014/main" id="{C3139BC4-4B9C-4E38-8703-CBE6121E93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4" name="PORDB6">
          <a:extLst>
            <a:ext uri="{FF2B5EF4-FFF2-40B4-BE49-F238E27FC236}">
              <a16:creationId xmlns:a16="http://schemas.microsoft.com/office/drawing/2014/main" id="{A06DD338-B380-482C-9CC6-B4C920393E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5" name="PORDB6">
          <a:extLst>
            <a:ext uri="{FF2B5EF4-FFF2-40B4-BE49-F238E27FC236}">
              <a16:creationId xmlns:a16="http://schemas.microsoft.com/office/drawing/2014/main" id="{FBD841F8-BB09-4A9B-A56D-A495F2B61AE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6" name="PORDB6">
          <a:extLst>
            <a:ext uri="{FF2B5EF4-FFF2-40B4-BE49-F238E27FC236}">
              <a16:creationId xmlns:a16="http://schemas.microsoft.com/office/drawing/2014/main" id="{AF981BF1-5C7A-45BD-A9B2-010E6224D8C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7" name="PORDB6">
          <a:extLst>
            <a:ext uri="{FF2B5EF4-FFF2-40B4-BE49-F238E27FC236}">
              <a16:creationId xmlns:a16="http://schemas.microsoft.com/office/drawing/2014/main" id="{B9FF052E-15E4-4390-B509-ED5E315F3A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8" name="PORDB6">
          <a:extLst>
            <a:ext uri="{FF2B5EF4-FFF2-40B4-BE49-F238E27FC236}">
              <a16:creationId xmlns:a16="http://schemas.microsoft.com/office/drawing/2014/main" id="{D77B3849-DAAA-48F4-9229-FA39992C53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09" name="PORDB6">
          <a:extLst>
            <a:ext uri="{FF2B5EF4-FFF2-40B4-BE49-F238E27FC236}">
              <a16:creationId xmlns:a16="http://schemas.microsoft.com/office/drawing/2014/main" id="{62FF4899-BE79-420F-A004-119C4037DD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0" name="PORDB6">
          <a:extLst>
            <a:ext uri="{FF2B5EF4-FFF2-40B4-BE49-F238E27FC236}">
              <a16:creationId xmlns:a16="http://schemas.microsoft.com/office/drawing/2014/main" id="{403AC757-4B07-4410-A747-37CE66BD9DE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1" name="PORDB6">
          <a:extLst>
            <a:ext uri="{FF2B5EF4-FFF2-40B4-BE49-F238E27FC236}">
              <a16:creationId xmlns:a16="http://schemas.microsoft.com/office/drawing/2014/main" id="{EBE1F8D0-20F8-458D-A2B7-2AEE284B86B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2" name="PORDB6">
          <a:extLst>
            <a:ext uri="{FF2B5EF4-FFF2-40B4-BE49-F238E27FC236}">
              <a16:creationId xmlns:a16="http://schemas.microsoft.com/office/drawing/2014/main" id="{8D0C0FFE-E2C6-4713-AEF7-1C26C8BFA85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3" name="PORDB6">
          <a:extLst>
            <a:ext uri="{FF2B5EF4-FFF2-40B4-BE49-F238E27FC236}">
              <a16:creationId xmlns:a16="http://schemas.microsoft.com/office/drawing/2014/main" id="{F1F99421-DE0B-494A-AFDD-5E2D4A6BB4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4" name="PORDB6">
          <a:extLst>
            <a:ext uri="{FF2B5EF4-FFF2-40B4-BE49-F238E27FC236}">
              <a16:creationId xmlns:a16="http://schemas.microsoft.com/office/drawing/2014/main" id="{5B2BFA3B-0C9D-47D6-8EBC-842CC224CB4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5" name="PORDB6">
          <a:extLst>
            <a:ext uri="{FF2B5EF4-FFF2-40B4-BE49-F238E27FC236}">
              <a16:creationId xmlns:a16="http://schemas.microsoft.com/office/drawing/2014/main" id="{6A62A932-F274-4003-9924-94459081DA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6" name="PORDB6">
          <a:extLst>
            <a:ext uri="{FF2B5EF4-FFF2-40B4-BE49-F238E27FC236}">
              <a16:creationId xmlns:a16="http://schemas.microsoft.com/office/drawing/2014/main" id="{264749FD-9476-4511-9B71-1435E1C4AA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7" name="PORDB6">
          <a:extLst>
            <a:ext uri="{FF2B5EF4-FFF2-40B4-BE49-F238E27FC236}">
              <a16:creationId xmlns:a16="http://schemas.microsoft.com/office/drawing/2014/main" id="{BE873416-16ED-447F-8A03-6D8E94B350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8" name="PORDB6">
          <a:extLst>
            <a:ext uri="{FF2B5EF4-FFF2-40B4-BE49-F238E27FC236}">
              <a16:creationId xmlns:a16="http://schemas.microsoft.com/office/drawing/2014/main" id="{7A6BFC92-961E-45AE-B826-E1052357D4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19" name="PORDB6">
          <a:extLst>
            <a:ext uri="{FF2B5EF4-FFF2-40B4-BE49-F238E27FC236}">
              <a16:creationId xmlns:a16="http://schemas.microsoft.com/office/drawing/2014/main" id="{0364ADF4-F2EA-481E-AE5B-3E57759289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0" name="PORDB6">
          <a:extLst>
            <a:ext uri="{FF2B5EF4-FFF2-40B4-BE49-F238E27FC236}">
              <a16:creationId xmlns:a16="http://schemas.microsoft.com/office/drawing/2014/main" id="{1662DE49-F1C0-469F-AAF4-5B6C650A28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1" name="PORDB6">
          <a:extLst>
            <a:ext uri="{FF2B5EF4-FFF2-40B4-BE49-F238E27FC236}">
              <a16:creationId xmlns:a16="http://schemas.microsoft.com/office/drawing/2014/main" id="{11B76915-3F2C-4E79-B0F2-41BB9EA6CC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2" name="PORDB6">
          <a:extLst>
            <a:ext uri="{FF2B5EF4-FFF2-40B4-BE49-F238E27FC236}">
              <a16:creationId xmlns:a16="http://schemas.microsoft.com/office/drawing/2014/main" id="{4C4CE252-776D-4771-8D2A-65720A8595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3" name="PORDB6">
          <a:extLst>
            <a:ext uri="{FF2B5EF4-FFF2-40B4-BE49-F238E27FC236}">
              <a16:creationId xmlns:a16="http://schemas.microsoft.com/office/drawing/2014/main" id="{F32FC965-8B14-4732-A488-12189953160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4" name="PORDB6">
          <a:extLst>
            <a:ext uri="{FF2B5EF4-FFF2-40B4-BE49-F238E27FC236}">
              <a16:creationId xmlns:a16="http://schemas.microsoft.com/office/drawing/2014/main" id="{847BC9CD-7B75-498A-88BE-F7B9640297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5" name="PORDB6">
          <a:extLst>
            <a:ext uri="{FF2B5EF4-FFF2-40B4-BE49-F238E27FC236}">
              <a16:creationId xmlns:a16="http://schemas.microsoft.com/office/drawing/2014/main" id="{4C8F6F44-DD8F-4F56-8F6A-96FAB3E2FB9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6" name="PORDB6">
          <a:extLst>
            <a:ext uri="{FF2B5EF4-FFF2-40B4-BE49-F238E27FC236}">
              <a16:creationId xmlns:a16="http://schemas.microsoft.com/office/drawing/2014/main" id="{2981F268-5F31-4C99-9F90-96A76A873E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7" name="PORDB6">
          <a:extLst>
            <a:ext uri="{FF2B5EF4-FFF2-40B4-BE49-F238E27FC236}">
              <a16:creationId xmlns:a16="http://schemas.microsoft.com/office/drawing/2014/main" id="{FD93C3CD-A700-4490-A74A-CCCF25C80AE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8" name="PORDB6">
          <a:extLst>
            <a:ext uri="{FF2B5EF4-FFF2-40B4-BE49-F238E27FC236}">
              <a16:creationId xmlns:a16="http://schemas.microsoft.com/office/drawing/2014/main" id="{F7D7FFD6-8B93-4E82-8E98-6C586ED355A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29" name="PORDB6">
          <a:extLst>
            <a:ext uri="{FF2B5EF4-FFF2-40B4-BE49-F238E27FC236}">
              <a16:creationId xmlns:a16="http://schemas.microsoft.com/office/drawing/2014/main" id="{9C6AC93D-F5F4-46E8-BF80-6C88ABCECB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0" name="PORDB6">
          <a:extLst>
            <a:ext uri="{FF2B5EF4-FFF2-40B4-BE49-F238E27FC236}">
              <a16:creationId xmlns:a16="http://schemas.microsoft.com/office/drawing/2014/main" id="{4FBA2781-88FA-4050-AE4C-737A41F2A3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1" name="PORDB6">
          <a:extLst>
            <a:ext uri="{FF2B5EF4-FFF2-40B4-BE49-F238E27FC236}">
              <a16:creationId xmlns:a16="http://schemas.microsoft.com/office/drawing/2014/main" id="{5594C5EE-C4B3-4113-91C5-A28283E0BA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2" name="PORDB6">
          <a:extLst>
            <a:ext uri="{FF2B5EF4-FFF2-40B4-BE49-F238E27FC236}">
              <a16:creationId xmlns:a16="http://schemas.microsoft.com/office/drawing/2014/main" id="{450A1FEB-A6DA-490C-BB54-ADF0775AA5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3" name="PORDB6">
          <a:extLst>
            <a:ext uri="{FF2B5EF4-FFF2-40B4-BE49-F238E27FC236}">
              <a16:creationId xmlns:a16="http://schemas.microsoft.com/office/drawing/2014/main" id="{42CA7D48-C6DF-45B7-A4C7-28B79A1B2A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4" name="PORDB6">
          <a:extLst>
            <a:ext uri="{FF2B5EF4-FFF2-40B4-BE49-F238E27FC236}">
              <a16:creationId xmlns:a16="http://schemas.microsoft.com/office/drawing/2014/main" id="{2F7DEB18-38AD-48AC-8E2F-684ECB18EB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5" name="PORDB6">
          <a:extLst>
            <a:ext uri="{FF2B5EF4-FFF2-40B4-BE49-F238E27FC236}">
              <a16:creationId xmlns:a16="http://schemas.microsoft.com/office/drawing/2014/main" id="{3DC2E3A8-2147-4B18-95C6-0203F0C6C8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6" name="PORDB6">
          <a:extLst>
            <a:ext uri="{FF2B5EF4-FFF2-40B4-BE49-F238E27FC236}">
              <a16:creationId xmlns:a16="http://schemas.microsoft.com/office/drawing/2014/main" id="{E1F08B88-5AAA-468B-91FB-B654803F69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7" name="PORDB6">
          <a:extLst>
            <a:ext uri="{FF2B5EF4-FFF2-40B4-BE49-F238E27FC236}">
              <a16:creationId xmlns:a16="http://schemas.microsoft.com/office/drawing/2014/main" id="{FE8A980B-3449-4808-9FBB-36867B1D25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8" name="PORDB6">
          <a:extLst>
            <a:ext uri="{FF2B5EF4-FFF2-40B4-BE49-F238E27FC236}">
              <a16:creationId xmlns:a16="http://schemas.microsoft.com/office/drawing/2014/main" id="{8782B869-B601-4322-BAC1-EB175C5D6EF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39" name="PORDB6">
          <a:extLst>
            <a:ext uri="{FF2B5EF4-FFF2-40B4-BE49-F238E27FC236}">
              <a16:creationId xmlns:a16="http://schemas.microsoft.com/office/drawing/2014/main" id="{F483EC5C-04E3-4662-93AE-B7A748E565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0" name="PORDB6">
          <a:extLst>
            <a:ext uri="{FF2B5EF4-FFF2-40B4-BE49-F238E27FC236}">
              <a16:creationId xmlns:a16="http://schemas.microsoft.com/office/drawing/2014/main" id="{B44D93B3-1BA7-456D-8D78-1D0FD895877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1" name="PORDB6">
          <a:extLst>
            <a:ext uri="{FF2B5EF4-FFF2-40B4-BE49-F238E27FC236}">
              <a16:creationId xmlns:a16="http://schemas.microsoft.com/office/drawing/2014/main" id="{0739E0D7-F5B0-4A6F-B909-75C5F0D2A7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2" name="PORDB6">
          <a:extLst>
            <a:ext uri="{FF2B5EF4-FFF2-40B4-BE49-F238E27FC236}">
              <a16:creationId xmlns:a16="http://schemas.microsoft.com/office/drawing/2014/main" id="{9988ABE9-5883-4C4E-BBF9-81A55B9D27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3" name="PORDB6">
          <a:extLst>
            <a:ext uri="{FF2B5EF4-FFF2-40B4-BE49-F238E27FC236}">
              <a16:creationId xmlns:a16="http://schemas.microsoft.com/office/drawing/2014/main" id="{9996814B-652D-487C-83AB-C4E4021901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4" name="PORDB6">
          <a:extLst>
            <a:ext uri="{FF2B5EF4-FFF2-40B4-BE49-F238E27FC236}">
              <a16:creationId xmlns:a16="http://schemas.microsoft.com/office/drawing/2014/main" id="{47E9790C-9D76-4FCF-9021-AF553990F41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5" name="PORDB6">
          <a:extLst>
            <a:ext uri="{FF2B5EF4-FFF2-40B4-BE49-F238E27FC236}">
              <a16:creationId xmlns:a16="http://schemas.microsoft.com/office/drawing/2014/main" id="{9EE53AC9-7A37-4756-8188-AC23AA35A4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6" name="PORDB6">
          <a:extLst>
            <a:ext uri="{FF2B5EF4-FFF2-40B4-BE49-F238E27FC236}">
              <a16:creationId xmlns:a16="http://schemas.microsoft.com/office/drawing/2014/main" id="{EA0DE7C4-1B55-40F1-A9C2-469F108EA26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7" name="PORDB6">
          <a:extLst>
            <a:ext uri="{FF2B5EF4-FFF2-40B4-BE49-F238E27FC236}">
              <a16:creationId xmlns:a16="http://schemas.microsoft.com/office/drawing/2014/main" id="{CEBFEE22-917C-4EA6-987C-191D568F4A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8" name="PORDB6">
          <a:extLst>
            <a:ext uri="{FF2B5EF4-FFF2-40B4-BE49-F238E27FC236}">
              <a16:creationId xmlns:a16="http://schemas.microsoft.com/office/drawing/2014/main" id="{45463DC1-6370-4DAC-BF59-88AEC1AA6FC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49" name="PORDB6">
          <a:extLst>
            <a:ext uri="{FF2B5EF4-FFF2-40B4-BE49-F238E27FC236}">
              <a16:creationId xmlns:a16="http://schemas.microsoft.com/office/drawing/2014/main" id="{2AFFBA2B-7246-40A4-8A94-8CF9DD70CDB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0" name="PORDB6">
          <a:extLst>
            <a:ext uri="{FF2B5EF4-FFF2-40B4-BE49-F238E27FC236}">
              <a16:creationId xmlns:a16="http://schemas.microsoft.com/office/drawing/2014/main" id="{BAB21AD8-04EC-4E17-B05F-203758B261A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1" name="PORDB6">
          <a:extLst>
            <a:ext uri="{FF2B5EF4-FFF2-40B4-BE49-F238E27FC236}">
              <a16:creationId xmlns:a16="http://schemas.microsoft.com/office/drawing/2014/main" id="{56C21B34-B165-4270-9E9E-2B7D0EA2E2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2" name="PORDB6">
          <a:extLst>
            <a:ext uri="{FF2B5EF4-FFF2-40B4-BE49-F238E27FC236}">
              <a16:creationId xmlns:a16="http://schemas.microsoft.com/office/drawing/2014/main" id="{9743A13A-6BD3-4680-AF29-6F4A742403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3" name="PORDB6">
          <a:extLst>
            <a:ext uri="{FF2B5EF4-FFF2-40B4-BE49-F238E27FC236}">
              <a16:creationId xmlns:a16="http://schemas.microsoft.com/office/drawing/2014/main" id="{6D7F0169-DFFB-4F23-8E1A-BBEF722217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4" name="PORDB6">
          <a:extLst>
            <a:ext uri="{FF2B5EF4-FFF2-40B4-BE49-F238E27FC236}">
              <a16:creationId xmlns:a16="http://schemas.microsoft.com/office/drawing/2014/main" id="{56507672-BCAD-4B73-BBC3-E9D809634B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5" name="PORDB6">
          <a:extLst>
            <a:ext uri="{FF2B5EF4-FFF2-40B4-BE49-F238E27FC236}">
              <a16:creationId xmlns:a16="http://schemas.microsoft.com/office/drawing/2014/main" id="{89461B3A-471C-4C39-B263-756A7C448FB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6" name="PORDB6">
          <a:extLst>
            <a:ext uri="{FF2B5EF4-FFF2-40B4-BE49-F238E27FC236}">
              <a16:creationId xmlns:a16="http://schemas.microsoft.com/office/drawing/2014/main" id="{D5A193C3-901F-4333-A307-38E80D8FE50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7" name="PORDB6">
          <a:extLst>
            <a:ext uri="{FF2B5EF4-FFF2-40B4-BE49-F238E27FC236}">
              <a16:creationId xmlns:a16="http://schemas.microsoft.com/office/drawing/2014/main" id="{4B35F8FC-E8CA-466A-B031-9CC74F1EEA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8" name="PORDB6">
          <a:extLst>
            <a:ext uri="{FF2B5EF4-FFF2-40B4-BE49-F238E27FC236}">
              <a16:creationId xmlns:a16="http://schemas.microsoft.com/office/drawing/2014/main" id="{69DFBD32-DB0C-403B-8764-891DCA9C9D5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59" name="PORDB6">
          <a:extLst>
            <a:ext uri="{FF2B5EF4-FFF2-40B4-BE49-F238E27FC236}">
              <a16:creationId xmlns:a16="http://schemas.microsoft.com/office/drawing/2014/main" id="{37F6F4A7-9CF4-4806-8B7E-EF5273151C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0" name="PORDB6">
          <a:extLst>
            <a:ext uri="{FF2B5EF4-FFF2-40B4-BE49-F238E27FC236}">
              <a16:creationId xmlns:a16="http://schemas.microsoft.com/office/drawing/2014/main" id="{170689C5-7792-4B81-B440-DC53E947DC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1" name="PORDB6">
          <a:extLst>
            <a:ext uri="{FF2B5EF4-FFF2-40B4-BE49-F238E27FC236}">
              <a16:creationId xmlns:a16="http://schemas.microsoft.com/office/drawing/2014/main" id="{45759D73-630D-4E91-8C7F-6645CA5ACAF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2" name="PORDB6">
          <a:extLst>
            <a:ext uri="{FF2B5EF4-FFF2-40B4-BE49-F238E27FC236}">
              <a16:creationId xmlns:a16="http://schemas.microsoft.com/office/drawing/2014/main" id="{6F22CD65-9A84-4EAE-987E-C82699AF6F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3" name="PORDB6">
          <a:extLst>
            <a:ext uri="{FF2B5EF4-FFF2-40B4-BE49-F238E27FC236}">
              <a16:creationId xmlns:a16="http://schemas.microsoft.com/office/drawing/2014/main" id="{DF23014F-CA06-4ECA-84BD-620C8D419C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4" name="PORDB6">
          <a:extLst>
            <a:ext uri="{FF2B5EF4-FFF2-40B4-BE49-F238E27FC236}">
              <a16:creationId xmlns:a16="http://schemas.microsoft.com/office/drawing/2014/main" id="{A42A2F66-2DA2-4093-AB1D-0DBB8CB343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5" name="PORDB6">
          <a:extLst>
            <a:ext uri="{FF2B5EF4-FFF2-40B4-BE49-F238E27FC236}">
              <a16:creationId xmlns:a16="http://schemas.microsoft.com/office/drawing/2014/main" id="{BAD011CE-868D-491A-85DC-FB7549BA36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6" name="PORDB6">
          <a:extLst>
            <a:ext uri="{FF2B5EF4-FFF2-40B4-BE49-F238E27FC236}">
              <a16:creationId xmlns:a16="http://schemas.microsoft.com/office/drawing/2014/main" id="{064A54A4-C8F1-415F-B3CB-073C52D36D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7" name="PORDB6">
          <a:extLst>
            <a:ext uri="{FF2B5EF4-FFF2-40B4-BE49-F238E27FC236}">
              <a16:creationId xmlns:a16="http://schemas.microsoft.com/office/drawing/2014/main" id="{9A6E6C83-9D56-4D83-BD8E-9FB267FA05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8" name="PORDB6">
          <a:extLst>
            <a:ext uri="{FF2B5EF4-FFF2-40B4-BE49-F238E27FC236}">
              <a16:creationId xmlns:a16="http://schemas.microsoft.com/office/drawing/2014/main" id="{C388658A-2E7E-441E-954F-4519628C8D0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69" name="PORDB6">
          <a:extLst>
            <a:ext uri="{FF2B5EF4-FFF2-40B4-BE49-F238E27FC236}">
              <a16:creationId xmlns:a16="http://schemas.microsoft.com/office/drawing/2014/main" id="{B1F511DC-1BAA-420D-99B7-E0AB6981045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0" name="PORDB6">
          <a:extLst>
            <a:ext uri="{FF2B5EF4-FFF2-40B4-BE49-F238E27FC236}">
              <a16:creationId xmlns:a16="http://schemas.microsoft.com/office/drawing/2014/main" id="{176366E0-C0D4-4760-A922-57F93B9C043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1" name="PORDB6">
          <a:extLst>
            <a:ext uri="{FF2B5EF4-FFF2-40B4-BE49-F238E27FC236}">
              <a16:creationId xmlns:a16="http://schemas.microsoft.com/office/drawing/2014/main" id="{3F00403C-F519-42F8-B607-D39962874F8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2" name="PORDB6">
          <a:extLst>
            <a:ext uri="{FF2B5EF4-FFF2-40B4-BE49-F238E27FC236}">
              <a16:creationId xmlns:a16="http://schemas.microsoft.com/office/drawing/2014/main" id="{381F7B30-F14A-4053-9AD7-A874BC9B79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3" name="PORDB6">
          <a:extLst>
            <a:ext uri="{FF2B5EF4-FFF2-40B4-BE49-F238E27FC236}">
              <a16:creationId xmlns:a16="http://schemas.microsoft.com/office/drawing/2014/main" id="{A3A0CAE1-3358-4089-ADF6-ED95551B56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4" name="PORDB6">
          <a:extLst>
            <a:ext uri="{FF2B5EF4-FFF2-40B4-BE49-F238E27FC236}">
              <a16:creationId xmlns:a16="http://schemas.microsoft.com/office/drawing/2014/main" id="{E0782BB7-3311-4DB7-9F31-8E47655189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5" name="PORDB6">
          <a:extLst>
            <a:ext uri="{FF2B5EF4-FFF2-40B4-BE49-F238E27FC236}">
              <a16:creationId xmlns:a16="http://schemas.microsoft.com/office/drawing/2014/main" id="{411DD796-9FC6-4E3B-8A1A-7ECCE5B375A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6" name="PORDB6">
          <a:extLst>
            <a:ext uri="{FF2B5EF4-FFF2-40B4-BE49-F238E27FC236}">
              <a16:creationId xmlns:a16="http://schemas.microsoft.com/office/drawing/2014/main" id="{C03D37D4-011F-4093-BBBA-583EA15F54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7" name="PORDB6">
          <a:extLst>
            <a:ext uri="{FF2B5EF4-FFF2-40B4-BE49-F238E27FC236}">
              <a16:creationId xmlns:a16="http://schemas.microsoft.com/office/drawing/2014/main" id="{B4059208-3644-45FE-9A04-0558E80EFDA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8" name="PORDB6">
          <a:extLst>
            <a:ext uri="{FF2B5EF4-FFF2-40B4-BE49-F238E27FC236}">
              <a16:creationId xmlns:a16="http://schemas.microsoft.com/office/drawing/2014/main" id="{D212A954-7D16-40A6-95FC-3A74DF80AE8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79" name="PORDB6">
          <a:extLst>
            <a:ext uri="{FF2B5EF4-FFF2-40B4-BE49-F238E27FC236}">
              <a16:creationId xmlns:a16="http://schemas.microsoft.com/office/drawing/2014/main" id="{5DAB5722-F027-4F43-B537-53569A7D27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0" name="PORDB6">
          <a:extLst>
            <a:ext uri="{FF2B5EF4-FFF2-40B4-BE49-F238E27FC236}">
              <a16:creationId xmlns:a16="http://schemas.microsoft.com/office/drawing/2014/main" id="{8AEB1246-892D-456D-AAFB-ABFCFA497D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1" name="PORDB6">
          <a:extLst>
            <a:ext uri="{FF2B5EF4-FFF2-40B4-BE49-F238E27FC236}">
              <a16:creationId xmlns:a16="http://schemas.microsoft.com/office/drawing/2014/main" id="{3354AF6A-989E-4076-B2DF-35D876A08FD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2" name="PORDB6">
          <a:extLst>
            <a:ext uri="{FF2B5EF4-FFF2-40B4-BE49-F238E27FC236}">
              <a16:creationId xmlns:a16="http://schemas.microsoft.com/office/drawing/2014/main" id="{4829EB40-9B2B-46EE-8F61-6826B8F0EF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3" name="PORDB6">
          <a:extLst>
            <a:ext uri="{FF2B5EF4-FFF2-40B4-BE49-F238E27FC236}">
              <a16:creationId xmlns:a16="http://schemas.microsoft.com/office/drawing/2014/main" id="{0A7E589F-7A4A-452D-A98D-022E4A5A70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4" name="PORDB6">
          <a:extLst>
            <a:ext uri="{FF2B5EF4-FFF2-40B4-BE49-F238E27FC236}">
              <a16:creationId xmlns:a16="http://schemas.microsoft.com/office/drawing/2014/main" id="{237DC423-24A6-49BF-B9C3-CC92BA4BBF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5" name="PORDB6">
          <a:extLst>
            <a:ext uri="{FF2B5EF4-FFF2-40B4-BE49-F238E27FC236}">
              <a16:creationId xmlns:a16="http://schemas.microsoft.com/office/drawing/2014/main" id="{3C944F65-9F60-48DA-9567-A960015307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6" name="PORDB6">
          <a:extLst>
            <a:ext uri="{FF2B5EF4-FFF2-40B4-BE49-F238E27FC236}">
              <a16:creationId xmlns:a16="http://schemas.microsoft.com/office/drawing/2014/main" id="{3A468C5E-DB1C-48F1-95A3-57FF0B59DB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7" name="PORDB6">
          <a:extLst>
            <a:ext uri="{FF2B5EF4-FFF2-40B4-BE49-F238E27FC236}">
              <a16:creationId xmlns:a16="http://schemas.microsoft.com/office/drawing/2014/main" id="{10747D25-90DC-43B6-BF2C-90ADFD3608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8" name="PORDB6">
          <a:extLst>
            <a:ext uri="{FF2B5EF4-FFF2-40B4-BE49-F238E27FC236}">
              <a16:creationId xmlns:a16="http://schemas.microsoft.com/office/drawing/2014/main" id="{1BB0FCAD-9EA0-4C28-9D9C-20BE243B0A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89" name="PORDB6">
          <a:extLst>
            <a:ext uri="{FF2B5EF4-FFF2-40B4-BE49-F238E27FC236}">
              <a16:creationId xmlns:a16="http://schemas.microsoft.com/office/drawing/2014/main" id="{24F440D0-5489-4ABF-82AF-A125755354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0" name="PORDB6">
          <a:extLst>
            <a:ext uri="{FF2B5EF4-FFF2-40B4-BE49-F238E27FC236}">
              <a16:creationId xmlns:a16="http://schemas.microsoft.com/office/drawing/2014/main" id="{02CEB535-D7F5-4EAC-810C-3F12035A91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1" name="PORDB6">
          <a:extLst>
            <a:ext uri="{FF2B5EF4-FFF2-40B4-BE49-F238E27FC236}">
              <a16:creationId xmlns:a16="http://schemas.microsoft.com/office/drawing/2014/main" id="{AE960792-A331-4755-ACB8-472113A62D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2" name="PORDB6">
          <a:extLst>
            <a:ext uri="{FF2B5EF4-FFF2-40B4-BE49-F238E27FC236}">
              <a16:creationId xmlns:a16="http://schemas.microsoft.com/office/drawing/2014/main" id="{2ADD5F0F-2217-4544-8B59-068B516019D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3" name="PORDB6">
          <a:extLst>
            <a:ext uri="{FF2B5EF4-FFF2-40B4-BE49-F238E27FC236}">
              <a16:creationId xmlns:a16="http://schemas.microsoft.com/office/drawing/2014/main" id="{77523215-4995-4C64-ACB5-27A36D3440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4" name="PORDB6">
          <a:extLst>
            <a:ext uri="{FF2B5EF4-FFF2-40B4-BE49-F238E27FC236}">
              <a16:creationId xmlns:a16="http://schemas.microsoft.com/office/drawing/2014/main" id="{AE711761-02C8-45B7-B004-59D9B358ED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5" name="PORDB6">
          <a:extLst>
            <a:ext uri="{FF2B5EF4-FFF2-40B4-BE49-F238E27FC236}">
              <a16:creationId xmlns:a16="http://schemas.microsoft.com/office/drawing/2014/main" id="{F7682E0B-CD87-4F0D-A74B-1706A0993E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6" name="PORDB6">
          <a:extLst>
            <a:ext uri="{FF2B5EF4-FFF2-40B4-BE49-F238E27FC236}">
              <a16:creationId xmlns:a16="http://schemas.microsoft.com/office/drawing/2014/main" id="{0BF42CC2-BCB0-4AD2-BDC8-C26A18C09A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7" name="PORDB6">
          <a:extLst>
            <a:ext uri="{FF2B5EF4-FFF2-40B4-BE49-F238E27FC236}">
              <a16:creationId xmlns:a16="http://schemas.microsoft.com/office/drawing/2014/main" id="{CBCE37D2-3B66-4A1E-8970-98DAEEAD6C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8" name="PORDB6">
          <a:extLst>
            <a:ext uri="{FF2B5EF4-FFF2-40B4-BE49-F238E27FC236}">
              <a16:creationId xmlns:a16="http://schemas.microsoft.com/office/drawing/2014/main" id="{0B9AE164-1B26-45DA-A160-A381DA7FBF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599" name="PORDB6">
          <a:extLst>
            <a:ext uri="{FF2B5EF4-FFF2-40B4-BE49-F238E27FC236}">
              <a16:creationId xmlns:a16="http://schemas.microsoft.com/office/drawing/2014/main" id="{7DEA7989-96FE-4737-9CD1-69DF5188F8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0" name="PORDB6">
          <a:extLst>
            <a:ext uri="{FF2B5EF4-FFF2-40B4-BE49-F238E27FC236}">
              <a16:creationId xmlns:a16="http://schemas.microsoft.com/office/drawing/2014/main" id="{1330BCDF-8D6E-4574-9517-33E50629E6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1" name="PORDB6">
          <a:extLst>
            <a:ext uri="{FF2B5EF4-FFF2-40B4-BE49-F238E27FC236}">
              <a16:creationId xmlns:a16="http://schemas.microsoft.com/office/drawing/2014/main" id="{5441DDCF-4D9C-4DBF-AE5A-20FAC11038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2" name="PORDB6">
          <a:extLst>
            <a:ext uri="{FF2B5EF4-FFF2-40B4-BE49-F238E27FC236}">
              <a16:creationId xmlns:a16="http://schemas.microsoft.com/office/drawing/2014/main" id="{CCBAF747-8A8D-47AD-9BF7-8EDDF1CE74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3" name="PORDB6">
          <a:extLst>
            <a:ext uri="{FF2B5EF4-FFF2-40B4-BE49-F238E27FC236}">
              <a16:creationId xmlns:a16="http://schemas.microsoft.com/office/drawing/2014/main" id="{4FC79C3C-E942-4B32-981E-9EBA60AE2C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4" name="PORDB6">
          <a:extLst>
            <a:ext uri="{FF2B5EF4-FFF2-40B4-BE49-F238E27FC236}">
              <a16:creationId xmlns:a16="http://schemas.microsoft.com/office/drawing/2014/main" id="{7DE7DA1D-AD44-4662-AA24-65BA076EEE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5" name="PORDB6">
          <a:extLst>
            <a:ext uri="{FF2B5EF4-FFF2-40B4-BE49-F238E27FC236}">
              <a16:creationId xmlns:a16="http://schemas.microsoft.com/office/drawing/2014/main" id="{D62D0DA6-CCAD-4BE3-A7BE-8452000AA38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6" name="PORDB6">
          <a:extLst>
            <a:ext uri="{FF2B5EF4-FFF2-40B4-BE49-F238E27FC236}">
              <a16:creationId xmlns:a16="http://schemas.microsoft.com/office/drawing/2014/main" id="{74AAE1F8-B05F-40F6-A715-57AE3676987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7" name="PORDB6">
          <a:extLst>
            <a:ext uri="{FF2B5EF4-FFF2-40B4-BE49-F238E27FC236}">
              <a16:creationId xmlns:a16="http://schemas.microsoft.com/office/drawing/2014/main" id="{38ACA958-DC92-449F-BE9E-DA76B27550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8" name="PORDB6">
          <a:extLst>
            <a:ext uri="{FF2B5EF4-FFF2-40B4-BE49-F238E27FC236}">
              <a16:creationId xmlns:a16="http://schemas.microsoft.com/office/drawing/2014/main" id="{5CA0B569-8EFF-4A53-9513-DC0E142373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09" name="PORDB6">
          <a:extLst>
            <a:ext uri="{FF2B5EF4-FFF2-40B4-BE49-F238E27FC236}">
              <a16:creationId xmlns:a16="http://schemas.microsoft.com/office/drawing/2014/main" id="{B33F564F-AF33-4A59-B3D7-E2FAC2D456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0" name="PORDB6">
          <a:extLst>
            <a:ext uri="{FF2B5EF4-FFF2-40B4-BE49-F238E27FC236}">
              <a16:creationId xmlns:a16="http://schemas.microsoft.com/office/drawing/2014/main" id="{9F9FB379-3E02-41BC-A28B-D042271818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1" name="PORDB6">
          <a:extLst>
            <a:ext uri="{FF2B5EF4-FFF2-40B4-BE49-F238E27FC236}">
              <a16:creationId xmlns:a16="http://schemas.microsoft.com/office/drawing/2014/main" id="{92248D88-3613-4A26-92F2-1577DE2027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2" name="PORDB6">
          <a:extLst>
            <a:ext uri="{FF2B5EF4-FFF2-40B4-BE49-F238E27FC236}">
              <a16:creationId xmlns:a16="http://schemas.microsoft.com/office/drawing/2014/main" id="{A8E1C0F1-EC38-4EFF-AC32-9EFD7FEC2F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3" name="PORDB6">
          <a:extLst>
            <a:ext uri="{FF2B5EF4-FFF2-40B4-BE49-F238E27FC236}">
              <a16:creationId xmlns:a16="http://schemas.microsoft.com/office/drawing/2014/main" id="{54F08579-9C8C-432A-80D8-9C5253E568F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4" name="PORDB6">
          <a:extLst>
            <a:ext uri="{FF2B5EF4-FFF2-40B4-BE49-F238E27FC236}">
              <a16:creationId xmlns:a16="http://schemas.microsoft.com/office/drawing/2014/main" id="{91777D6B-81D9-419C-9EE9-F260D9124CD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5" name="PORDB6">
          <a:extLst>
            <a:ext uri="{FF2B5EF4-FFF2-40B4-BE49-F238E27FC236}">
              <a16:creationId xmlns:a16="http://schemas.microsoft.com/office/drawing/2014/main" id="{6EEB2C9A-32D4-48ED-BF9A-4959522095E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6" name="PORDB6">
          <a:extLst>
            <a:ext uri="{FF2B5EF4-FFF2-40B4-BE49-F238E27FC236}">
              <a16:creationId xmlns:a16="http://schemas.microsoft.com/office/drawing/2014/main" id="{5066A357-7BF7-4D73-8DFA-21BD46147F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7" name="PORDB6">
          <a:extLst>
            <a:ext uri="{FF2B5EF4-FFF2-40B4-BE49-F238E27FC236}">
              <a16:creationId xmlns:a16="http://schemas.microsoft.com/office/drawing/2014/main" id="{2C9C02EE-DA05-4405-A02B-4C85FE9BA7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8" name="PORDB6">
          <a:extLst>
            <a:ext uri="{FF2B5EF4-FFF2-40B4-BE49-F238E27FC236}">
              <a16:creationId xmlns:a16="http://schemas.microsoft.com/office/drawing/2014/main" id="{EBC999F0-3F1E-42C9-AEB1-1A57DF1DA27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19" name="PORDB6">
          <a:extLst>
            <a:ext uri="{FF2B5EF4-FFF2-40B4-BE49-F238E27FC236}">
              <a16:creationId xmlns:a16="http://schemas.microsoft.com/office/drawing/2014/main" id="{F838C088-20E0-4DCD-895D-4906AB4E2E0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0" name="PORDB6">
          <a:extLst>
            <a:ext uri="{FF2B5EF4-FFF2-40B4-BE49-F238E27FC236}">
              <a16:creationId xmlns:a16="http://schemas.microsoft.com/office/drawing/2014/main" id="{AFD7EFF8-A7C1-40B7-A256-14FD5A0C00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1" name="PORDB6">
          <a:extLst>
            <a:ext uri="{FF2B5EF4-FFF2-40B4-BE49-F238E27FC236}">
              <a16:creationId xmlns:a16="http://schemas.microsoft.com/office/drawing/2014/main" id="{CB4AE159-7DC2-4C85-8B49-8DDB971E12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2" name="PORDB6">
          <a:extLst>
            <a:ext uri="{FF2B5EF4-FFF2-40B4-BE49-F238E27FC236}">
              <a16:creationId xmlns:a16="http://schemas.microsoft.com/office/drawing/2014/main" id="{CB6F9E3E-960D-4546-8DDE-E104C08EB7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3" name="PORDB6">
          <a:extLst>
            <a:ext uri="{FF2B5EF4-FFF2-40B4-BE49-F238E27FC236}">
              <a16:creationId xmlns:a16="http://schemas.microsoft.com/office/drawing/2014/main" id="{BC1560B8-8AA9-45C8-8791-54F99CBDA1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4" name="PORDB6">
          <a:extLst>
            <a:ext uri="{FF2B5EF4-FFF2-40B4-BE49-F238E27FC236}">
              <a16:creationId xmlns:a16="http://schemas.microsoft.com/office/drawing/2014/main" id="{F8078099-7728-4049-BFC2-C80C3F15A3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5" name="PORDB6">
          <a:extLst>
            <a:ext uri="{FF2B5EF4-FFF2-40B4-BE49-F238E27FC236}">
              <a16:creationId xmlns:a16="http://schemas.microsoft.com/office/drawing/2014/main" id="{130B2E5C-28D6-40A6-B904-ABE7D7C5BA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6" name="PORDB6">
          <a:extLst>
            <a:ext uri="{FF2B5EF4-FFF2-40B4-BE49-F238E27FC236}">
              <a16:creationId xmlns:a16="http://schemas.microsoft.com/office/drawing/2014/main" id="{08168BE7-4210-4662-9928-D65662A620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7" name="PORDB6">
          <a:extLst>
            <a:ext uri="{FF2B5EF4-FFF2-40B4-BE49-F238E27FC236}">
              <a16:creationId xmlns:a16="http://schemas.microsoft.com/office/drawing/2014/main" id="{88647433-C8EB-46FE-AAA3-DA2F7DB98F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8" name="PORDB6">
          <a:extLst>
            <a:ext uri="{FF2B5EF4-FFF2-40B4-BE49-F238E27FC236}">
              <a16:creationId xmlns:a16="http://schemas.microsoft.com/office/drawing/2014/main" id="{464832B8-94E5-4C27-B960-379DD8DD9CF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29" name="PORDB6">
          <a:extLst>
            <a:ext uri="{FF2B5EF4-FFF2-40B4-BE49-F238E27FC236}">
              <a16:creationId xmlns:a16="http://schemas.microsoft.com/office/drawing/2014/main" id="{6BF33218-4DF0-4051-A64F-31143DEA9A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0" name="PORDB6">
          <a:extLst>
            <a:ext uri="{FF2B5EF4-FFF2-40B4-BE49-F238E27FC236}">
              <a16:creationId xmlns:a16="http://schemas.microsoft.com/office/drawing/2014/main" id="{7418019A-5181-4070-A5DF-D342AF3BF1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1" name="PORDB6">
          <a:extLst>
            <a:ext uri="{FF2B5EF4-FFF2-40B4-BE49-F238E27FC236}">
              <a16:creationId xmlns:a16="http://schemas.microsoft.com/office/drawing/2014/main" id="{45B23428-5BE1-4A97-A9B4-815550CD47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2" name="PORDB6">
          <a:extLst>
            <a:ext uri="{FF2B5EF4-FFF2-40B4-BE49-F238E27FC236}">
              <a16:creationId xmlns:a16="http://schemas.microsoft.com/office/drawing/2014/main" id="{B1F6066E-341E-4464-8991-DCC5BB2D549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3" name="PORDB6">
          <a:extLst>
            <a:ext uri="{FF2B5EF4-FFF2-40B4-BE49-F238E27FC236}">
              <a16:creationId xmlns:a16="http://schemas.microsoft.com/office/drawing/2014/main" id="{3A829D26-117B-4B43-B76E-F591166029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4" name="PORDB6">
          <a:extLst>
            <a:ext uri="{FF2B5EF4-FFF2-40B4-BE49-F238E27FC236}">
              <a16:creationId xmlns:a16="http://schemas.microsoft.com/office/drawing/2014/main" id="{B539F5BA-7A33-4DCB-A327-A5A895EDDA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5" name="PORDB6">
          <a:extLst>
            <a:ext uri="{FF2B5EF4-FFF2-40B4-BE49-F238E27FC236}">
              <a16:creationId xmlns:a16="http://schemas.microsoft.com/office/drawing/2014/main" id="{CB3C162A-C64C-408D-802D-32A5789134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6" name="PORDB6">
          <a:extLst>
            <a:ext uri="{FF2B5EF4-FFF2-40B4-BE49-F238E27FC236}">
              <a16:creationId xmlns:a16="http://schemas.microsoft.com/office/drawing/2014/main" id="{E4F16640-56C3-4DF5-A6F9-96340DC906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7" name="PORDB6">
          <a:extLst>
            <a:ext uri="{FF2B5EF4-FFF2-40B4-BE49-F238E27FC236}">
              <a16:creationId xmlns:a16="http://schemas.microsoft.com/office/drawing/2014/main" id="{AA7C2531-C75E-47EE-8A46-E52CB669DF1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8" name="PORDB6">
          <a:extLst>
            <a:ext uri="{FF2B5EF4-FFF2-40B4-BE49-F238E27FC236}">
              <a16:creationId xmlns:a16="http://schemas.microsoft.com/office/drawing/2014/main" id="{9390D8C1-0617-4ABB-95A9-618ED62342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39" name="PORDB6">
          <a:extLst>
            <a:ext uri="{FF2B5EF4-FFF2-40B4-BE49-F238E27FC236}">
              <a16:creationId xmlns:a16="http://schemas.microsoft.com/office/drawing/2014/main" id="{794C0411-2C31-4363-8166-B9179529B1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0" name="PORDB6">
          <a:extLst>
            <a:ext uri="{FF2B5EF4-FFF2-40B4-BE49-F238E27FC236}">
              <a16:creationId xmlns:a16="http://schemas.microsoft.com/office/drawing/2014/main" id="{BD18FCCC-EE06-477E-ABD8-F5CCC1AEE3D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1" name="PORDB6">
          <a:extLst>
            <a:ext uri="{FF2B5EF4-FFF2-40B4-BE49-F238E27FC236}">
              <a16:creationId xmlns:a16="http://schemas.microsoft.com/office/drawing/2014/main" id="{5088282C-667E-434E-BF4C-E9FE6753E0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2" name="PORDB6">
          <a:extLst>
            <a:ext uri="{FF2B5EF4-FFF2-40B4-BE49-F238E27FC236}">
              <a16:creationId xmlns:a16="http://schemas.microsoft.com/office/drawing/2014/main" id="{F8A848FA-211C-4793-96B6-DF929593842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3" name="PORDB6">
          <a:extLst>
            <a:ext uri="{FF2B5EF4-FFF2-40B4-BE49-F238E27FC236}">
              <a16:creationId xmlns:a16="http://schemas.microsoft.com/office/drawing/2014/main" id="{CC8D9DCC-4553-430D-B043-037239C9B9D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4" name="PORDB6">
          <a:extLst>
            <a:ext uri="{FF2B5EF4-FFF2-40B4-BE49-F238E27FC236}">
              <a16:creationId xmlns:a16="http://schemas.microsoft.com/office/drawing/2014/main" id="{E551E827-60DD-4EB5-8EA0-9BB3F02132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5" name="PORDB6">
          <a:extLst>
            <a:ext uri="{FF2B5EF4-FFF2-40B4-BE49-F238E27FC236}">
              <a16:creationId xmlns:a16="http://schemas.microsoft.com/office/drawing/2014/main" id="{D50F5461-0992-4635-A5DE-C3A713E644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6" name="PORDB6">
          <a:extLst>
            <a:ext uri="{FF2B5EF4-FFF2-40B4-BE49-F238E27FC236}">
              <a16:creationId xmlns:a16="http://schemas.microsoft.com/office/drawing/2014/main" id="{8462E590-C58B-4F43-8FDE-6EC47FBD8D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7" name="PORDB6">
          <a:extLst>
            <a:ext uri="{FF2B5EF4-FFF2-40B4-BE49-F238E27FC236}">
              <a16:creationId xmlns:a16="http://schemas.microsoft.com/office/drawing/2014/main" id="{0D576A29-700F-4CCF-8860-F506662BAB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8" name="PORDB6">
          <a:extLst>
            <a:ext uri="{FF2B5EF4-FFF2-40B4-BE49-F238E27FC236}">
              <a16:creationId xmlns:a16="http://schemas.microsoft.com/office/drawing/2014/main" id="{00936900-8A6D-4E23-A85D-52400B9C49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49" name="PORDB6">
          <a:extLst>
            <a:ext uri="{FF2B5EF4-FFF2-40B4-BE49-F238E27FC236}">
              <a16:creationId xmlns:a16="http://schemas.microsoft.com/office/drawing/2014/main" id="{F489B283-13F7-4F24-95BD-DA8C335A384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0" name="PORDB6">
          <a:extLst>
            <a:ext uri="{FF2B5EF4-FFF2-40B4-BE49-F238E27FC236}">
              <a16:creationId xmlns:a16="http://schemas.microsoft.com/office/drawing/2014/main" id="{4D21A55C-C030-422C-BC21-A0D2F998E4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1" name="PORDB6">
          <a:extLst>
            <a:ext uri="{FF2B5EF4-FFF2-40B4-BE49-F238E27FC236}">
              <a16:creationId xmlns:a16="http://schemas.microsoft.com/office/drawing/2014/main" id="{7F93FD5B-49C5-4D69-822D-6FACB21BF9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2" name="PORDB6">
          <a:extLst>
            <a:ext uri="{FF2B5EF4-FFF2-40B4-BE49-F238E27FC236}">
              <a16:creationId xmlns:a16="http://schemas.microsoft.com/office/drawing/2014/main" id="{65531AE5-56E2-4074-9F23-E78005EA1F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3" name="PORDB6">
          <a:extLst>
            <a:ext uri="{FF2B5EF4-FFF2-40B4-BE49-F238E27FC236}">
              <a16:creationId xmlns:a16="http://schemas.microsoft.com/office/drawing/2014/main" id="{AC10C561-AFAD-478E-BF5F-6AC070B763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4" name="PORDB6">
          <a:extLst>
            <a:ext uri="{FF2B5EF4-FFF2-40B4-BE49-F238E27FC236}">
              <a16:creationId xmlns:a16="http://schemas.microsoft.com/office/drawing/2014/main" id="{338F027F-289A-4777-8CDF-CDDEDA2D44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5" name="PORDB6">
          <a:extLst>
            <a:ext uri="{FF2B5EF4-FFF2-40B4-BE49-F238E27FC236}">
              <a16:creationId xmlns:a16="http://schemas.microsoft.com/office/drawing/2014/main" id="{784B936C-9881-4152-9809-75628C34466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6" name="PORDB6">
          <a:extLst>
            <a:ext uri="{FF2B5EF4-FFF2-40B4-BE49-F238E27FC236}">
              <a16:creationId xmlns:a16="http://schemas.microsoft.com/office/drawing/2014/main" id="{301ED91E-E421-4B27-96C0-22990678C9E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7" name="PORDB6">
          <a:extLst>
            <a:ext uri="{FF2B5EF4-FFF2-40B4-BE49-F238E27FC236}">
              <a16:creationId xmlns:a16="http://schemas.microsoft.com/office/drawing/2014/main" id="{955CE895-0292-485B-B120-78FFE931DB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8" name="PORDB6">
          <a:extLst>
            <a:ext uri="{FF2B5EF4-FFF2-40B4-BE49-F238E27FC236}">
              <a16:creationId xmlns:a16="http://schemas.microsoft.com/office/drawing/2014/main" id="{63BDF83F-E27C-4438-969D-8337881C2A7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59" name="PORDB6">
          <a:extLst>
            <a:ext uri="{FF2B5EF4-FFF2-40B4-BE49-F238E27FC236}">
              <a16:creationId xmlns:a16="http://schemas.microsoft.com/office/drawing/2014/main" id="{F2DED40E-2A7A-4659-896C-5D628B1FE16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0" name="PORDB6">
          <a:extLst>
            <a:ext uri="{FF2B5EF4-FFF2-40B4-BE49-F238E27FC236}">
              <a16:creationId xmlns:a16="http://schemas.microsoft.com/office/drawing/2014/main" id="{BF7A591C-7CC9-42FD-AA08-EFC520FD28E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1" name="PORDB6">
          <a:extLst>
            <a:ext uri="{FF2B5EF4-FFF2-40B4-BE49-F238E27FC236}">
              <a16:creationId xmlns:a16="http://schemas.microsoft.com/office/drawing/2014/main" id="{A520E775-1C19-416B-B3E8-D6447949BE7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2" name="PORDB6">
          <a:extLst>
            <a:ext uri="{FF2B5EF4-FFF2-40B4-BE49-F238E27FC236}">
              <a16:creationId xmlns:a16="http://schemas.microsoft.com/office/drawing/2014/main" id="{04368065-40EC-4242-81FB-549D7FA8937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3" name="PORDB6">
          <a:extLst>
            <a:ext uri="{FF2B5EF4-FFF2-40B4-BE49-F238E27FC236}">
              <a16:creationId xmlns:a16="http://schemas.microsoft.com/office/drawing/2014/main" id="{CFAEAF13-5894-41FF-9CDC-9BD710FE35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4" name="PORDB6">
          <a:extLst>
            <a:ext uri="{FF2B5EF4-FFF2-40B4-BE49-F238E27FC236}">
              <a16:creationId xmlns:a16="http://schemas.microsoft.com/office/drawing/2014/main" id="{4D34FFD0-1339-42B9-90EE-F52A7ABDDD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5" name="PORDB6">
          <a:extLst>
            <a:ext uri="{FF2B5EF4-FFF2-40B4-BE49-F238E27FC236}">
              <a16:creationId xmlns:a16="http://schemas.microsoft.com/office/drawing/2014/main" id="{D6DC471C-17AA-47DD-A8F4-3AB7A7DC18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6" name="PORDB6">
          <a:extLst>
            <a:ext uri="{FF2B5EF4-FFF2-40B4-BE49-F238E27FC236}">
              <a16:creationId xmlns:a16="http://schemas.microsoft.com/office/drawing/2014/main" id="{57C25A5A-D7BE-4A0F-80F2-5D6ABC8D5F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7" name="PORDB6">
          <a:extLst>
            <a:ext uri="{FF2B5EF4-FFF2-40B4-BE49-F238E27FC236}">
              <a16:creationId xmlns:a16="http://schemas.microsoft.com/office/drawing/2014/main" id="{5CD14C46-A1BE-43FD-BB98-070E39B576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8" name="PORDB6">
          <a:extLst>
            <a:ext uri="{FF2B5EF4-FFF2-40B4-BE49-F238E27FC236}">
              <a16:creationId xmlns:a16="http://schemas.microsoft.com/office/drawing/2014/main" id="{42C1F2FD-7BCE-4E1F-85C9-B5A038B67EA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69" name="PORDB6">
          <a:extLst>
            <a:ext uri="{FF2B5EF4-FFF2-40B4-BE49-F238E27FC236}">
              <a16:creationId xmlns:a16="http://schemas.microsoft.com/office/drawing/2014/main" id="{1C986091-9E0A-4808-8857-62E22F9E91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0" name="PORDB6">
          <a:extLst>
            <a:ext uri="{FF2B5EF4-FFF2-40B4-BE49-F238E27FC236}">
              <a16:creationId xmlns:a16="http://schemas.microsoft.com/office/drawing/2014/main" id="{FE8F89C3-9169-48A2-BC2E-AC6431C298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1" name="PORDB6">
          <a:extLst>
            <a:ext uri="{FF2B5EF4-FFF2-40B4-BE49-F238E27FC236}">
              <a16:creationId xmlns:a16="http://schemas.microsoft.com/office/drawing/2014/main" id="{7399E5FD-60E8-4786-A9A0-92F1C37B6EB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2" name="PORDB6">
          <a:extLst>
            <a:ext uri="{FF2B5EF4-FFF2-40B4-BE49-F238E27FC236}">
              <a16:creationId xmlns:a16="http://schemas.microsoft.com/office/drawing/2014/main" id="{A4601D79-F0E7-4278-9E74-608557CF44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3" name="PORDB6">
          <a:extLst>
            <a:ext uri="{FF2B5EF4-FFF2-40B4-BE49-F238E27FC236}">
              <a16:creationId xmlns:a16="http://schemas.microsoft.com/office/drawing/2014/main" id="{FF5B4E18-D1F9-4FCD-9812-5A9F3D65DF6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4" name="PORDB6">
          <a:extLst>
            <a:ext uri="{FF2B5EF4-FFF2-40B4-BE49-F238E27FC236}">
              <a16:creationId xmlns:a16="http://schemas.microsoft.com/office/drawing/2014/main" id="{CBB34E2A-34EF-49DC-AFAC-D92DFFC1971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5" name="PORDB6">
          <a:extLst>
            <a:ext uri="{FF2B5EF4-FFF2-40B4-BE49-F238E27FC236}">
              <a16:creationId xmlns:a16="http://schemas.microsoft.com/office/drawing/2014/main" id="{288054C7-720E-4BB9-9CBC-1F6D172ADF8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6" name="PORDB6">
          <a:extLst>
            <a:ext uri="{FF2B5EF4-FFF2-40B4-BE49-F238E27FC236}">
              <a16:creationId xmlns:a16="http://schemas.microsoft.com/office/drawing/2014/main" id="{90DCBBCD-E907-4F09-896D-BEBB4A319E3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7" name="PORDB6">
          <a:extLst>
            <a:ext uri="{FF2B5EF4-FFF2-40B4-BE49-F238E27FC236}">
              <a16:creationId xmlns:a16="http://schemas.microsoft.com/office/drawing/2014/main" id="{3BF67A3C-513B-4EEA-86AD-7A0FC2EF39B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8" name="PORDB6">
          <a:extLst>
            <a:ext uri="{FF2B5EF4-FFF2-40B4-BE49-F238E27FC236}">
              <a16:creationId xmlns:a16="http://schemas.microsoft.com/office/drawing/2014/main" id="{6A5D5335-AE28-48E6-BB49-4168CBA9EB1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79" name="PORDB6">
          <a:extLst>
            <a:ext uri="{FF2B5EF4-FFF2-40B4-BE49-F238E27FC236}">
              <a16:creationId xmlns:a16="http://schemas.microsoft.com/office/drawing/2014/main" id="{823EC0A3-459B-457C-A458-84F9F8DF59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0" name="PORDB6">
          <a:extLst>
            <a:ext uri="{FF2B5EF4-FFF2-40B4-BE49-F238E27FC236}">
              <a16:creationId xmlns:a16="http://schemas.microsoft.com/office/drawing/2014/main" id="{6E256CB2-4725-4A91-848E-D5F93F4F67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1" name="PORDB6">
          <a:extLst>
            <a:ext uri="{FF2B5EF4-FFF2-40B4-BE49-F238E27FC236}">
              <a16:creationId xmlns:a16="http://schemas.microsoft.com/office/drawing/2014/main" id="{09692062-4A86-4BB8-A0CF-97E9DE241F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2" name="PORDB6">
          <a:extLst>
            <a:ext uri="{FF2B5EF4-FFF2-40B4-BE49-F238E27FC236}">
              <a16:creationId xmlns:a16="http://schemas.microsoft.com/office/drawing/2014/main" id="{92C571FE-66EC-467A-A34B-CAAFFF679F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3" name="PORDB6">
          <a:extLst>
            <a:ext uri="{FF2B5EF4-FFF2-40B4-BE49-F238E27FC236}">
              <a16:creationId xmlns:a16="http://schemas.microsoft.com/office/drawing/2014/main" id="{3C00C2E4-91A5-407E-A724-C3796F9C5A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4" name="PORDB6">
          <a:extLst>
            <a:ext uri="{FF2B5EF4-FFF2-40B4-BE49-F238E27FC236}">
              <a16:creationId xmlns:a16="http://schemas.microsoft.com/office/drawing/2014/main" id="{EA10BA9F-4F30-411B-9C66-AEA2FA2266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5" name="PORDB6">
          <a:extLst>
            <a:ext uri="{FF2B5EF4-FFF2-40B4-BE49-F238E27FC236}">
              <a16:creationId xmlns:a16="http://schemas.microsoft.com/office/drawing/2014/main" id="{A3E36DF8-496A-4821-A9D2-E69C86D083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6" name="PORDB6">
          <a:extLst>
            <a:ext uri="{FF2B5EF4-FFF2-40B4-BE49-F238E27FC236}">
              <a16:creationId xmlns:a16="http://schemas.microsoft.com/office/drawing/2014/main" id="{69076B4F-5D83-4B0B-A985-1A974C4EAB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7" name="PORDB6">
          <a:extLst>
            <a:ext uri="{FF2B5EF4-FFF2-40B4-BE49-F238E27FC236}">
              <a16:creationId xmlns:a16="http://schemas.microsoft.com/office/drawing/2014/main" id="{B89BD3DA-FA10-4F43-A749-F3A2BCB28A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8" name="PORDB6">
          <a:extLst>
            <a:ext uri="{FF2B5EF4-FFF2-40B4-BE49-F238E27FC236}">
              <a16:creationId xmlns:a16="http://schemas.microsoft.com/office/drawing/2014/main" id="{E8CA87A7-528F-42CF-B890-E466B067AB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89" name="PORDB6">
          <a:extLst>
            <a:ext uri="{FF2B5EF4-FFF2-40B4-BE49-F238E27FC236}">
              <a16:creationId xmlns:a16="http://schemas.microsoft.com/office/drawing/2014/main" id="{50C18584-2AC3-44C5-8B39-2468AFEEDB1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0" name="PORDB6">
          <a:extLst>
            <a:ext uri="{FF2B5EF4-FFF2-40B4-BE49-F238E27FC236}">
              <a16:creationId xmlns:a16="http://schemas.microsoft.com/office/drawing/2014/main" id="{BD57B6DA-0519-44BA-BFDB-8CB3859638A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1" name="PORDB6">
          <a:extLst>
            <a:ext uri="{FF2B5EF4-FFF2-40B4-BE49-F238E27FC236}">
              <a16:creationId xmlns:a16="http://schemas.microsoft.com/office/drawing/2014/main" id="{3C72EB2A-751C-4BFB-9B85-5AAFAA86FA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2" name="PORDB6">
          <a:extLst>
            <a:ext uri="{FF2B5EF4-FFF2-40B4-BE49-F238E27FC236}">
              <a16:creationId xmlns:a16="http://schemas.microsoft.com/office/drawing/2014/main" id="{4CFE5674-9F65-4CFE-B3C9-EFA6DEB95BD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3" name="PORDB6">
          <a:extLst>
            <a:ext uri="{FF2B5EF4-FFF2-40B4-BE49-F238E27FC236}">
              <a16:creationId xmlns:a16="http://schemas.microsoft.com/office/drawing/2014/main" id="{5FD7252F-EF35-45EE-965A-25435331CC3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4" name="PORDB6">
          <a:extLst>
            <a:ext uri="{FF2B5EF4-FFF2-40B4-BE49-F238E27FC236}">
              <a16:creationId xmlns:a16="http://schemas.microsoft.com/office/drawing/2014/main" id="{ED577B6C-5B24-466D-B7F1-FB58A58D8D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5" name="PORDB6">
          <a:extLst>
            <a:ext uri="{FF2B5EF4-FFF2-40B4-BE49-F238E27FC236}">
              <a16:creationId xmlns:a16="http://schemas.microsoft.com/office/drawing/2014/main" id="{82A73D8D-CC8C-4D85-BDFC-4AF324CAEB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6" name="PORDB6">
          <a:extLst>
            <a:ext uri="{FF2B5EF4-FFF2-40B4-BE49-F238E27FC236}">
              <a16:creationId xmlns:a16="http://schemas.microsoft.com/office/drawing/2014/main" id="{B23BEEBA-55FD-4E16-A050-D593342F71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7" name="PORDB6">
          <a:extLst>
            <a:ext uri="{FF2B5EF4-FFF2-40B4-BE49-F238E27FC236}">
              <a16:creationId xmlns:a16="http://schemas.microsoft.com/office/drawing/2014/main" id="{DE44A44F-2193-4341-B74A-48019C62B9C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8" name="PORDB6">
          <a:extLst>
            <a:ext uri="{FF2B5EF4-FFF2-40B4-BE49-F238E27FC236}">
              <a16:creationId xmlns:a16="http://schemas.microsoft.com/office/drawing/2014/main" id="{428BE3DA-D247-4372-9087-B41FAE478DF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699" name="PORDB6">
          <a:extLst>
            <a:ext uri="{FF2B5EF4-FFF2-40B4-BE49-F238E27FC236}">
              <a16:creationId xmlns:a16="http://schemas.microsoft.com/office/drawing/2014/main" id="{53BF943E-1554-495F-B853-21C5EEAA1F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0" name="PORDB6">
          <a:extLst>
            <a:ext uri="{FF2B5EF4-FFF2-40B4-BE49-F238E27FC236}">
              <a16:creationId xmlns:a16="http://schemas.microsoft.com/office/drawing/2014/main" id="{F8520D71-2F0D-4FCE-8888-24BCEB4FAD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1" name="PORDB6">
          <a:extLst>
            <a:ext uri="{FF2B5EF4-FFF2-40B4-BE49-F238E27FC236}">
              <a16:creationId xmlns:a16="http://schemas.microsoft.com/office/drawing/2014/main" id="{AFE19754-3437-49C5-8E87-3025264617D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2" name="PORDB6">
          <a:extLst>
            <a:ext uri="{FF2B5EF4-FFF2-40B4-BE49-F238E27FC236}">
              <a16:creationId xmlns:a16="http://schemas.microsoft.com/office/drawing/2014/main" id="{F4A36E72-7D3D-43B5-B949-7B4AE8A0CAF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3" name="PORDB6">
          <a:extLst>
            <a:ext uri="{FF2B5EF4-FFF2-40B4-BE49-F238E27FC236}">
              <a16:creationId xmlns:a16="http://schemas.microsoft.com/office/drawing/2014/main" id="{28E3218B-D248-4454-B4A9-D3F9BCEC50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4" name="PORDB6">
          <a:extLst>
            <a:ext uri="{FF2B5EF4-FFF2-40B4-BE49-F238E27FC236}">
              <a16:creationId xmlns:a16="http://schemas.microsoft.com/office/drawing/2014/main" id="{B8581B17-2AE7-4A2A-8F01-8E5440C3CC1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5" name="PORDB6">
          <a:extLst>
            <a:ext uri="{FF2B5EF4-FFF2-40B4-BE49-F238E27FC236}">
              <a16:creationId xmlns:a16="http://schemas.microsoft.com/office/drawing/2014/main" id="{BC01B413-8AB9-4688-88EE-5510D288432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6" name="PORDB6">
          <a:extLst>
            <a:ext uri="{FF2B5EF4-FFF2-40B4-BE49-F238E27FC236}">
              <a16:creationId xmlns:a16="http://schemas.microsoft.com/office/drawing/2014/main" id="{41AABAF8-32D3-4830-9E8E-7FB76AD096E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7" name="PORDB6">
          <a:extLst>
            <a:ext uri="{FF2B5EF4-FFF2-40B4-BE49-F238E27FC236}">
              <a16:creationId xmlns:a16="http://schemas.microsoft.com/office/drawing/2014/main" id="{B5B0A3A1-A85D-49A0-A58D-78B098998F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8" name="PORDB6">
          <a:extLst>
            <a:ext uri="{FF2B5EF4-FFF2-40B4-BE49-F238E27FC236}">
              <a16:creationId xmlns:a16="http://schemas.microsoft.com/office/drawing/2014/main" id="{0B99C66E-67C0-4CB3-953E-00C7DA987E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09" name="PORDB6">
          <a:extLst>
            <a:ext uri="{FF2B5EF4-FFF2-40B4-BE49-F238E27FC236}">
              <a16:creationId xmlns:a16="http://schemas.microsoft.com/office/drawing/2014/main" id="{442023DD-0D33-4C8E-8F10-218925A39EC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0" name="PORDB6">
          <a:extLst>
            <a:ext uri="{FF2B5EF4-FFF2-40B4-BE49-F238E27FC236}">
              <a16:creationId xmlns:a16="http://schemas.microsoft.com/office/drawing/2014/main" id="{20E171C9-6290-4651-980F-1AB92DB00D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1" name="PORDB6">
          <a:extLst>
            <a:ext uri="{FF2B5EF4-FFF2-40B4-BE49-F238E27FC236}">
              <a16:creationId xmlns:a16="http://schemas.microsoft.com/office/drawing/2014/main" id="{D7AA43BF-1530-43D7-8902-2331A3AF69B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2" name="PORDB6">
          <a:extLst>
            <a:ext uri="{FF2B5EF4-FFF2-40B4-BE49-F238E27FC236}">
              <a16:creationId xmlns:a16="http://schemas.microsoft.com/office/drawing/2014/main" id="{404D659F-8B49-4645-8162-9B61ACF4C9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3" name="PORDB6">
          <a:extLst>
            <a:ext uri="{FF2B5EF4-FFF2-40B4-BE49-F238E27FC236}">
              <a16:creationId xmlns:a16="http://schemas.microsoft.com/office/drawing/2014/main" id="{C56E022B-051C-4687-A712-79191C22A6C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4" name="PORDB6">
          <a:extLst>
            <a:ext uri="{FF2B5EF4-FFF2-40B4-BE49-F238E27FC236}">
              <a16:creationId xmlns:a16="http://schemas.microsoft.com/office/drawing/2014/main" id="{DDD48262-ADC5-462C-B853-8FFADB6993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5" name="PORDB6">
          <a:extLst>
            <a:ext uri="{FF2B5EF4-FFF2-40B4-BE49-F238E27FC236}">
              <a16:creationId xmlns:a16="http://schemas.microsoft.com/office/drawing/2014/main" id="{03BA082F-893F-4CAA-8331-597FED9880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6" name="PORDB6">
          <a:extLst>
            <a:ext uri="{FF2B5EF4-FFF2-40B4-BE49-F238E27FC236}">
              <a16:creationId xmlns:a16="http://schemas.microsoft.com/office/drawing/2014/main" id="{88ADE29D-5C04-408B-AD03-E14753DD74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7" name="PORDB6">
          <a:extLst>
            <a:ext uri="{FF2B5EF4-FFF2-40B4-BE49-F238E27FC236}">
              <a16:creationId xmlns:a16="http://schemas.microsoft.com/office/drawing/2014/main" id="{50DDE5BA-50E2-4DEC-AA89-213610574D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8" name="PORDB6">
          <a:extLst>
            <a:ext uri="{FF2B5EF4-FFF2-40B4-BE49-F238E27FC236}">
              <a16:creationId xmlns:a16="http://schemas.microsoft.com/office/drawing/2014/main" id="{E59514CA-7E7F-42A6-AF01-73394F732C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19" name="PORDB6">
          <a:extLst>
            <a:ext uri="{FF2B5EF4-FFF2-40B4-BE49-F238E27FC236}">
              <a16:creationId xmlns:a16="http://schemas.microsoft.com/office/drawing/2014/main" id="{87FF8105-64E7-41F4-8BA8-89C40558BC2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0" name="PORDB6">
          <a:extLst>
            <a:ext uri="{FF2B5EF4-FFF2-40B4-BE49-F238E27FC236}">
              <a16:creationId xmlns:a16="http://schemas.microsoft.com/office/drawing/2014/main" id="{BC5B3241-EB03-46B3-A4B2-F290D1E20B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1" name="PORDB6">
          <a:extLst>
            <a:ext uri="{FF2B5EF4-FFF2-40B4-BE49-F238E27FC236}">
              <a16:creationId xmlns:a16="http://schemas.microsoft.com/office/drawing/2014/main" id="{AF85060B-0004-40A7-BD7A-32894954BA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2" name="PORDB6">
          <a:extLst>
            <a:ext uri="{FF2B5EF4-FFF2-40B4-BE49-F238E27FC236}">
              <a16:creationId xmlns:a16="http://schemas.microsoft.com/office/drawing/2014/main" id="{4A7041A7-746E-4E69-85E1-C33DE29559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3" name="PORDB6">
          <a:extLst>
            <a:ext uri="{FF2B5EF4-FFF2-40B4-BE49-F238E27FC236}">
              <a16:creationId xmlns:a16="http://schemas.microsoft.com/office/drawing/2014/main" id="{B09EF204-03A7-4FBC-976F-5311581715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4" name="PORDB6">
          <a:extLst>
            <a:ext uri="{FF2B5EF4-FFF2-40B4-BE49-F238E27FC236}">
              <a16:creationId xmlns:a16="http://schemas.microsoft.com/office/drawing/2014/main" id="{51B1BF5D-2198-4537-9847-CBECEA51C1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5" name="PORDB6">
          <a:extLst>
            <a:ext uri="{FF2B5EF4-FFF2-40B4-BE49-F238E27FC236}">
              <a16:creationId xmlns:a16="http://schemas.microsoft.com/office/drawing/2014/main" id="{C22EC6FE-8F45-455A-8CBD-6E91E534D3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6" name="PORDB6">
          <a:extLst>
            <a:ext uri="{FF2B5EF4-FFF2-40B4-BE49-F238E27FC236}">
              <a16:creationId xmlns:a16="http://schemas.microsoft.com/office/drawing/2014/main" id="{F59F5B02-B18E-4591-A6FF-E32B1553974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7" name="PORDB6">
          <a:extLst>
            <a:ext uri="{FF2B5EF4-FFF2-40B4-BE49-F238E27FC236}">
              <a16:creationId xmlns:a16="http://schemas.microsoft.com/office/drawing/2014/main" id="{03996278-D772-447E-824F-B2BA557D35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8" name="PORDB6">
          <a:extLst>
            <a:ext uri="{FF2B5EF4-FFF2-40B4-BE49-F238E27FC236}">
              <a16:creationId xmlns:a16="http://schemas.microsoft.com/office/drawing/2014/main" id="{AD1E0AD5-10C4-4A2B-8EC2-6359064F0F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29" name="PORDB6">
          <a:extLst>
            <a:ext uri="{FF2B5EF4-FFF2-40B4-BE49-F238E27FC236}">
              <a16:creationId xmlns:a16="http://schemas.microsoft.com/office/drawing/2014/main" id="{2CC49F59-B671-41DA-86CE-EA1BCED90E8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0" name="PORDB6">
          <a:extLst>
            <a:ext uri="{FF2B5EF4-FFF2-40B4-BE49-F238E27FC236}">
              <a16:creationId xmlns:a16="http://schemas.microsoft.com/office/drawing/2014/main" id="{33995B02-527B-4275-9714-FFD04402E3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1" name="PORDB6">
          <a:extLst>
            <a:ext uri="{FF2B5EF4-FFF2-40B4-BE49-F238E27FC236}">
              <a16:creationId xmlns:a16="http://schemas.microsoft.com/office/drawing/2014/main" id="{F4605D67-C3FC-4D08-B19F-8A12391B26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2" name="PORDB6">
          <a:extLst>
            <a:ext uri="{FF2B5EF4-FFF2-40B4-BE49-F238E27FC236}">
              <a16:creationId xmlns:a16="http://schemas.microsoft.com/office/drawing/2014/main" id="{409F8942-60A6-4946-A2D6-F701DF7465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3" name="PORDB6">
          <a:extLst>
            <a:ext uri="{FF2B5EF4-FFF2-40B4-BE49-F238E27FC236}">
              <a16:creationId xmlns:a16="http://schemas.microsoft.com/office/drawing/2014/main" id="{880E501D-081B-433D-B101-BBB7BEA9CA3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4" name="PORDB6">
          <a:extLst>
            <a:ext uri="{FF2B5EF4-FFF2-40B4-BE49-F238E27FC236}">
              <a16:creationId xmlns:a16="http://schemas.microsoft.com/office/drawing/2014/main" id="{253C5CD8-8951-4850-B46B-6D449567589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5" name="PORDB6">
          <a:extLst>
            <a:ext uri="{FF2B5EF4-FFF2-40B4-BE49-F238E27FC236}">
              <a16:creationId xmlns:a16="http://schemas.microsoft.com/office/drawing/2014/main" id="{FD3E4A20-A256-43E6-8378-8D852F7152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6" name="PORDB6">
          <a:extLst>
            <a:ext uri="{FF2B5EF4-FFF2-40B4-BE49-F238E27FC236}">
              <a16:creationId xmlns:a16="http://schemas.microsoft.com/office/drawing/2014/main" id="{5778422F-8A77-47EC-B879-B3CC92136B3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7" name="PORDB6">
          <a:extLst>
            <a:ext uri="{FF2B5EF4-FFF2-40B4-BE49-F238E27FC236}">
              <a16:creationId xmlns:a16="http://schemas.microsoft.com/office/drawing/2014/main" id="{FC0BE58B-EE71-4CA1-A392-5338DCDD7AE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8" name="PORDB6">
          <a:extLst>
            <a:ext uri="{FF2B5EF4-FFF2-40B4-BE49-F238E27FC236}">
              <a16:creationId xmlns:a16="http://schemas.microsoft.com/office/drawing/2014/main" id="{5D9BE2DA-CE8A-48AB-A5BB-C97FC0663A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39" name="PORDB6">
          <a:extLst>
            <a:ext uri="{FF2B5EF4-FFF2-40B4-BE49-F238E27FC236}">
              <a16:creationId xmlns:a16="http://schemas.microsoft.com/office/drawing/2014/main" id="{C9A41DA9-340A-495B-8339-129F4DF0813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0" name="PORDB6">
          <a:extLst>
            <a:ext uri="{FF2B5EF4-FFF2-40B4-BE49-F238E27FC236}">
              <a16:creationId xmlns:a16="http://schemas.microsoft.com/office/drawing/2014/main" id="{ACE2ED67-7191-4FF3-BCCC-E95C8DC82C7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1" name="PORDB6">
          <a:extLst>
            <a:ext uri="{FF2B5EF4-FFF2-40B4-BE49-F238E27FC236}">
              <a16:creationId xmlns:a16="http://schemas.microsoft.com/office/drawing/2014/main" id="{3D871FF7-6DD8-4EFD-BA33-16CA3AA85C4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2" name="PORDB6">
          <a:extLst>
            <a:ext uri="{FF2B5EF4-FFF2-40B4-BE49-F238E27FC236}">
              <a16:creationId xmlns:a16="http://schemas.microsoft.com/office/drawing/2014/main" id="{0AD53187-957D-4D6F-8DE5-6E9F09413F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3" name="PORDB6">
          <a:extLst>
            <a:ext uri="{FF2B5EF4-FFF2-40B4-BE49-F238E27FC236}">
              <a16:creationId xmlns:a16="http://schemas.microsoft.com/office/drawing/2014/main" id="{E1708A13-5751-4258-8C58-6796D53BCCE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4" name="PORDB6">
          <a:extLst>
            <a:ext uri="{FF2B5EF4-FFF2-40B4-BE49-F238E27FC236}">
              <a16:creationId xmlns:a16="http://schemas.microsoft.com/office/drawing/2014/main" id="{4151885F-544F-412A-8F57-6F270215B6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5" name="PORDB6">
          <a:extLst>
            <a:ext uri="{FF2B5EF4-FFF2-40B4-BE49-F238E27FC236}">
              <a16:creationId xmlns:a16="http://schemas.microsoft.com/office/drawing/2014/main" id="{22113C47-3C98-4765-9E1B-4038203C74B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6" name="PORDB6">
          <a:extLst>
            <a:ext uri="{FF2B5EF4-FFF2-40B4-BE49-F238E27FC236}">
              <a16:creationId xmlns:a16="http://schemas.microsoft.com/office/drawing/2014/main" id="{258BD2C0-823D-4C90-8093-FEC53ACAF3B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7" name="PORDB6">
          <a:extLst>
            <a:ext uri="{FF2B5EF4-FFF2-40B4-BE49-F238E27FC236}">
              <a16:creationId xmlns:a16="http://schemas.microsoft.com/office/drawing/2014/main" id="{A98A0EE6-8C1A-4A4E-8137-7A2F2C80498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8" name="PORDB6">
          <a:extLst>
            <a:ext uri="{FF2B5EF4-FFF2-40B4-BE49-F238E27FC236}">
              <a16:creationId xmlns:a16="http://schemas.microsoft.com/office/drawing/2014/main" id="{080AFBFF-AB5F-4931-8B42-FA4B6841C6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49" name="PORDB6">
          <a:extLst>
            <a:ext uri="{FF2B5EF4-FFF2-40B4-BE49-F238E27FC236}">
              <a16:creationId xmlns:a16="http://schemas.microsoft.com/office/drawing/2014/main" id="{8F5201F2-5A8E-4EAD-B3A9-770A00186D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0" name="PORDB6">
          <a:extLst>
            <a:ext uri="{FF2B5EF4-FFF2-40B4-BE49-F238E27FC236}">
              <a16:creationId xmlns:a16="http://schemas.microsoft.com/office/drawing/2014/main" id="{7361BB01-4590-499E-A053-4E9C652DEF0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1" name="PORDB6">
          <a:extLst>
            <a:ext uri="{FF2B5EF4-FFF2-40B4-BE49-F238E27FC236}">
              <a16:creationId xmlns:a16="http://schemas.microsoft.com/office/drawing/2014/main" id="{07607720-BA77-480D-A827-B927DCF09A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2" name="PORDB6">
          <a:extLst>
            <a:ext uri="{FF2B5EF4-FFF2-40B4-BE49-F238E27FC236}">
              <a16:creationId xmlns:a16="http://schemas.microsoft.com/office/drawing/2014/main" id="{DFEACE0A-C5F6-4B58-9832-1ECED6C9CAC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3" name="PORDB6">
          <a:extLst>
            <a:ext uri="{FF2B5EF4-FFF2-40B4-BE49-F238E27FC236}">
              <a16:creationId xmlns:a16="http://schemas.microsoft.com/office/drawing/2014/main" id="{D1663478-3095-43CB-8A81-0E4459FDE2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4" name="PORDB6">
          <a:extLst>
            <a:ext uri="{FF2B5EF4-FFF2-40B4-BE49-F238E27FC236}">
              <a16:creationId xmlns:a16="http://schemas.microsoft.com/office/drawing/2014/main" id="{070F2A70-E62C-4F34-BF18-77FF62DC5C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5" name="PORDB6">
          <a:extLst>
            <a:ext uri="{FF2B5EF4-FFF2-40B4-BE49-F238E27FC236}">
              <a16:creationId xmlns:a16="http://schemas.microsoft.com/office/drawing/2014/main" id="{0ADE4053-1A92-4DB8-98AF-BCB083C761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6" name="PORDB6">
          <a:extLst>
            <a:ext uri="{FF2B5EF4-FFF2-40B4-BE49-F238E27FC236}">
              <a16:creationId xmlns:a16="http://schemas.microsoft.com/office/drawing/2014/main" id="{38B1A5D9-A8F3-487B-91BF-8A3835A159A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7" name="PORDB6">
          <a:extLst>
            <a:ext uri="{FF2B5EF4-FFF2-40B4-BE49-F238E27FC236}">
              <a16:creationId xmlns:a16="http://schemas.microsoft.com/office/drawing/2014/main" id="{20568B48-A44B-44D9-B413-ABBCE4D75F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8" name="PORDB6">
          <a:extLst>
            <a:ext uri="{FF2B5EF4-FFF2-40B4-BE49-F238E27FC236}">
              <a16:creationId xmlns:a16="http://schemas.microsoft.com/office/drawing/2014/main" id="{7CD24AE6-6B27-46DD-83E3-267BC0C8523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59" name="PORDB6">
          <a:extLst>
            <a:ext uri="{FF2B5EF4-FFF2-40B4-BE49-F238E27FC236}">
              <a16:creationId xmlns:a16="http://schemas.microsoft.com/office/drawing/2014/main" id="{D029D06D-4947-463F-BD7E-4E831FF6AC9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0" name="PORDB6">
          <a:extLst>
            <a:ext uri="{FF2B5EF4-FFF2-40B4-BE49-F238E27FC236}">
              <a16:creationId xmlns:a16="http://schemas.microsoft.com/office/drawing/2014/main" id="{0B1C77AD-7474-45A9-80F5-F77E49C40B7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1" name="PORDB6">
          <a:extLst>
            <a:ext uri="{FF2B5EF4-FFF2-40B4-BE49-F238E27FC236}">
              <a16:creationId xmlns:a16="http://schemas.microsoft.com/office/drawing/2014/main" id="{8EEAD51E-0084-449F-A027-1AC246DCEB1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2" name="PORDB6">
          <a:extLst>
            <a:ext uri="{FF2B5EF4-FFF2-40B4-BE49-F238E27FC236}">
              <a16:creationId xmlns:a16="http://schemas.microsoft.com/office/drawing/2014/main" id="{D32A09E7-81F7-456C-A6FF-A694100C8D3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3" name="PORDB6">
          <a:extLst>
            <a:ext uri="{FF2B5EF4-FFF2-40B4-BE49-F238E27FC236}">
              <a16:creationId xmlns:a16="http://schemas.microsoft.com/office/drawing/2014/main" id="{2C5BC47B-18E1-4AF8-8A31-C332DD4F933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4" name="PORDB6">
          <a:extLst>
            <a:ext uri="{FF2B5EF4-FFF2-40B4-BE49-F238E27FC236}">
              <a16:creationId xmlns:a16="http://schemas.microsoft.com/office/drawing/2014/main" id="{D52426DF-9EE4-4701-89C3-89D76446055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5" name="PORDB6">
          <a:extLst>
            <a:ext uri="{FF2B5EF4-FFF2-40B4-BE49-F238E27FC236}">
              <a16:creationId xmlns:a16="http://schemas.microsoft.com/office/drawing/2014/main" id="{140D73B1-3219-4932-8B2A-E979646023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6" name="PORDB6">
          <a:extLst>
            <a:ext uri="{FF2B5EF4-FFF2-40B4-BE49-F238E27FC236}">
              <a16:creationId xmlns:a16="http://schemas.microsoft.com/office/drawing/2014/main" id="{CA53A6CA-C3C2-4BB8-A41A-957EA296FD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7" name="PORDB6">
          <a:extLst>
            <a:ext uri="{FF2B5EF4-FFF2-40B4-BE49-F238E27FC236}">
              <a16:creationId xmlns:a16="http://schemas.microsoft.com/office/drawing/2014/main" id="{F52A424F-9D3D-4A49-849F-903D7114E5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8" name="PORDB6">
          <a:extLst>
            <a:ext uri="{FF2B5EF4-FFF2-40B4-BE49-F238E27FC236}">
              <a16:creationId xmlns:a16="http://schemas.microsoft.com/office/drawing/2014/main" id="{A8CF668D-D99F-4195-B705-9F2B472B87E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69" name="PORDB6">
          <a:extLst>
            <a:ext uri="{FF2B5EF4-FFF2-40B4-BE49-F238E27FC236}">
              <a16:creationId xmlns:a16="http://schemas.microsoft.com/office/drawing/2014/main" id="{79BD62B9-F7D3-4B82-82A9-F3A3DE3183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0" name="PORDB6">
          <a:extLst>
            <a:ext uri="{FF2B5EF4-FFF2-40B4-BE49-F238E27FC236}">
              <a16:creationId xmlns:a16="http://schemas.microsoft.com/office/drawing/2014/main" id="{37E910FB-64ED-45A9-9B5D-6B8F4D8ECC9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1" name="PORDB6">
          <a:extLst>
            <a:ext uri="{FF2B5EF4-FFF2-40B4-BE49-F238E27FC236}">
              <a16:creationId xmlns:a16="http://schemas.microsoft.com/office/drawing/2014/main" id="{3261D33D-918D-421D-B624-8C7AC8F9936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2" name="PORDB6">
          <a:extLst>
            <a:ext uri="{FF2B5EF4-FFF2-40B4-BE49-F238E27FC236}">
              <a16:creationId xmlns:a16="http://schemas.microsoft.com/office/drawing/2014/main" id="{D485E2BC-400C-4475-8BF1-621E867DED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3" name="PORDB6">
          <a:extLst>
            <a:ext uri="{FF2B5EF4-FFF2-40B4-BE49-F238E27FC236}">
              <a16:creationId xmlns:a16="http://schemas.microsoft.com/office/drawing/2014/main" id="{A959E3BC-ABD3-4F44-B8A0-08B60535A48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4" name="PORDB6">
          <a:extLst>
            <a:ext uri="{FF2B5EF4-FFF2-40B4-BE49-F238E27FC236}">
              <a16:creationId xmlns:a16="http://schemas.microsoft.com/office/drawing/2014/main" id="{E107353A-A880-44FA-8A09-6C451B01DE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5" name="PORDB6">
          <a:extLst>
            <a:ext uri="{FF2B5EF4-FFF2-40B4-BE49-F238E27FC236}">
              <a16:creationId xmlns:a16="http://schemas.microsoft.com/office/drawing/2014/main" id="{3914D868-B23A-46C8-B6B6-9A01B583A3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6" name="PORDB6">
          <a:extLst>
            <a:ext uri="{FF2B5EF4-FFF2-40B4-BE49-F238E27FC236}">
              <a16:creationId xmlns:a16="http://schemas.microsoft.com/office/drawing/2014/main" id="{A2517920-7659-41EE-A774-9BB45A826DC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7" name="PORDB6">
          <a:extLst>
            <a:ext uri="{FF2B5EF4-FFF2-40B4-BE49-F238E27FC236}">
              <a16:creationId xmlns:a16="http://schemas.microsoft.com/office/drawing/2014/main" id="{2141C348-65B6-404C-AA41-303A3BB595D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8" name="PORDB6">
          <a:extLst>
            <a:ext uri="{FF2B5EF4-FFF2-40B4-BE49-F238E27FC236}">
              <a16:creationId xmlns:a16="http://schemas.microsoft.com/office/drawing/2014/main" id="{C332E046-0718-4C47-992F-3D1EED0FEB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79" name="PORDB6">
          <a:extLst>
            <a:ext uri="{FF2B5EF4-FFF2-40B4-BE49-F238E27FC236}">
              <a16:creationId xmlns:a16="http://schemas.microsoft.com/office/drawing/2014/main" id="{CE4C7936-19BE-463A-A891-C3498087B01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0" name="PORDB6">
          <a:extLst>
            <a:ext uri="{FF2B5EF4-FFF2-40B4-BE49-F238E27FC236}">
              <a16:creationId xmlns:a16="http://schemas.microsoft.com/office/drawing/2014/main" id="{62E0BF6F-4DFA-470F-B012-A89D273373F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1" name="PORDB6">
          <a:extLst>
            <a:ext uri="{FF2B5EF4-FFF2-40B4-BE49-F238E27FC236}">
              <a16:creationId xmlns:a16="http://schemas.microsoft.com/office/drawing/2014/main" id="{1F1A5D84-F1E3-4014-85B4-A9F8D9E42AF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2" name="PORDB6">
          <a:extLst>
            <a:ext uri="{FF2B5EF4-FFF2-40B4-BE49-F238E27FC236}">
              <a16:creationId xmlns:a16="http://schemas.microsoft.com/office/drawing/2014/main" id="{49A89721-876A-4D72-9994-F063EEC5626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3" name="PORDB6">
          <a:extLst>
            <a:ext uri="{FF2B5EF4-FFF2-40B4-BE49-F238E27FC236}">
              <a16:creationId xmlns:a16="http://schemas.microsoft.com/office/drawing/2014/main" id="{F340A7B3-0545-45AE-AA0F-F443B95032E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4" name="PORDB6">
          <a:extLst>
            <a:ext uri="{FF2B5EF4-FFF2-40B4-BE49-F238E27FC236}">
              <a16:creationId xmlns:a16="http://schemas.microsoft.com/office/drawing/2014/main" id="{C4171DB4-D808-41CA-8A4B-58B2B98059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5" name="PORDB6">
          <a:extLst>
            <a:ext uri="{FF2B5EF4-FFF2-40B4-BE49-F238E27FC236}">
              <a16:creationId xmlns:a16="http://schemas.microsoft.com/office/drawing/2014/main" id="{61D78D8D-67B8-4540-B343-E2C3B5D11E2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6" name="PORDB6">
          <a:extLst>
            <a:ext uri="{FF2B5EF4-FFF2-40B4-BE49-F238E27FC236}">
              <a16:creationId xmlns:a16="http://schemas.microsoft.com/office/drawing/2014/main" id="{92E05D09-C619-4FAA-9CFD-6914C8F21E6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7" name="PORDB6">
          <a:extLst>
            <a:ext uri="{FF2B5EF4-FFF2-40B4-BE49-F238E27FC236}">
              <a16:creationId xmlns:a16="http://schemas.microsoft.com/office/drawing/2014/main" id="{2EFB0A02-6F1C-4CF1-88CD-4B1B0C800B1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8" name="PORDB6">
          <a:extLst>
            <a:ext uri="{FF2B5EF4-FFF2-40B4-BE49-F238E27FC236}">
              <a16:creationId xmlns:a16="http://schemas.microsoft.com/office/drawing/2014/main" id="{49D2529D-CE00-4AFC-B440-3582ABD64C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89" name="PORDB6">
          <a:extLst>
            <a:ext uri="{FF2B5EF4-FFF2-40B4-BE49-F238E27FC236}">
              <a16:creationId xmlns:a16="http://schemas.microsoft.com/office/drawing/2014/main" id="{4BBD91F4-C3E6-4D10-9047-A4847ED471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0" name="PORDB6">
          <a:extLst>
            <a:ext uri="{FF2B5EF4-FFF2-40B4-BE49-F238E27FC236}">
              <a16:creationId xmlns:a16="http://schemas.microsoft.com/office/drawing/2014/main" id="{BFFFF5CB-F4B7-44DB-B6D3-3785F98CB14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1" name="PORDB6">
          <a:extLst>
            <a:ext uri="{FF2B5EF4-FFF2-40B4-BE49-F238E27FC236}">
              <a16:creationId xmlns:a16="http://schemas.microsoft.com/office/drawing/2014/main" id="{277D4052-0182-4D58-A7C5-C889C6FF0F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2" name="PORDB6">
          <a:extLst>
            <a:ext uri="{FF2B5EF4-FFF2-40B4-BE49-F238E27FC236}">
              <a16:creationId xmlns:a16="http://schemas.microsoft.com/office/drawing/2014/main" id="{C84C540F-42F4-4E16-B5F5-8649E6EB8A9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3" name="PORDB6">
          <a:extLst>
            <a:ext uri="{FF2B5EF4-FFF2-40B4-BE49-F238E27FC236}">
              <a16:creationId xmlns:a16="http://schemas.microsoft.com/office/drawing/2014/main" id="{A2D0B034-199B-4D65-8083-2C6BDECEA4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4" name="PORDB6">
          <a:extLst>
            <a:ext uri="{FF2B5EF4-FFF2-40B4-BE49-F238E27FC236}">
              <a16:creationId xmlns:a16="http://schemas.microsoft.com/office/drawing/2014/main" id="{9370C7DF-DF1F-4335-9422-5DE2FFC2A2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5" name="PORDB6">
          <a:extLst>
            <a:ext uri="{FF2B5EF4-FFF2-40B4-BE49-F238E27FC236}">
              <a16:creationId xmlns:a16="http://schemas.microsoft.com/office/drawing/2014/main" id="{3A6F0B50-2CFF-4E9C-A356-6A5F6C41F6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6" name="PORDB6">
          <a:extLst>
            <a:ext uri="{FF2B5EF4-FFF2-40B4-BE49-F238E27FC236}">
              <a16:creationId xmlns:a16="http://schemas.microsoft.com/office/drawing/2014/main" id="{0477462E-8537-4029-8EE4-62CA083A12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7" name="PORDB6">
          <a:extLst>
            <a:ext uri="{FF2B5EF4-FFF2-40B4-BE49-F238E27FC236}">
              <a16:creationId xmlns:a16="http://schemas.microsoft.com/office/drawing/2014/main" id="{19D5E3C9-B391-4247-9AD3-1B76C380D13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8" name="PORDB6">
          <a:extLst>
            <a:ext uri="{FF2B5EF4-FFF2-40B4-BE49-F238E27FC236}">
              <a16:creationId xmlns:a16="http://schemas.microsoft.com/office/drawing/2014/main" id="{9E244642-A7A1-4E14-8B33-2E33116FE02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799" name="PORDB6">
          <a:extLst>
            <a:ext uri="{FF2B5EF4-FFF2-40B4-BE49-F238E27FC236}">
              <a16:creationId xmlns:a16="http://schemas.microsoft.com/office/drawing/2014/main" id="{774A253B-A5DA-4006-ACB5-EB15E1C413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0" name="PORDB6">
          <a:extLst>
            <a:ext uri="{FF2B5EF4-FFF2-40B4-BE49-F238E27FC236}">
              <a16:creationId xmlns:a16="http://schemas.microsoft.com/office/drawing/2014/main" id="{E0DFA338-754C-41E0-9AB3-3A323FB4263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1" name="PORDB6">
          <a:extLst>
            <a:ext uri="{FF2B5EF4-FFF2-40B4-BE49-F238E27FC236}">
              <a16:creationId xmlns:a16="http://schemas.microsoft.com/office/drawing/2014/main" id="{1CE5F385-6FDA-4CEC-B0D0-5C845134965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2" name="PORDB6">
          <a:extLst>
            <a:ext uri="{FF2B5EF4-FFF2-40B4-BE49-F238E27FC236}">
              <a16:creationId xmlns:a16="http://schemas.microsoft.com/office/drawing/2014/main" id="{B16B5BAB-5AB6-4ADF-8F4F-FF5A172168F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3" name="PORDB6">
          <a:extLst>
            <a:ext uri="{FF2B5EF4-FFF2-40B4-BE49-F238E27FC236}">
              <a16:creationId xmlns:a16="http://schemas.microsoft.com/office/drawing/2014/main" id="{5F07873D-9CE5-43CC-8292-E92D4554896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4" name="PORDB6">
          <a:extLst>
            <a:ext uri="{FF2B5EF4-FFF2-40B4-BE49-F238E27FC236}">
              <a16:creationId xmlns:a16="http://schemas.microsoft.com/office/drawing/2014/main" id="{A413FF9C-7007-4A98-925F-EE6CB249259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5" name="PORDB6">
          <a:extLst>
            <a:ext uri="{FF2B5EF4-FFF2-40B4-BE49-F238E27FC236}">
              <a16:creationId xmlns:a16="http://schemas.microsoft.com/office/drawing/2014/main" id="{63C95D22-B7CF-478E-B8F0-5A9890CC7E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6" name="PORDB6">
          <a:extLst>
            <a:ext uri="{FF2B5EF4-FFF2-40B4-BE49-F238E27FC236}">
              <a16:creationId xmlns:a16="http://schemas.microsoft.com/office/drawing/2014/main" id="{FAED6C88-BA45-40BA-92CF-B6700B93CB0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7" name="PORDB6">
          <a:extLst>
            <a:ext uri="{FF2B5EF4-FFF2-40B4-BE49-F238E27FC236}">
              <a16:creationId xmlns:a16="http://schemas.microsoft.com/office/drawing/2014/main" id="{9A200A71-E6FE-4FB8-A5E9-5E28B758D19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8" name="PORDB6">
          <a:extLst>
            <a:ext uri="{FF2B5EF4-FFF2-40B4-BE49-F238E27FC236}">
              <a16:creationId xmlns:a16="http://schemas.microsoft.com/office/drawing/2014/main" id="{AD5610C4-89C7-4F80-9B31-D2FBA2B808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09" name="PORDB6">
          <a:extLst>
            <a:ext uri="{FF2B5EF4-FFF2-40B4-BE49-F238E27FC236}">
              <a16:creationId xmlns:a16="http://schemas.microsoft.com/office/drawing/2014/main" id="{25872E59-B264-407A-86AE-547CB2FC98A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0" name="PORDB6">
          <a:extLst>
            <a:ext uri="{FF2B5EF4-FFF2-40B4-BE49-F238E27FC236}">
              <a16:creationId xmlns:a16="http://schemas.microsoft.com/office/drawing/2014/main" id="{24CA9FD4-B7A3-42F9-A942-AA29074CDE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1" name="PORDB6">
          <a:extLst>
            <a:ext uri="{FF2B5EF4-FFF2-40B4-BE49-F238E27FC236}">
              <a16:creationId xmlns:a16="http://schemas.microsoft.com/office/drawing/2014/main" id="{9E4410D9-3FE8-453B-A974-2D2225F60DD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2" name="PORDB6">
          <a:extLst>
            <a:ext uri="{FF2B5EF4-FFF2-40B4-BE49-F238E27FC236}">
              <a16:creationId xmlns:a16="http://schemas.microsoft.com/office/drawing/2014/main" id="{B4ACE330-1C7D-464D-98A9-D0C6CDE07CE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3" name="PORDB6">
          <a:extLst>
            <a:ext uri="{FF2B5EF4-FFF2-40B4-BE49-F238E27FC236}">
              <a16:creationId xmlns:a16="http://schemas.microsoft.com/office/drawing/2014/main" id="{DD10CEBA-9338-4B33-91AA-776638B6E8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4" name="PORDB6">
          <a:extLst>
            <a:ext uri="{FF2B5EF4-FFF2-40B4-BE49-F238E27FC236}">
              <a16:creationId xmlns:a16="http://schemas.microsoft.com/office/drawing/2014/main" id="{1C817A27-44C2-4B3B-871D-459019D7AB3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5" name="PORDB6">
          <a:extLst>
            <a:ext uri="{FF2B5EF4-FFF2-40B4-BE49-F238E27FC236}">
              <a16:creationId xmlns:a16="http://schemas.microsoft.com/office/drawing/2014/main" id="{5ABB456A-62FC-4131-88C0-D3ACE8C3E14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6" name="PORDB6">
          <a:extLst>
            <a:ext uri="{FF2B5EF4-FFF2-40B4-BE49-F238E27FC236}">
              <a16:creationId xmlns:a16="http://schemas.microsoft.com/office/drawing/2014/main" id="{261933C0-C1D0-4CFF-A9FF-12EC07BA707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7" name="PORDB6">
          <a:extLst>
            <a:ext uri="{FF2B5EF4-FFF2-40B4-BE49-F238E27FC236}">
              <a16:creationId xmlns:a16="http://schemas.microsoft.com/office/drawing/2014/main" id="{029D660F-5F1B-493A-9945-E3E2A68B21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8" name="PORDB6">
          <a:extLst>
            <a:ext uri="{FF2B5EF4-FFF2-40B4-BE49-F238E27FC236}">
              <a16:creationId xmlns:a16="http://schemas.microsoft.com/office/drawing/2014/main" id="{82C120EA-B1B5-4321-9FAE-34C64E7145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19" name="PORDB6">
          <a:extLst>
            <a:ext uri="{FF2B5EF4-FFF2-40B4-BE49-F238E27FC236}">
              <a16:creationId xmlns:a16="http://schemas.microsoft.com/office/drawing/2014/main" id="{139D3036-6DED-4B75-A10D-6D7BBD14CE1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0" name="PORDB6">
          <a:extLst>
            <a:ext uri="{FF2B5EF4-FFF2-40B4-BE49-F238E27FC236}">
              <a16:creationId xmlns:a16="http://schemas.microsoft.com/office/drawing/2014/main" id="{7ADB8029-E52E-43B6-A1AA-EDF7B174EB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1" name="PORDB6">
          <a:extLst>
            <a:ext uri="{FF2B5EF4-FFF2-40B4-BE49-F238E27FC236}">
              <a16:creationId xmlns:a16="http://schemas.microsoft.com/office/drawing/2014/main" id="{3D57F7AF-E93C-43EC-A8A0-454FD2DB3D2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2" name="PORDB6">
          <a:extLst>
            <a:ext uri="{FF2B5EF4-FFF2-40B4-BE49-F238E27FC236}">
              <a16:creationId xmlns:a16="http://schemas.microsoft.com/office/drawing/2014/main" id="{FA2DCCB1-7ACA-4655-9CAE-812B9671D7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3" name="PORDB6">
          <a:extLst>
            <a:ext uri="{FF2B5EF4-FFF2-40B4-BE49-F238E27FC236}">
              <a16:creationId xmlns:a16="http://schemas.microsoft.com/office/drawing/2014/main" id="{4B009C96-C8C0-4A32-9C53-798010E84DB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4" name="PORDB6">
          <a:extLst>
            <a:ext uri="{FF2B5EF4-FFF2-40B4-BE49-F238E27FC236}">
              <a16:creationId xmlns:a16="http://schemas.microsoft.com/office/drawing/2014/main" id="{7A9776FB-40EB-4B83-8575-4CDFDC6065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5" name="PORDB6">
          <a:extLst>
            <a:ext uri="{FF2B5EF4-FFF2-40B4-BE49-F238E27FC236}">
              <a16:creationId xmlns:a16="http://schemas.microsoft.com/office/drawing/2014/main" id="{28485956-AF01-475A-AB91-32EE73834F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6" name="PORDB6">
          <a:extLst>
            <a:ext uri="{FF2B5EF4-FFF2-40B4-BE49-F238E27FC236}">
              <a16:creationId xmlns:a16="http://schemas.microsoft.com/office/drawing/2014/main" id="{23B095E1-C360-4D46-9C92-0D61B93102F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7" name="PORDB6">
          <a:extLst>
            <a:ext uri="{FF2B5EF4-FFF2-40B4-BE49-F238E27FC236}">
              <a16:creationId xmlns:a16="http://schemas.microsoft.com/office/drawing/2014/main" id="{02AF96BB-B490-40ED-BAE3-FBC19D9B67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8" name="PORDB6">
          <a:extLst>
            <a:ext uri="{FF2B5EF4-FFF2-40B4-BE49-F238E27FC236}">
              <a16:creationId xmlns:a16="http://schemas.microsoft.com/office/drawing/2014/main" id="{00278E03-B69E-4A9A-9BB9-12A70309D6C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29" name="PORDB6">
          <a:extLst>
            <a:ext uri="{FF2B5EF4-FFF2-40B4-BE49-F238E27FC236}">
              <a16:creationId xmlns:a16="http://schemas.microsoft.com/office/drawing/2014/main" id="{555FB1BC-93C5-402F-89A2-AA895BE812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0" name="PORDB6">
          <a:extLst>
            <a:ext uri="{FF2B5EF4-FFF2-40B4-BE49-F238E27FC236}">
              <a16:creationId xmlns:a16="http://schemas.microsoft.com/office/drawing/2014/main" id="{C7B4FC37-C1D0-495A-91EF-E437DF697B5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1" name="PORDB6">
          <a:extLst>
            <a:ext uri="{FF2B5EF4-FFF2-40B4-BE49-F238E27FC236}">
              <a16:creationId xmlns:a16="http://schemas.microsoft.com/office/drawing/2014/main" id="{C6826B78-C946-4C81-B50F-0BE2A3CB2E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2" name="PORDB6">
          <a:extLst>
            <a:ext uri="{FF2B5EF4-FFF2-40B4-BE49-F238E27FC236}">
              <a16:creationId xmlns:a16="http://schemas.microsoft.com/office/drawing/2014/main" id="{ECA41B1C-2D91-4D91-8099-FF296BD368C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3" name="PORDB6">
          <a:extLst>
            <a:ext uri="{FF2B5EF4-FFF2-40B4-BE49-F238E27FC236}">
              <a16:creationId xmlns:a16="http://schemas.microsoft.com/office/drawing/2014/main" id="{68FE3477-B4C1-4E61-B229-AF09A699203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4" name="PORDB6">
          <a:extLst>
            <a:ext uri="{FF2B5EF4-FFF2-40B4-BE49-F238E27FC236}">
              <a16:creationId xmlns:a16="http://schemas.microsoft.com/office/drawing/2014/main" id="{B5A1F9A5-06DD-41FB-BFA7-550C8525932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5" name="PORDB6">
          <a:extLst>
            <a:ext uri="{FF2B5EF4-FFF2-40B4-BE49-F238E27FC236}">
              <a16:creationId xmlns:a16="http://schemas.microsoft.com/office/drawing/2014/main" id="{D6477310-4C63-42BA-8668-EDD64D6A636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6" name="PORDB6">
          <a:extLst>
            <a:ext uri="{FF2B5EF4-FFF2-40B4-BE49-F238E27FC236}">
              <a16:creationId xmlns:a16="http://schemas.microsoft.com/office/drawing/2014/main" id="{7F184D93-BA60-4210-9571-FA0123A9F66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7" name="PORDB6">
          <a:extLst>
            <a:ext uri="{FF2B5EF4-FFF2-40B4-BE49-F238E27FC236}">
              <a16:creationId xmlns:a16="http://schemas.microsoft.com/office/drawing/2014/main" id="{482D0780-AFB1-4E79-921C-6EDC136ADF8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8" name="PORDB6">
          <a:extLst>
            <a:ext uri="{FF2B5EF4-FFF2-40B4-BE49-F238E27FC236}">
              <a16:creationId xmlns:a16="http://schemas.microsoft.com/office/drawing/2014/main" id="{69ED0C78-A139-44AF-8717-65533F6CA38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39" name="PORDB6">
          <a:extLst>
            <a:ext uri="{FF2B5EF4-FFF2-40B4-BE49-F238E27FC236}">
              <a16:creationId xmlns:a16="http://schemas.microsoft.com/office/drawing/2014/main" id="{6CB3B4E2-ADCB-428E-8877-E7DE67272D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0" name="PORDB6">
          <a:extLst>
            <a:ext uri="{FF2B5EF4-FFF2-40B4-BE49-F238E27FC236}">
              <a16:creationId xmlns:a16="http://schemas.microsoft.com/office/drawing/2014/main" id="{BB896E9D-39BB-474F-8F5A-1485F697F22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1" name="PORDB6">
          <a:extLst>
            <a:ext uri="{FF2B5EF4-FFF2-40B4-BE49-F238E27FC236}">
              <a16:creationId xmlns:a16="http://schemas.microsoft.com/office/drawing/2014/main" id="{058F1C08-B284-4436-9EDB-E242B0A7C45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2" name="PORDB6">
          <a:extLst>
            <a:ext uri="{FF2B5EF4-FFF2-40B4-BE49-F238E27FC236}">
              <a16:creationId xmlns:a16="http://schemas.microsoft.com/office/drawing/2014/main" id="{4A58D1D5-D0FB-454C-B2F7-A6315D365E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3" name="PORDB6">
          <a:extLst>
            <a:ext uri="{FF2B5EF4-FFF2-40B4-BE49-F238E27FC236}">
              <a16:creationId xmlns:a16="http://schemas.microsoft.com/office/drawing/2014/main" id="{95FE263C-B90F-4AA8-BFFE-515911BDE6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4" name="PORDB6">
          <a:extLst>
            <a:ext uri="{FF2B5EF4-FFF2-40B4-BE49-F238E27FC236}">
              <a16:creationId xmlns:a16="http://schemas.microsoft.com/office/drawing/2014/main" id="{FC450743-99B6-4529-B527-1D37E3D1983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5" name="PORDB6">
          <a:extLst>
            <a:ext uri="{FF2B5EF4-FFF2-40B4-BE49-F238E27FC236}">
              <a16:creationId xmlns:a16="http://schemas.microsoft.com/office/drawing/2014/main" id="{DEAA6DAF-A5C7-494D-A2FA-0F09E5A909C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6" name="PORDB6">
          <a:extLst>
            <a:ext uri="{FF2B5EF4-FFF2-40B4-BE49-F238E27FC236}">
              <a16:creationId xmlns:a16="http://schemas.microsoft.com/office/drawing/2014/main" id="{BEF88420-CA75-4DE2-A3C6-092C50B7C0E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7" name="PORDB6">
          <a:extLst>
            <a:ext uri="{FF2B5EF4-FFF2-40B4-BE49-F238E27FC236}">
              <a16:creationId xmlns:a16="http://schemas.microsoft.com/office/drawing/2014/main" id="{5D9A001E-9574-4F5C-B78A-FC98FD2470C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8" name="PORDB6">
          <a:extLst>
            <a:ext uri="{FF2B5EF4-FFF2-40B4-BE49-F238E27FC236}">
              <a16:creationId xmlns:a16="http://schemas.microsoft.com/office/drawing/2014/main" id="{CF678419-1DDC-4A4E-A345-2A0A7B8C444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49" name="PORDB6">
          <a:extLst>
            <a:ext uri="{FF2B5EF4-FFF2-40B4-BE49-F238E27FC236}">
              <a16:creationId xmlns:a16="http://schemas.microsoft.com/office/drawing/2014/main" id="{FA9F5D7A-AEA0-4EB4-9358-CC4584DCD39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0" name="PORDB6">
          <a:extLst>
            <a:ext uri="{FF2B5EF4-FFF2-40B4-BE49-F238E27FC236}">
              <a16:creationId xmlns:a16="http://schemas.microsoft.com/office/drawing/2014/main" id="{3225B1E8-A1F0-47D7-B487-1F75E9199CD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1" name="PORDB6">
          <a:extLst>
            <a:ext uri="{FF2B5EF4-FFF2-40B4-BE49-F238E27FC236}">
              <a16:creationId xmlns:a16="http://schemas.microsoft.com/office/drawing/2014/main" id="{D42B2426-FA7D-49E7-87B2-7996F84FBD4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2" name="PORDB6">
          <a:extLst>
            <a:ext uri="{FF2B5EF4-FFF2-40B4-BE49-F238E27FC236}">
              <a16:creationId xmlns:a16="http://schemas.microsoft.com/office/drawing/2014/main" id="{2DE1B820-9A95-442A-8F99-958D83ABA2C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3" name="PORDB6">
          <a:extLst>
            <a:ext uri="{FF2B5EF4-FFF2-40B4-BE49-F238E27FC236}">
              <a16:creationId xmlns:a16="http://schemas.microsoft.com/office/drawing/2014/main" id="{22D67733-DAEE-477B-B5B5-1EB1BE652EF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4" name="PORDB6">
          <a:extLst>
            <a:ext uri="{FF2B5EF4-FFF2-40B4-BE49-F238E27FC236}">
              <a16:creationId xmlns:a16="http://schemas.microsoft.com/office/drawing/2014/main" id="{E12B82F4-9014-4178-A5F0-24A94C535DA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5" name="PORDB6">
          <a:extLst>
            <a:ext uri="{FF2B5EF4-FFF2-40B4-BE49-F238E27FC236}">
              <a16:creationId xmlns:a16="http://schemas.microsoft.com/office/drawing/2014/main" id="{7DC48D35-E432-43AA-B2E8-6680967AF36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6" name="PORDB6">
          <a:extLst>
            <a:ext uri="{FF2B5EF4-FFF2-40B4-BE49-F238E27FC236}">
              <a16:creationId xmlns:a16="http://schemas.microsoft.com/office/drawing/2014/main" id="{9610257B-1D73-4E79-BE68-4B0E913FB75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7" name="PORDB6">
          <a:extLst>
            <a:ext uri="{FF2B5EF4-FFF2-40B4-BE49-F238E27FC236}">
              <a16:creationId xmlns:a16="http://schemas.microsoft.com/office/drawing/2014/main" id="{7505E613-4F11-4E76-BA9C-06DF188D03A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8" name="PORDB6">
          <a:extLst>
            <a:ext uri="{FF2B5EF4-FFF2-40B4-BE49-F238E27FC236}">
              <a16:creationId xmlns:a16="http://schemas.microsoft.com/office/drawing/2014/main" id="{6C9B2FC3-647F-4743-AC53-62C54F5A99E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59" name="PORDB6">
          <a:extLst>
            <a:ext uri="{FF2B5EF4-FFF2-40B4-BE49-F238E27FC236}">
              <a16:creationId xmlns:a16="http://schemas.microsoft.com/office/drawing/2014/main" id="{42831B13-BE75-4F0B-B121-FD4B178768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0" name="PORDB6">
          <a:extLst>
            <a:ext uri="{FF2B5EF4-FFF2-40B4-BE49-F238E27FC236}">
              <a16:creationId xmlns:a16="http://schemas.microsoft.com/office/drawing/2014/main" id="{3F0C0505-B065-41A5-B4C9-5BC6495954C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1" name="PORDB6">
          <a:extLst>
            <a:ext uri="{FF2B5EF4-FFF2-40B4-BE49-F238E27FC236}">
              <a16:creationId xmlns:a16="http://schemas.microsoft.com/office/drawing/2014/main" id="{9F3E03C4-FF08-4BFC-92F0-30B38907D77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2" name="PORDB6">
          <a:extLst>
            <a:ext uri="{FF2B5EF4-FFF2-40B4-BE49-F238E27FC236}">
              <a16:creationId xmlns:a16="http://schemas.microsoft.com/office/drawing/2014/main" id="{45EFF3B2-D707-4153-B278-C65FE3B0E05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3" name="PORDB6">
          <a:extLst>
            <a:ext uri="{FF2B5EF4-FFF2-40B4-BE49-F238E27FC236}">
              <a16:creationId xmlns:a16="http://schemas.microsoft.com/office/drawing/2014/main" id="{23C2B95C-81BC-43D8-8CE0-1CBA6700BF3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4" name="PORDB6">
          <a:extLst>
            <a:ext uri="{FF2B5EF4-FFF2-40B4-BE49-F238E27FC236}">
              <a16:creationId xmlns:a16="http://schemas.microsoft.com/office/drawing/2014/main" id="{0C33FCF6-ADA1-495D-8D1A-82B4DA4AC69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5" name="PORDB6">
          <a:extLst>
            <a:ext uri="{FF2B5EF4-FFF2-40B4-BE49-F238E27FC236}">
              <a16:creationId xmlns:a16="http://schemas.microsoft.com/office/drawing/2014/main" id="{409F4F93-B41E-4B21-83F5-831C3D46F2A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6" name="PORDB6">
          <a:extLst>
            <a:ext uri="{FF2B5EF4-FFF2-40B4-BE49-F238E27FC236}">
              <a16:creationId xmlns:a16="http://schemas.microsoft.com/office/drawing/2014/main" id="{65D09799-E33F-441B-BDF5-4C2FBD13732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7" name="PORDB6">
          <a:extLst>
            <a:ext uri="{FF2B5EF4-FFF2-40B4-BE49-F238E27FC236}">
              <a16:creationId xmlns:a16="http://schemas.microsoft.com/office/drawing/2014/main" id="{D79EC3B4-A547-490F-B980-623FE9CA25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8" name="PORDB6">
          <a:extLst>
            <a:ext uri="{FF2B5EF4-FFF2-40B4-BE49-F238E27FC236}">
              <a16:creationId xmlns:a16="http://schemas.microsoft.com/office/drawing/2014/main" id="{987728D7-5DDB-4E04-B8B3-12BE2E5A8E9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69" name="PORDB6">
          <a:extLst>
            <a:ext uri="{FF2B5EF4-FFF2-40B4-BE49-F238E27FC236}">
              <a16:creationId xmlns:a16="http://schemas.microsoft.com/office/drawing/2014/main" id="{BD5F8077-48FD-4809-9AA0-03BA8DCE7C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0" name="PORDB6">
          <a:extLst>
            <a:ext uri="{FF2B5EF4-FFF2-40B4-BE49-F238E27FC236}">
              <a16:creationId xmlns:a16="http://schemas.microsoft.com/office/drawing/2014/main" id="{F0416005-930C-431E-872F-C78E8651A3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1" name="PORDB6">
          <a:extLst>
            <a:ext uri="{FF2B5EF4-FFF2-40B4-BE49-F238E27FC236}">
              <a16:creationId xmlns:a16="http://schemas.microsoft.com/office/drawing/2014/main" id="{1EF688DC-696B-4A54-9E58-70B1532CEFC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2" name="PORDB6">
          <a:extLst>
            <a:ext uri="{FF2B5EF4-FFF2-40B4-BE49-F238E27FC236}">
              <a16:creationId xmlns:a16="http://schemas.microsoft.com/office/drawing/2014/main" id="{FF17ADC5-F1DF-43DC-84CB-5AC6A87C9A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3" name="PORDB6">
          <a:extLst>
            <a:ext uri="{FF2B5EF4-FFF2-40B4-BE49-F238E27FC236}">
              <a16:creationId xmlns:a16="http://schemas.microsoft.com/office/drawing/2014/main" id="{E63AE5C9-0D1D-4D0F-86FC-83833D276E2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4" name="PORDB6">
          <a:extLst>
            <a:ext uri="{FF2B5EF4-FFF2-40B4-BE49-F238E27FC236}">
              <a16:creationId xmlns:a16="http://schemas.microsoft.com/office/drawing/2014/main" id="{EFE7830E-B3C4-4599-A539-644E84D7719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5" name="PORDB6">
          <a:extLst>
            <a:ext uri="{FF2B5EF4-FFF2-40B4-BE49-F238E27FC236}">
              <a16:creationId xmlns:a16="http://schemas.microsoft.com/office/drawing/2014/main" id="{1C0ED168-F294-4327-82E9-E82740A8B23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6" name="PORDB6">
          <a:extLst>
            <a:ext uri="{FF2B5EF4-FFF2-40B4-BE49-F238E27FC236}">
              <a16:creationId xmlns:a16="http://schemas.microsoft.com/office/drawing/2014/main" id="{C292B714-3DD7-48D7-BF7F-DF349202B97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7" name="PORDB6">
          <a:extLst>
            <a:ext uri="{FF2B5EF4-FFF2-40B4-BE49-F238E27FC236}">
              <a16:creationId xmlns:a16="http://schemas.microsoft.com/office/drawing/2014/main" id="{89E4B280-9B97-47AA-AC9F-191C57364E9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8" name="PORDB6">
          <a:extLst>
            <a:ext uri="{FF2B5EF4-FFF2-40B4-BE49-F238E27FC236}">
              <a16:creationId xmlns:a16="http://schemas.microsoft.com/office/drawing/2014/main" id="{2BDB7BC0-5366-4279-A571-5FDACFBBCEC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79" name="PORDB6">
          <a:extLst>
            <a:ext uri="{FF2B5EF4-FFF2-40B4-BE49-F238E27FC236}">
              <a16:creationId xmlns:a16="http://schemas.microsoft.com/office/drawing/2014/main" id="{FEB775E4-6D70-4E9A-AA4B-BA73919E236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0" name="PORDB6">
          <a:extLst>
            <a:ext uri="{FF2B5EF4-FFF2-40B4-BE49-F238E27FC236}">
              <a16:creationId xmlns:a16="http://schemas.microsoft.com/office/drawing/2014/main" id="{C1C52AA4-56B8-44DC-B321-BE97CD1DC60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1" name="PORDB6">
          <a:extLst>
            <a:ext uri="{FF2B5EF4-FFF2-40B4-BE49-F238E27FC236}">
              <a16:creationId xmlns:a16="http://schemas.microsoft.com/office/drawing/2014/main" id="{6FBDF3B2-CA2A-4131-B9E6-CC71C09E3E8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2" name="PORDB6">
          <a:extLst>
            <a:ext uri="{FF2B5EF4-FFF2-40B4-BE49-F238E27FC236}">
              <a16:creationId xmlns:a16="http://schemas.microsoft.com/office/drawing/2014/main" id="{64FC6B8B-C82C-4D85-89ED-6A39788A2D1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3" name="PORDB6">
          <a:extLst>
            <a:ext uri="{FF2B5EF4-FFF2-40B4-BE49-F238E27FC236}">
              <a16:creationId xmlns:a16="http://schemas.microsoft.com/office/drawing/2014/main" id="{8B3209F5-4AB9-4BC6-8056-89C7B62A111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4" name="PORDB6">
          <a:extLst>
            <a:ext uri="{FF2B5EF4-FFF2-40B4-BE49-F238E27FC236}">
              <a16:creationId xmlns:a16="http://schemas.microsoft.com/office/drawing/2014/main" id="{69F5DD60-BA70-4C91-845B-54500650004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5" name="PORDB6">
          <a:extLst>
            <a:ext uri="{FF2B5EF4-FFF2-40B4-BE49-F238E27FC236}">
              <a16:creationId xmlns:a16="http://schemas.microsoft.com/office/drawing/2014/main" id="{48698A44-F28A-44CB-8613-748568237C6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6" name="PORDB6">
          <a:extLst>
            <a:ext uri="{FF2B5EF4-FFF2-40B4-BE49-F238E27FC236}">
              <a16:creationId xmlns:a16="http://schemas.microsoft.com/office/drawing/2014/main" id="{40E9C6FA-2F65-4124-B064-9368683DC0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7" name="PORDB6">
          <a:extLst>
            <a:ext uri="{FF2B5EF4-FFF2-40B4-BE49-F238E27FC236}">
              <a16:creationId xmlns:a16="http://schemas.microsoft.com/office/drawing/2014/main" id="{E02A8D36-FF0C-4D49-B3B0-E5979EC92AC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8" name="PORDB6">
          <a:extLst>
            <a:ext uri="{FF2B5EF4-FFF2-40B4-BE49-F238E27FC236}">
              <a16:creationId xmlns:a16="http://schemas.microsoft.com/office/drawing/2014/main" id="{7A236BCE-AB64-4BEF-AF4D-1ED091ECDBB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89" name="PORDB6">
          <a:extLst>
            <a:ext uri="{FF2B5EF4-FFF2-40B4-BE49-F238E27FC236}">
              <a16:creationId xmlns:a16="http://schemas.microsoft.com/office/drawing/2014/main" id="{02AFAF81-AAD4-4C60-87BA-276B89ED798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0" name="PORDB6">
          <a:extLst>
            <a:ext uri="{FF2B5EF4-FFF2-40B4-BE49-F238E27FC236}">
              <a16:creationId xmlns:a16="http://schemas.microsoft.com/office/drawing/2014/main" id="{9DA1F9EC-C385-4CCB-A01C-F6F4D01D2A9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1" name="PORDB6">
          <a:extLst>
            <a:ext uri="{FF2B5EF4-FFF2-40B4-BE49-F238E27FC236}">
              <a16:creationId xmlns:a16="http://schemas.microsoft.com/office/drawing/2014/main" id="{711C1712-725B-485E-8E8E-F1F1A54A645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2" name="PORDB6">
          <a:extLst>
            <a:ext uri="{FF2B5EF4-FFF2-40B4-BE49-F238E27FC236}">
              <a16:creationId xmlns:a16="http://schemas.microsoft.com/office/drawing/2014/main" id="{DD4A719E-B121-42DD-8738-AF2C4745876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3" name="PORDB6">
          <a:extLst>
            <a:ext uri="{FF2B5EF4-FFF2-40B4-BE49-F238E27FC236}">
              <a16:creationId xmlns:a16="http://schemas.microsoft.com/office/drawing/2014/main" id="{2DD000E6-973E-49AD-95F6-2C5739E093F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4" name="PORDB6">
          <a:extLst>
            <a:ext uri="{FF2B5EF4-FFF2-40B4-BE49-F238E27FC236}">
              <a16:creationId xmlns:a16="http://schemas.microsoft.com/office/drawing/2014/main" id="{4805951C-9C49-4F4C-B85B-D75C5A3E5F1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5" name="PORDB6">
          <a:extLst>
            <a:ext uri="{FF2B5EF4-FFF2-40B4-BE49-F238E27FC236}">
              <a16:creationId xmlns:a16="http://schemas.microsoft.com/office/drawing/2014/main" id="{97FBC80B-31AB-4830-8E63-338366EBF33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6" name="PORDB6">
          <a:extLst>
            <a:ext uri="{FF2B5EF4-FFF2-40B4-BE49-F238E27FC236}">
              <a16:creationId xmlns:a16="http://schemas.microsoft.com/office/drawing/2014/main" id="{0F4BC1C4-7916-4A3B-A7B8-A231638B1DC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7" name="PORDB6">
          <a:extLst>
            <a:ext uri="{FF2B5EF4-FFF2-40B4-BE49-F238E27FC236}">
              <a16:creationId xmlns:a16="http://schemas.microsoft.com/office/drawing/2014/main" id="{865B797D-FD7C-44C5-8428-2CBE92A87CC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8" name="PORDB6">
          <a:extLst>
            <a:ext uri="{FF2B5EF4-FFF2-40B4-BE49-F238E27FC236}">
              <a16:creationId xmlns:a16="http://schemas.microsoft.com/office/drawing/2014/main" id="{07C1CC03-F93F-41B4-A7DB-E8ACCDDCBCA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899" name="PORDB6">
          <a:extLst>
            <a:ext uri="{FF2B5EF4-FFF2-40B4-BE49-F238E27FC236}">
              <a16:creationId xmlns:a16="http://schemas.microsoft.com/office/drawing/2014/main" id="{EDE12DD4-9AB3-42A6-BB20-B6FD3A42E44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0" name="PORDB6">
          <a:extLst>
            <a:ext uri="{FF2B5EF4-FFF2-40B4-BE49-F238E27FC236}">
              <a16:creationId xmlns:a16="http://schemas.microsoft.com/office/drawing/2014/main" id="{66AF6487-0BD8-4904-9997-C6FFD59CD6A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1" name="PORDB6">
          <a:extLst>
            <a:ext uri="{FF2B5EF4-FFF2-40B4-BE49-F238E27FC236}">
              <a16:creationId xmlns:a16="http://schemas.microsoft.com/office/drawing/2014/main" id="{EE73CD56-E0AD-4C92-B414-A0A07681725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2" name="PORDB6">
          <a:extLst>
            <a:ext uri="{FF2B5EF4-FFF2-40B4-BE49-F238E27FC236}">
              <a16:creationId xmlns:a16="http://schemas.microsoft.com/office/drawing/2014/main" id="{888AE820-98CD-482F-A539-A30280E1AA73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3" name="PORDB6">
          <a:extLst>
            <a:ext uri="{FF2B5EF4-FFF2-40B4-BE49-F238E27FC236}">
              <a16:creationId xmlns:a16="http://schemas.microsoft.com/office/drawing/2014/main" id="{12D3C8BC-A294-428C-8811-79A724C1A44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4" name="PORDB6">
          <a:extLst>
            <a:ext uri="{FF2B5EF4-FFF2-40B4-BE49-F238E27FC236}">
              <a16:creationId xmlns:a16="http://schemas.microsoft.com/office/drawing/2014/main" id="{49C61EC5-6BE3-45D2-9CE0-50381F4056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5" name="PORDB6">
          <a:extLst>
            <a:ext uri="{FF2B5EF4-FFF2-40B4-BE49-F238E27FC236}">
              <a16:creationId xmlns:a16="http://schemas.microsoft.com/office/drawing/2014/main" id="{7FA20B64-6A6F-4D1D-8CA4-D7801C263BB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6" name="PORDB6">
          <a:extLst>
            <a:ext uri="{FF2B5EF4-FFF2-40B4-BE49-F238E27FC236}">
              <a16:creationId xmlns:a16="http://schemas.microsoft.com/office/drawing/2014/main" id="{73151FD8-E457-4A51-8888-77FAFFCDA9B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7" name="PORDB6">
          <a:extLst>
            <a:ext uri="{FF2B5EF4-FFF2-40B4-BE49-F238E27FC236}">
              <a16:creationId xmlns:a16="http://schemas.microsoft.com/office/drawing/2014/main" id="{4A26959C-6511-44EE-B145-B1A69CC26E7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8" name="PORDB6">
          <a:extLst>
            <a:ext uri="{FF2B5EF4-FFF2-40B4-BE49-F238E27FC236}">
              <a16:creationId xmlns:a16="http://schemas.microsoft.com/office/drawing/2014/main" id="{E3065C6F-C4C8-4616-928C-72AE789FC9B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09" name="PORDB6">
          <a:extLst>
            <a:ext uri="{FF2B5EF4-FFF2-40B4-BE49-F238E27FC236}">
              <a16:creationId xmlns:a16="http://schemas.microsoft.com/office/drawing/2014/main" id="{A7C1726A-FC7B-4568-B487-51B84FBD84F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0" name="PORDB6">
          <a:extLst>
            <a:ext uri="{FF2B5EF4-FFF2-40B4-BE49-F238E27FC236}">
              <a16:creationId xmlns:a16="http://schemas.microsoft.com/office/drawing/2014/main" id="{350A0BAF-9094-42A7-87C3-ABA8E27886D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1" name="PORDB6">
          <a:extLst>
            <a:ext uri="{FF2B5EF4-FFF2-40B4-BE49-F238E27FC236}">
              <a16:creationId xmlns:a16="http://schemas.microsoft.com/office/drawing/2014/main" id="{5677476A-13AB-45E2-AA17-471E4702756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2" name="PORDB6">
          <a:extLst>
            <a:ext uri="{FF2B5EF4-FFF2-40B4-BE49-F238E27FC236}">
              <a16:creationId xmlns:a16="http://schemas.microsoft.com/office/drawing/2014/main" id="{2514D7DA-1687-4BCD-91D3-FE724A66165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3" name="PORDB6">
          <a:extLst>
            <a:ext uri="{FF2B5EF4-FFF2-40B4-BE49-F238E27FC236}">
              <a16:creationId xmlns:a16="http://schemas.microsoft.com/office/drawing/2014/main" id="{5A9A5D57-3FE3-45C8-A732-0FB092D3CDD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4" name="PORDB6">
          <a:extLst>
            <a:ext uri="{FF2B5EF4-FFF2-40B4-BE49-F238E27FC236}">
              <a16:creationId xmlns:a16="http://schemas.microsoft.com/office/drawing/2014/main" id="{99053575-487A-4573-96CC-7E910746430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5" name="PORDB6">
          <a:extLst>
            <a:ext uri="{FF2B5EF4-FFF2-40B4-BE49-F238E27FC236}">
              <a16:creationId xmlns:a16="http://schemas.microsoft.com/office/drawing/2014/main" id="{BCE50B4F-77FD-4599-B401-1A734C3C71E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6" name="PORDB6">
          <a:extLst>
            <a:ext uri="{FF2B5EF4-FFF2-40B4-BE49-F238E27FC236}">
              <a16:creationId xmlns:a16="http://schemas.microsoft.com/office/drawing/2014/main" id="{2734D2C0-C958-43B4-8744-8EE8E1D3ED4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7" name="PORDB6">
          <a:extLst>
            <a:ext uri="{FF2B5EF4-FFF2-40B4-BE49-F238E27FC236}">
              <a16:creationId xmlns:a16="http://schemas.microsoft.com/office/drawing/2014/main" id="{3C75DD78-F5DC-44CA-B79F-50DC31FBEC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8" name="PORDB6">
          <a:extLst>
            <a:ext uri="{FF2B5EF4-FFF2-40B4-BE49-F238E27FC236}">
              <a16:creationId xmlns:a16="http://schemas.microsoft.com/office/drawing/2014/main" id="{A33964AD-B023-48A1-849B-CBB6A0459C2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19" name="PORDB6">
          <a:extLst>
            <a:ext uri="{FF2B5EF4-FFF2-40B4-BE49-F238E27FC236}">
              <a16:creationId xmlns:a16="http://schemas.microsoft.com/office/drawing/2014/main" id="{8ED6EDD4-8708-497A-BCC2-AC58262F89E6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0" name="PORDB6">
          <a:extLst>
            <a:ext uri="{FF2B5EF4-FFF2-40B4-BE49-F238E27FC236}">
              <a16:creationId xmlns:a16="http://schemas.microsoft.com/office/drawing/2014/main" id="{5DC6BB5D-AA7F-4C56-87EC-D56F423AA8A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1" name="PORDB6">
          <a:extLst>
            <a:ext uri="{FF2B5EF4-FFF2-40B4-BE49-F238E27FC236}">
              <a16:creationId xmlns:a16="http://schemas.microsoft.com/office/drawing/2014/main" id="{AEFA8CCE-A222-451B-A0E7-48AF9D905DAF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2" name="PORDB6">
          <a:extLst>
            <a:ext uri="{FF2B5EF4-FFF2-40B4-BE49-F238E27FC236}">
              <a16:creationId xmlns:a16="http://schemas.microsoft.com/office/drawing/2014/main" id="{8E0E6A5F-E5DD-4203-87CE-F4B3E32087D2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3" name="PORDB6">
          <a:extLst>
            <a:ext uri="{FF2B5EF4-FFF2-40B4-BE49-F238E27FC236}">
              <a16:creationId xmlns:a16="http://schemas.microsoft.com/office/drawing/2014/main" id="{A4C42C9B-38E4-466E-A667-3E88FF54A42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4" name="PORDB6">
          <a:extLst>
            <a:ext uri="{FF2B5EF4-FFF2-40B4-BE49-F238E27FC236}">
              <a16:creationId xmlns:a16="http://schemas.microsoft.com/office/drawing/2014/main" id="{499058C9-99D1-470E-AE62-4122B6C682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5" name="PORDB6">
          <a:extLst>
            <a:ext uri="{FF2B5EF4-FFF2-40B4-BE49-F238E27FC236}">
              <a16:creationId xmlns:a16="http://schemas.microsoft.com/office/drawing/2014/main" id="{57BCA572-F92D-484F-B55D-48AFAECA509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6" name="PORDB6">
          <a:extLst>
            <a:ext uri="{FF2B5EF4-FFF2-40B4-BE49-F238E27FC236}">
              <a16:creationId xmlns:a16="http://schemas.microsoft.com/office/drawing/2014/main" id="{C6CA9213-F0D6-4F8B-8406-668DBE9B7FAC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7" name="PORDB6">
          <a:extLst>
            <a:ext uri="{FF2B5EF4-FFF2-40B4-BE49-F238E27FC236}">
              <a16:creationId xmlns:a16="http://schemas.microsoft.com/office/drawing/2014/main" id="{79DEEA94-1302-45E0-9B9B-1DB7D39F0A4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8" name="PORDB6">
          <a:extLst>
            <a:ext uri="{FF2B5EF4-FFF2-40B4-BE49-F238E27FC236}">
              <a16:creationId xmlns:a16="http://schemas.microsoft.com/office/drawing/2014/main" id="{F5FAA525-41AA-45AA-8C36-FF573D5CFB7A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29" name="PORDB6">
          <a:extLst>
            <a:ext uri="{FF2B5EF4-FFF2-40B4-BE49-F238E27FC236}">
              <a16:creationId xmlns:a16="http://schemas.microsoft.com/office/drawing/2014/main" id="{DF05EAEC-DF48-45E1-85FB-C8DEB784768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0" name="PORDB6">
          <a:extLst>
            <a:ext uri="{FF2B5EF4-FFF2-40B4-BE49-F238E27FC236}">
              <a16:creationId xmlns:a16="http://schemas.microsoft.com/office/drawing/2014/main" id="{1646C9C1-8940-48BA-9C69-FF087C71041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1" name="PORDB6">
          <a:extLst>
            <a:ext uri="{FF2B5EF4-FFF2-40B4-BE49-F238E27FC236}">
              <a16:creationId xmlns:a16="http://schemas.microsoft.com/office/drawing/2014/main" id="{00EFCEB0-D91D-4F18-A42C-228FF85FAA1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2" name="PORDB6">
          <a:extLst>
            <a:ext uri="{FF2B5EF4-FFF2-40B4-BE49-F238E27FC236}">
              <a16:creationId xmlns:a16="http://schemas.microsoft.com/office/drawing/2014/main" id="{21BE1E05-C294-40D1-92C3-F5D0EA8A4BD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3" name="PORDB6">
          <a:extLst>
            <a:ext uri="{FF2B5EF4-FFF2-40B4-BE49-F238E27FC236}">
              <a16:creationId xmlns:a16="http://schemas.microsoft.com/office/drawing/2014/main" id="{F75B33E0-078E-4BCC-A768-3B293DAE10B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4" name="PORDB6">
          <a:extLst>
            <a:ext uri="{FF2B5EF4-FFF2-40B4-BE49-F238E27FC236}">
              <a16:creationId xmlns:a16="http://schemas.microsoft.com/office/drawing/2014/main" id="{ED2BC006-A62D-4032-BFC4-A27EA9AD162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5" name="PORDB6">
          <a:extLst>
            <a:ext uri="{FF2B5EF4-FFF2-40B4-BE49-F238E27FC236}">
              <a16:creationId xmlns:a16="http://schemas.microsoft.com/office/drawing/2014/main" id="{422AD654-41B4-4DA8-A0D5-EE350B919371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6" name="PORDB6">
          <a:extLst>
            <a:ext uri="{FF2B5EF4-FFF2-40B4-BE49-F238E27FC236}">
              <a16:creationId xmlns:a16="http://schemas.microsoft.com/office/drawing/2014/main" id="{637E2AE8-2A4F-4D28-9D2E-226DD86F24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7" name="PORDB6">
          <a:extLst>
            <a:ext uri="{FF2B5EF4-FFF2-40B4-BE49-F238E27FC236}">
              <a16:creationId xmlns:a16="http://schemas.microsoft.com/office/drawing/2014/main" id="{6FD0D5E8-EA2E-4BF5-950A-9F60CE8F3907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8" name="PORDB6">
          <a:extLst>
            <a:ext uri="{FF2B5EF4-FFF2-40B4-BE49-F238E27FC236}">
              <a16:creationId xmlns:a16="http://schemas.microsoft.com/office/drawing/2014/main" id="{187157D0-9C79-434A-B53E-CF46E7FF82F5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39" name="PORDB6">
          <a:extLst>
            <a:ext uri="{FF2B5EF4-FFF2-40B4-BE49-F238E27FC236}">
              <a16:creationId xmlns:a16="http://schemas.microsoft.com/office/drawing/2014/main" id="{3CD5E8AA-ADC6-463C-9250-5BB38B006C4D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0" name="PORDB6">
          <a:extLst>
            <a:ext uri="{FF2B5EF4-FFF2-40B4-BE49-F238E27FC236}">
              <a16:creationId xmlns:a16="http://schemas.microsoft.com/office/drawing/2014/main" id="{D6F61995-09A6-46B3-A84B-74625071F758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1" name="PORDB6">
          <a:extLst>
            <a:ext uri="{FF2B5EF4-FFF2-40B4-BE49-F238E27FC236}">
              <a16:creationId xmlns:a16="http://schemas.microsoft.com/office/drawing/2014/main" id="{346C757F-5447-4FD5-8780-8B3036867DC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2" name="PORDB6">
          <a:extLst>
            <a:ext uri="{FF2B5EF4-FFF2-40B4-BE49-F238E27FC236}">
              <a16:creationId xmlns:a16="http://schemas.microsoft.com/office/drawing/2014/main" id="{653AE063-A031-41F2-A6E4-08E65E106E2E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3" name="PORDB6">
          <a:extLst>
            <a:ext uri="{FF2B5EF4-FFF2-40B4-BE49-F238E27FC236}">
              <a16:creationId xmlns:a16="http://schemas.microsoft.com/office/drawing/2014/main" id="{941E19A1-4F49-4234-8D6F-F820CCB64C34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4" name="PORDB6">
          <a:extLst>
            <a:ext uri="{FF2B5EF4-FFF2-40B4-BE49-F238E27FC236}">
              <a16:creationId xmlns:a16="http://schemas.microsoft.com/office/drawing/2014/main" id="{E4FF39DB-04D1-4F7F-87F4-552187686549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5" name="PORDB6">
          <a:extLst>
            <a:ext uri="{FF2B5EF4-FFF2-40B4-BE49-F238E27FC236}">
              <a16:creationId xmlns:a16="http://schemas.microsoft.com/office/drawing/2014/main" id="{6D01F895-515E-4086-9B1F-BFF2D3B42CD0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3</xdr:col>
      <xdr:colOff>266700</xdr:colOff>
      <xdr:row>57</xdr:row>
      <xdr:rowOff>76200</xdr:rowOff>
    </xdr:from>
    <xdr:to>
      <xdr:col>6</xdr:col>
      <xdr:colOff>0</xdr:colOff>
      <xdr:row>61</xdr:row>
      <xdr:rowOff>123825</xdr:rowOff>
    </xdr:to>
    <xdr:sp macro="" textlink="">
      <xdr:nvSpPr>
        <xdr:cNvPr id="946" name="PORDB6">
          <a:extLst>
            <a:ext uri="{FF2B5EF4-FFF2-40B4-BE49-F238E27FC236}">
              <a16:creationId xmlns:a16="http://schemas.microsoft.com/office/drawing/2014/main" id="{EF30AD0F-B519-4A8F-8168-FF62D5F5468B}"/>
            </a:ext>
          </a:extLst>
        </xdr:cNvPr>
        <xdr:cNvSpPr>
          <a:spLocks noChangeArrowheads="1"/>
        </xdr:cNvSpPr>
      </xdr:nvSpPr>
      <xdr:spPr bwMode="auto">
        <a:xfrm>
          <a:off x="638175" y="10106025"/>
          <a:ext cx="2628900" cy="706755"/>
        </a:xfrm>
        <a:prstGeom prst="roundRect">
          <a:avLst>
            <a:gd name="adj" fmla="val 16667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5</xdr:col>
      <xdr:colOff>238125</xdr:colOff>
      <xdr:row>57</xdr:row>
      <xdr:rowOff>76200</xdr:rowOff>
    </xdr:from>
    <xdr:to>
      <xdr:col>15</xdr:col>
      <xdr:colOff>285749</xdr:colOff>
      <xdr:row>61</xdr:row>
      <xdr:rowOff>123825</xdr:rowOff>
    </xdr:to>
    <xdr:sp macro="" textlink="">
      <xdr:nvSpPr>
        <xdr:cNvPr id="947" name="PORDB6">
          <a:extLst>
            <a:ext uri="{FF2B5EF4-FFF2-40B4-BE49-F238E27FC236}">
              <a16:creationId xmlns:a16="http://schemas.microsoft.com/office/drawing/2014/main" id="{E91B6098-EE24-45E9-95E5-E8095EFC3BAE}"/>
            </a:ext>
          </a:extLst>
        </xdr:cNvPr>
        <xdr:cNvSpPr>
          <a:spLocks noChangeArrowheads="1"/>
        </xdr:cNvSpPr>
      </xdr:nvSpPr>
      <xdr:spPr bwMode="auto">
        <a:xfrm>
          <a:off x="3259455" y="10106025"/>
          <a:ext cx="6164579" cy="706755"/>
        </a:xfrm>
        <a:prstGeom prst="roundRect">
          <a:avLst>
            <a:gd name="adj" fmla="val 5000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126670</xdr:colOff>
      <xdr:row>0</xdr:row>
      <xdr:rowOff>0</xdr:rowOff>
    </xdr:from>
    <xdr:to>
      <xdr:col>13</xdr:col>
      <xdr:colOff>96230</xdr:colOff>
      <xdr:row>2</xdr:row>
      <xdr:rowOff>248482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5434" y="0"/>
          <a:ext cx="1216988" cy="778765"/>
        </a:xfrm>
        <a:prstGeom prst="rect">
          <a:avLst/>
        </a:prstGeom>
      </xdr:spPr>
    </xdr:pic>
    <xdr:clientData/>
  </xdr:twoCellAnchor>
  <xdr:twoCellAnchor editAs="oneCell">
    <xdr:from>
      <xdr:col>3</xdr:col>
      <xdr:colOff>180410</xdr:colOff>
      <xdr:row>13</xdr:row>
      <xdr:rowOff>124689</xdr:rowOff>
    </xdr:from>
    <xdr:to>
      <xdr:col>9</xdr:col>
      <xdr:colOff>875412</xdr:colOff>
      <xdr:row>44</xdr:row>
      <xdr:rowOff>17665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4010" y="3726871"/>
          <a:ext cx="8231875" cy="55972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uarios\Documents%20and%20Settings\Usuario\Datos%20de%20programa\Microsoft\Excel\Mis%20documentos\COMPRAS\ORDENES%20DE%20COMPRA\FLORESTA%20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199"/>
      <sheetName val="198"/>
      <sheetName val="197"/>
      <sheetName val="196"/>
      <sheetName val="195"/>
      <sheetName val="194"/>
      <sheetName val="193"/>
      <sheetName val=" 119-2"/>
      <sheetName val="192"/>
      <sheetName val="191"/>
      <sheetName val="190"/>
      <sheetName val="189"/>
      <sheetName val="188"/>
      <sheetName val="187"/>
      <sheetName val="186"/>
      <sheetName val="185"/>
      <sheetName val="184"/>
      <sheetName val="183"/>
      <sheetName val="182"/>
      <sheetName val="181"/>
      <sheetName val="180"/>
      <sheetName val="179"/>
      <sheetName val="178"/>
      <sheetName val="177"/>
      <sheetName val="176"/>
      <sheetName val="175"/>
      <sheetName val="174"/>
      <sheetName val="173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5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3"/>
      <sheetName val="142"/>
      <sheetName val="141"/>
      <sheetName val="140"/>
      <sheetName val="139"/>
      <sheetName val="138"/>
      <sheetName val="137"/>
      <sheetName val="136"/>
      <sheetName val="135"/>
      <sheetName val="134"/>
      <sheetName val="133"/>
      <sheetName val="132"/>
      <sheetName val="131"/>
      <sheetName val="130"/>
      <sheetName val="129"/>
      <sheetName val="128"/>
      <sheetName val="127"/>
      <sheetName val="126"/>
      <sheetName val="125"/>
      <sheetName val="124"/>
      <sheetName val="123"/>
      <sheetName val="122"/>
      <sheetName val="121"/>
      <sheetName val="120"/>
      <sheetName val="119"/>
      <sheetName val="Personalizar"/>
      <sheetName val="Macros"/>
      <sheetName val="ATW"/>
      <sheetName val="Lock"/>
      <sheetName val="TemplateInformation"/>
      <sheetName val="FLORESTA 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>
        <row r="23">
          <cell r="H23" t="str">
            <v>Tarjeta 1</v>
          </cell>
        </row>
        <row r="29">
          <cell r="E29" t="b">
            <v>0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D774-68EC-46DB-A531-25383AD6F7E7}">
  <sheetPr>
    <pageSetUpPr fitToPage="1"/>
  </sheetPr>
  <dimension ref="A1:T7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1" sqref="A41"/>
    </sheetView>
  </sheetViews>
  <sheetFormatPr baseColWidth="10" defaultColWidth="4.5546875" defaultRowHeight="14.4"/>
  <cols>
    <col min="1" max="1" width="43.109375" style="357" bestFit="1" customWidth="1"/>
    <col min="2" max="19" width="4.5546875" style="1" customWidth="1"/>
    <col min="20" max="20" width="17.88671875" style="358" customWidth="1"/>
    <col min="21" max="16384" width="4.5546875" style="1"/>
  </cols>
  <sheetData>
    <row r="1" spans="1:20" ht="82.95" customHeight="1">
      <c r="A1" s="347"/>
      <c r="B1" s="348" t="s">
        <v>537</v>
      </c>
      <c r="C1" s="348" t="s">
        <v>538</v>
      </c>
      <c r="D1" s="349" t="s">
        <v>539</v>
      </c>
      <c r="E1" s="350" t="s">
        <v>540</v>
      </c>
      <c r="F1" s="348" t="s">
        <v>541</v>
      </c>
      <c r="G1" s="349" t="s">
        <v>542</v>
      </c>
      <c r="H1" s="349" t="s">
        <v>543</v>
      </c>
      <c r="I1" s="350" t="s">
        <v>544</v>
      </c>
      <c r="J1" s="350" t="s">
        <v>545</v>
      </c>
      <c r="K1" s="349" t="s">
        <v>546</v>
      </c>
      <c r="L1" s="349" t="s">
        <v>547</v>
      </c>
      <c r="M1" s="348" t="s">
        <v>548</v>
      </c>
      <c r="N1" s="348" t="s">
        <v>549</v>
      </c>
      <c r="O1" s="350" t="s">
        <v>550</v>
      </c>
      <c r="P1" s="349" t="s">
        <v>551</v>
      </c>
      <c r="Q1" s="349" t="s">
        <v>552</v>
      </c>
      <c r="R1" s="348" t="s">
        <v>553</v>
      </c>
      <c r="S1" s="348" t="s">
        <v>554</v>
      </c>
      <c r="T1" s="351"/>
    </row>
    <row r="2" spans="1:20" ht="15">
      <c r="A2" s="352" t="s">
        <v>469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353">
        <v>1</v>
      </c>
    </row>
    <row r="3" spans="1:20" ht="15">
      <c r="A3" s="354" t="s">
        <v>470</v>
      </c>
      <c r="B3" s="189">
        <v>1</v>
      </c>
      <c r="C3" s="189">
        <v>1</v>
      </c>
      <c r="D3" s="189">
        <v>1</v>
      </c>
      <c r="E3" s="189">
        <v>1</v>
      </c>
      <c r="F3" s="189">
        <v>1</v>
      </c>
      <c r="G3" s="189">
        <v>1</v>
      </c>
      <c r="H3" s="189">
        <v>1</v>
      </c>
      <c r="I3" s="189">
        <v>1</v>
      </c>
      <c r="J3" s="189">
        <v>1</v>
      </c>
      <c r="K3" s="189">
        <v>1</v>
      </c>
      <c r="L3" s="189">
        <v>1</v>
      </c>
      <c r="M3" s="189">
        <v>1</v>
      </c>
      <c r="N3" s="189">
        <v>1</v>
      </c>
      <c r="O3" s="189">
        <v>1</v>
      </c>
      <c r="P3" s="189">
        <v>1</v>
      </c>
      <c r="Q3" s="189">
        <v>1</v>
      </c>
      <c r="R3" s="189">
        <v>1</v>
      </c>
      <c r="S3" s="189">
        <v>1</v>
      </c>
      <c r="T3" s="355">
        <f>+AVERAGE(B3:S3)*1</f>
        <v>1</v>
      </c>
    </row>
    <row r="4" spans="1:20" ht="15">
      <c r="A4" s="354" t="s">
        <v>471</v>
      </c>
      <c r="B4" s="189">
        <v>1</v>
      </c>
      <c r="C4" s="189">
        <v>1</v>
      </c>
      <c r="D4" s="189">
        <v>1</v>
      </c>
      <c r="E4" s="189">
        <v>1</v>
      </c>
      <c r="F4" s="189">
        <v>1</v>
      </c>
      <c r="G4" s="189">
        <v>1</v>
      </c>
      <c r="H4" s="189">
        <v>1</v>
      </c>
      <c r="I4" s="189">
        <v>1</v>
      </c>
      <c r="J4" s="189">
        <v>1</v>
      </c>
      <c r="K4" s="189">
        <v>1</v>
      </c>
      <c r="L4" s="189">
        <v>1</v>
      </c>
      <c r="M4" s="189">
        <v>1</v>
      </c>
      <c r="N4" s="189">
        <v>1</v>
      </c>
      <c r="O4" s="189">
        <v>1</v>
      </c>
      <c r="P4" s="189">
        <v>1</v>
      </c>
      <c r="Q4" s="189">
        <v>1</v>
      </c>
      <c r="R4" s="189">
        <v>1</v>
      </c>
      <c r="S4" s="189">
        <v>1</v>
      </c>
      <c r="T4" s="355">
        <f>+AVERAGE(B4:S4)*1</f>
        <v>1</v>
      </c>
    </row>
    <row r="5" spans="1:20" ht="15">
      <c r="A5" s="354" t="s">
        <v>472</v>
      </c>
      <c r="B5" s="189">
        <v>1</v>
      </c>
      <c r="C5" s="189">
        <v>1</v>
      </c>
      <c r="D5" s="189">
        <v>1</v>
      </c>
      <c r="E5" s="189">
        <v>1</v>
      </c>
      <c r="F5" s="189">
        <v>1</v>
      </c>
      <c r="G5" s="189">
        <v>1</v>
      </c>
      <c r="H5" s="189">
        <v>1</v>
      </c>
      <c r="I5" s="189">
        <v>1</v>
      </c>
      <c r="J5" s="189">
        <v>1</v>
      </c>
      <c r="K5" s="189">
        <v>1</v>
      </c>
      <c r="L5" s="189">
        <v>1</v>
      </c>
      <c r="M5" s="189">
        <v>1</v>
      </c>
      <c r="N5" s="189">
        <v>1</v>
      </c>
      <c r="O5" s="189">
        <v>1</v>
      </c>
      <c r="P5" s="189">
        <v>1</v>
      </c>
      <c r="Q5" s="189">
        <v>1</v>
      </c>
      <c r="R5" s="189">
        <v>1</v>
      </c>
      <c r="S5" s="189">
        <v>1</v>
      </c>
      <c r="T5" s="355">
        <f>+AVERAGE(B5:S5)*1</f>
        <v>1</v>
      </c>
    </row>
    <row r="6" spans="1:20" ht="15">
      <c r="A6" s="354" t="s">
        <v>473</v>
      </c>
      <c r="B6" s="189">
        <v>1</v>
      </c>
      <c r="C6" s="189">
        <v>1</v>
      </c>
      <c r="D6" s="189">
        <v>1</v>
      </c>
      <c r="E6" s="189">
        <v>1</v>
      </c>
      <c r="F6" s="189">
        <v>1</v>
      </c>
      <c r="G6" s="189">
        <v>1</v>
      </c>
      <c r="H6" s="189">
        <v>1</v>
      </c>
      <c r="I6" s="189">
        <v>1</v>
      </c>
      <c r="J6" s="189">
        <v>1</v>
      </c>
      <c r="K6" s="189">
        <v>1</v>
      </c>
      <c r="L6" s="189">
        <v>1</v>
      </c>
      <c r="M6" s="189">
        <v>1</v>
      </c>
      <c r="N6" s="189">
        <v>1</v>
      </c>
      <c r="O6" s="189">
        <v>1</v>
      </c>
      <c r="P6" s="189">
        <v>1</v>
      </c>
      <c r="Q6" s="189">
        <v>1</v>
      </c>
      <c r="R6" s="189">
        <v>1</v>
      </c>
      <c r="S6" s="189">
        <v>1</v>
      </c>
      <c r="T6" s="355">
        <f t="shared" ref="T6:T70" si="0">+AVERAGE(B6:S6)*1</f>
        <v>1</v>
      </c>
    </row>
    <row r="7" spans="1:20" ht="15">
      <c r="A7" s="354" t="s">
        <v>474</v>
      </c>
      <c r="B7" s="189">
        <v>1</v>
      </c>
      <c r="C7" s="189">
        <v>1</v>
      </c>
      <c r="D7" s="189">
        <v>1</v>
      </c>
      <c r="E7" s="189">
        <v>1</v>
      </c>
      <c r="F7" s="189">
        <v>1</v>
      </c>
      <c r="G7" s="189">
        <v>1</v>
      </c>
      <c r="H7" s="189">
        <v>1</v>
      </c>
      <c r="I7" s="189">
        <v>1</v>
      </c>
      <c r="J7" s="189">
        <v>1</v>
      </c>
      <c r="K7" s="189">
        <v>1</v>
      </c>
      <c r="L7" s="189">
        <v>1</v>
      </c>
      <c r="M7" s="189">
        <v>1</v>
      </c>
      <c r="N7" s="189">
        <v>1</v>
      </c>
      <c r="O7" s="189">
        <v>1</v>
      </c>
      <c r="P7" s="189">
        <v>1</v>
      </c>
      <c r="Q7" s="189">
        <v>1</v>
      </c>
      <c r="R7" s="189">
        <v>1</v>
      </c>
      <c r="S7" s="189">
        <v>1</v>
      </c>
      <c r="T7" s="355">
        <f t="shared" si="0"/>
        <v>1</v>
      </c>
    </row>
    <row r="8" spans="1:20" ht="15">
      <c r="A8" s="354" t="s">
        <v>475</v>
      </c>
      <c r="B8" s="189">
        <v>1</v>
      </c>
      <c r="C8" s="189">
        <v>1</v>
      </c>
      <c r="D8" s="189">
        <v>1</v>
      </c>
      <c r="E8" s="189">
        <v>1</v>
      </c>
      <c r="F8" s="189">
        <v>1</v>
      </c>
      <c r="G8" s="189">
        <v>1</v>
      </c>
      <c r="H8" s="189">
        <v>1</v>
      </c>
      <c r="I8" s="189">
        <v>1</v>
      </c>
      <c r="J8" s="189">
        <v>1</v>
      </c>
      <c r="K8" s="189">
        <v>1</v>
      </c>
      <c r="L8" s="189">
        <v>1</v>
      </c>
      <c r="M8" s="189">
        <v>1</v>
      </c>
      <c r="N8" s="189">
        <v>1</v>
      </c>
      <c r="O8" s="189">
        <v>1</v>
      </c>
      <c r="P8" s="189">
        <v>1</v>
      </c>
      <c r="Q8" s="189">
        <v>1</v>
      </c>
      <c r="R8" s="189">
        <v>1</v>
      </c>
      <c r="S8" s="189">
        <v>1</v>
      </c>
      <c r="T8" s="355">
        <f t="shared" si="0"/>
        <v>1</v>
      </c>
    </row>
    <row r="9" spans="1:20" ht="15">
      <c r="A9" s="354" t="s">
        <v>476</v>
      </c>
      <c r="B9" s="356">
        <v>0</v>
      </c>
      <c r="C9" s="356">
        <v>0</v>
      </c>
      <c r="D9" s="356">
        <v>0</v>
      </c>
      <c r="E9" s="356">
        <v>0</v>
      </c>
      <c r="F9" s="356">
        <v>0</v>
      </c>
      <c r="G9" s="356">
        <v>0</v>
      </c>
      <c r="H9" s="356">
        <v>0</v>
      </c>
      <c r="I9" s="356">
        <v>0</v>
      </c>
      <c r="J9" s="356">
        <v>0</v>
      </c>
      <c r="K9" s="356">
        <v>0</v>
      </c>
      <c r="L9" s="356">
        <v>0</v>
      </c>
      <c r="M9" s="356">
        <v>0</v>
      </c>
      <c r="N9" s="356">
        <v>0</v>
      </c>
      <c r="O9" s="356">
        <v>0</v>
      </c>
      <c r="P9" s="356">
        <v>0</v>
      </c>
      <c r="Q9" s="356">
        <v>0</v>
      </c>
      <c r="R9" s="356">
        <v>0</v>
      </c>
      <c r="S9" s="356">
        <v>0</v>
      </c>
      <c r="T9" s="355">
        <f t="shared" si="0"/>
        <v>0</v>
      </c>
    </row>
    <row r="10" spans="1:20" ht="15">
      <c r="A10" s="354" t="s">
        <v>477</v>
      </c>
      <c r="B10" s="356">
        <v>0</v>
      </c>
      <c r="C10" s="356">
        <v>0</v>
      </c>
      <c r="D10" s="356">
        <v>0</v>
      </c>
      <c r="E10" s="356">
        <v>0</v>
      </c>
      <c r="F10" s="356">
        <v>0</v>
      </c>
      <c r="G10" s="356">
        <v>0</v>
      </c>
      <c r="H10" s="356">
        <v>0</v>
      </c>
      <c r="I10" s="356">
        <v>0</v>
      </c>
      <c r="J10" s="356">
        <v>0</v>
      </c>
      <c r="K10" s="356">
        <v>0</v>
      </c>
      <c r="L10" s="356">
        <v>0</v>
      </c>
      <c r="M10" s="356">
        <v>0</v>
      </c>
      <c r="N10" s="356">
        <v>0</v>
      </c>
      <c r="O10" s="356">
        <v>0</v>
      </c>
      <c r="P10" s="356">
        <v>0</v>
      </c>
      <c r="Q10" s="356">
        <v>0</v>
      </c>
      <c r="R10" s="356">
        <v>0</v>
      </c>
      <c r="S10" s="356">
        <v>0</v>
      </c>
      <c r="T10" s="355">
        <f t="shared" si="0"/>
        <v>0</v>
      </c>
    </row>
    <row r="11" spans="1:20" ht="15">
      <c r="A11" s="354" t="s">
        <v>478</v>
      </c>
      <c r="B11" s="356">
        <v>0</v>
      </c>
      <c r="C11" s="356">
        <v>0</v>
      </c>
      <c r="D11" s="356">
        <v>0</v>
      </c>
      <c r="E11" s="356">
        <v>0</v>
      </c>
      <c r="F11" s="356">
        <v>0</v>
      </c>
      <c r="G11" s="356">
        <v>0</v>
      </c>
      <c r="H11" s="356">
        <v>0</v>
      </c>
      <c r="I11" s="356">
        <v>0</v>
      </c>
      <c r="J11" s="356">
        <v>0</v>
      </c>
      <c r="K11" s="356">
        <v>0</v>
      </c>
      <c r="L11" s="356">
        <v>0</v>
      </c>
      <c r="M11" s="356">
        <v>0</v>
      </c>
      <c r="N11" s="356">
        <v>0</v>
      </c>
      <c r="O11" s="356">
        <v>0</v>
      </c>
      <c r="P11" s="356">
        <v>0</v>
      </c>
      <c r="Q11" s="356">
        <v>0</v>
      </c>
      <c r="R11" s="356">
        <v>0</v>
      </c>
      <c r="S11" s="356">
        <v>0</v>
      </c>
      <c r="T11" s="355">
        <f t="shared" si="0"/>
        <v>0</v>
      </c>
    </row>
    <row r="12" spans="1:20" ht="15">
      <c r="A12" s="354" t="s">
        <v>479</v>
      </c>
      <c r="B12" s="356">
        <v>0</v>
      </c>
      <c r="C12" s="356">
        <v>0</v>
      </c>
      <c r="D12" s="356">
        <v>0</v>
      </c>
      <c r="E12" s="356">
        <v>0</v>
      </c>
      <c r="F12" s="356">
        <v>0</v>
      </c>
      <c r="G12" s="356">
        <v>0</v>
      </c>
      <c r="H12" s="356">
        <v>0</v>
      </c>
      <c r="I12" s="356">
        <v>0</v>
      </c>
      <c r="J12" s="356">
        <v>0</v>
      </c>
      <c r="K12" s="356">
        <v>0</v>
      </c>
      <c r="L12" s="356">
        <v>0</v>
      </c>
      <c r="M12" s="356">
        <v>0</v>
      </c>
      <c r="N12" s="356">
        <v>0</v>
      </c>
      <c r="O12" s="356">
        <v>0</v>
      </c>
      <c r="P12" s="356">
        <v>0</v>
      </c>
      <c r="Q12" s="356">
        <v>0</v>
      </c>
      <c r="R12" s="356">
        <v>0</v>
      </c>
      <c r="S12" s="356">
        <v>0</v>
      </c>
      <c r="T12" s="355">
        <f t="shared" si="0"/>
        <v>0</v>
      </c>
    </row>
    <row r="13" spans="1:20" ht="15">
      <c r="A13" s="354" t="s">
        <v>480</v>
      </c>
      <c r="B13" s="356">
        <v>1</v>
      </c>
      <c r="C13" s="356">
        <v>0</v>
      </c>
      <c r="D13" s="356">
        <v>0</v>
      </c>
      <c r="E13" s="356">
        <v>0</v>
      </c>
      <c r="F13" s="356">
        <v>0</v>
      </c>
      <c r="G13" s="356">
        <v>0</v>
      </c>
      <c r="H13" s="356">
        <v>0</v>
      </c>
      <c r="I13" s="356">
        <v>0</v>
      </c>
      <c r="J13" s="356">
        <v>0</v>
      </c>
      <c r="K13" s="356">
        <v>0</v>
      </c>
      <c r="L13" s="356">
        <v>0</v>
      </c>
      <c r="M13" s="356">
        <v>0</v>
      </c>
      <c r="N13" s="356">
        <v>0</v>
      </c>
      <c r="O13" s="356">
        <v>0</v>
      </c>
      <c r="P13" s="356">
        <v>0</v>
      </c>
      <c r="Q13" s="356">
        <v>0</v>
      </c>
      <c r="R13" s="356">
        <v>0</v>
      </c>
      <c r="S13" s="356">
        <v>0</v>
      </c>
      <c r="T13" s="355">
        <f t="shared" si="0"/>
        <v>5.5555555555555552E-2</v>
      </c>
    </row>
    <row r="14" spans="1:20" ht="15">
      <c r="A14" s="354" t="s">
        <v>481</v>
      </c>
      <c r="B14" s="356">
        <v>0</v>
      </c>
      <c r="C14" s="356">
        <v>0</v>
      </c>
      <c r="D14" s="356">
        <v>0</v>
      </c>
      <c r="E14" s="356">
        <v>0</v>
      </c>
      <c r="F14" s="356">
        <v>0</v>
      </c>
      <c r="G14" s="356">
        <v>0</v>
      </c>
      <c r="H14" s="356">
        <v>0</v>
      </c>
      <c r="I14" s="356">
        <v>0</v>
      </c>
      <c r="J14" s="356">
        <v>0</v>
      </c>
      <c r="K14" s="356">
        <v>0</v>
      </c>
      <c r="L14" s="356">
        <v>0</v>
      </c>
      <c r="M14" s="356">
        <v>0</v>
      </c>
      <c r="N14" s="356">
        <v>0</v>
      </c>
      <c r="O14" s="356">
        <v>0</v>
      </c>
      <c r="P14" s="356">
        <v>0</v>
      </c>
      <c r="Q14" s="356">
        <v>0</v>
      </c>
      <c r="R14" s="356">
        <v>0</v>
      </c>
      <c r="S14" s="356">
        <v>0</v>
      </c>
      <c r="T14" s="355">
        <f t="shared" si="0"/>
        <v>0</v>
      </c>
    </row>
    <row r="15" spans="1:20" ht="15">
      <c r="A15" s="354" t="s">
        <v>482</v>
      </c>
      <c r="B15" s="356">
        <v>0</v>
      </c>
      <c r="C15" s="356">
        <v>0</v>
      </c>
      <c r="D15" s="356">
        <v>0</v>
      </c>
      <c r="E15" s="356">
        <v>0</v>
      </c>
      <c r="F15" s="356">
        <v>0</v>
      </c>
      <c r="G15" s="356">
        <v>0</v>
      </c>
      <c r="H15" s="356">
        <v>0</v>
      </c>
      <c r="I15" s="356">
        <v>0</v>
      </c>
      <c r="J15" s="356">
        <v>0</v>
      </c>
      <c r="K15" s="356">
        <v>0</v>
      </c>
      <c r="L15" s="356">
        <v>0</v>
      </c>
      <c r="M15" s="356">
        <v>0</v>
      </c>
      <c r="N15" s="356">
        <v>0</v>
      </c>
      <c r="O15" s="356">
        <v>0</v>
      </c>
      <c r="P15" s="356">
        <v>0</v>
      </c>
      <c r="Q15" s="356">
        <v>0</v>
      </c>
      <c r="R15" s="356">
        <v>0</v>
      </c>
      <c r="S15" s="356">
        <v>0</v>
      </c>
      <c r="T15" s="355">
        <f t="shared" si="0"/>
        <v>0</v>
      </c>
    </row>
    <row r="16" spans="1:20" ht="15">
      <c r="A16" s="354" t="s">
        <v>483</v>
      </c>
      <c r="B16" s="356">
        <v>0</v>
      </c>
      <c r="C16" s="356">
        <v>0</v>
      </c>
      <c r="D16" s="356">
        <v>0</v>
      </c>
      <c r="E16" s="356">
        <v>0</v>
      </c>
      <c r="F16" s="356">
        <v>0</v>
      </c>
      <c r="G16" s="356">
        <v>0</v>
      </c>
      <c r="H16" s="356">
        <v>0</v>
      </c>
      <c r="I16" s="356">
        <v>0</v>
      </c>
      <c r="J16" s="356">
        <v>0</v>
      </c>
      <c r="K16" s="356">
        <v>0</v>
      </c>
      <c r="L16" s="356">
        <v>0</v>
      </c>
      <c r="M16" s="356">
        <v>0</v>
      </c>
      <c r="N16" s="356">
        <v>0</v>
      </c>
      <c r="O16" s="356">
        <v>0</v>
      </c>
      <c r="P16" s="356">
        <v>0</v>
      </c>
      <c r="Q16" s="356">
        <v>0</v>
      </c>
      <c r="R16" s="356">
        <v>0</v>
      </c>
      <c r="S16" s="356">
        <v>0</v>
      </c>
      <c r="T16" s="355">
        <f t="shared" si="0"/>
        <v>0</v>
      </c>
    </row>
    <row r="17" spans="1:20" ht="15">
      <c r="A17" s="354" t="s">
        <v>484</v>
      </c>
      <c r="B17" s="356">
        <v>0</v>
      </c>
      <c r="C17" s="356">
        <v>0</v>
      </c>
      <c r="D17" s="356">
        <v>0</v>
      </c>
      <c r="E17" s="356">
        <v>0</v>
      </c>
      <c r="F17" s="356">
        <v>0</v>
      </c>
      <c r="G17" s="356">
        <v>0</v>
      </c>
      <c r="H17" s="356">
        <v>0</v>
      </c>
      <c r="I17" s="356">
        <v>0</v>
      </c>
      <c r="J17" s="356">
        <v>0</v>
      </c>
      <c r="K17" s="356">
        <v>0</v>
      </c>
      <c r="L17" s="356">
        <v>0</v>
      </c>
      <c r="M17" s="356">
        <v>0</v>
      </c>
      <c r="N17" s="356">
        <v>0</v>
      </c>
      <c r="O17" s="356">
        <v>0</v>
      </c>
      <c r="P17" s="356">
        <v>0</v>
      </c>
      <c r="Q17" s="356">
        <v>0</v>
      </c>
      <c r="R17" s="356">
        <v>0</v>
      </c>
      <c r="S17" s="356">
        <v>0</v>
      </c>
      <c r="T17" s="355">
        <f t="shared" si="0"/>
        <v>0</v>
      </c>
    </row>
    <row r="18" spans="1:20" ht="15">
      <c r="A18" s="354" t="s">
        <v>485</v>
      </c>
      <c r="B18" s="356">
        <v>0</v>
      </c>
      <c r="C18" s="356">
        <v>0</v>
      </c>
      <c r="D18" s="356">
        <v>0</v>
      </c>
      <c r="E18" s="356">
        <v>0</v>
      </c>
      <c r="F18" s="356">
        <v>0</v>
      </c>
      <c r="G18" s="356">
        <v>0</v>
      </c>
      <c r="H18" s="356">
        <v>0</v>
      </c>
      <c r="I18" s="356">
        <v>0</v>
      </c>
      <c r="J18" s="356">
        <v>0</v>
      </c>
      <c r="K18" s="356">
        <v>0</v>
      </c>
      <c r="L18" s="356">
        <v>0</v>
      </c>
      <c r="M18" s="356">
        <v>0</v>
      </c>
      <c r="N18" s="356">
        <v>0</v>
      </c>
      <c r="O18" s="356">
        <v>0</v>
      </c>
      <c r="P18" s="356">
        <v>0</v>
      </c>
      <c r="Q18" s="356">
        <v>0</v>
      </c>
      <c r="R18" s="356">
        <v>0</v>
      </c>
      <c r="S18" s="356">
        <v>0</v>
      </c>
      <c r="T18" s="355">
        <f t="shared" si="0"/>
        <v>0</v>
      </c>
    </row>
    <row r="19" spans="1:20" ht="15">
      <c r="A19" s="354" t="s">
        <v>486</v>
      </c>
      <c r="B19" s="356">
        <v>0</v>
      </c>
      <c r="C19" s="356">
        <v>0</v>
      </c>
      <c r="D19" s="356">
        <v>0</v>
      </c>
      <c r="E19" s="356">
        <v>0</v>
      </c>
      <c r="F19" s="356">
        <v>0</v>
      </c>
      <c r="G19" s="356">
        <v>0</v>
      </c>
      <c r="H19" s="356">
        <v>0</v>
      </c>
      <c r="I19" s="356">
        <v>0</v>
      </c>
      <c r="J19" s="356">
        <v>0</v>
      </c>
      <c r="K19" s="356">
        <v>0</v>
      </c>
      <c r="L19" s="356">
        <v>0</v>
      </c>
      <c r="M19" s="356">
        <v>0</v>
      </c>
      <c r="N19" s="356">
        <v>0</v>
      </c>
      <c r="O19" s="356">
        <v>0</v>
      </c>
      <c r="P19" s="356">
        <v>0</v>
      </c>
      <c r="Q19" s="356">
        <v>0</v>
      </c>
      <c r="R19" s="356">
        <v>0</v>
      </c>
      <c r="S19" s="356">
        <v>0</v>
      </c>
      <c r="T19" s="355">
        <f t="shared" si="0"/>
        <v>0</v>
      </c>
    </row>
    <row r="20" spans="1:20" ht="15">
      <c r="A20" s="354" t="s">
        <v>487</v>
      </c>
      <c r="B20" s="356">
        <v>0</v>
      </c>
      <c r="C20" s="356">
        <v>0</v>
      </c>
      <c r="D20" s="356">
        <v>0</v>
      </c>
      <c r="E20" s="356">
        <v>0</v>
      </c>
      <c r="F20" s="356">
        <v>0</v>
      </c>
      <c r="G20" s="356">
        <v>0</v>
      </c>
      <c r="H20" s="356">
        <v>0</v>
      </c>
      <c r="I20" s="356">
        <v>0</v>
      </c>
      <c r="J20" s="356">
        <v>0</v>
      </c>
      <c r="K20" s="356">
        <v>0</v>
      </c>
      <c r="L20" s="356">
        <v>0</v>
      </c>
      <c r="M20" s="356">
        <v>0</v>
      </c>
      <c r="N20" s="356">
        <v>0</v>
      </c>
      <c r="O20" s="356">
        <v>0</v>
      </c>
      <c r="P20" s="356">
        <v>0</v>
      </c>
      <c r="Q20" s="356">
        <v>0</v>
      </c>
      <c r="R20" s="356">
        <v>0</v>
      </c>
      <c r="S20" s="356">
        <v>0</v>
      </c>
      <c r="T20" s="355">
        <f t="shared" si="0"/>
        <v>0</v>
      </c>
    </row>
    <row r="21" spans="1:20" ht="15">
      <c r="A21" s="354" t="s">
        <v>488</v>
      </c>
      <c r="B21" s="356">
        <v>0</v>
      </c>
      <c r="C21" s="356">
        <v>0</v>
      </c>
      <c r="D21" s="356">
        <v>0</v>
      </c>
      <c r="E21" s="356">
        <v>0</v>
      </c>
      <c r="F21" s="356">
        <v>0</v>
      </c>
      <c r="G21" s="356">
        <v>0</v>
      </c>
      <c r="H21" s="356">
        <v>0</v>
      </c>
      <c r="I21" s="356">
        <v>0</v>
      </c>
      <c r="J21" s="356">
        <v>0</v>
      </c>
      <c r="K21" s="356">
        <v>0</v>
      </c>
      <c r="L21" s="356">
        <v>0</v>
      </c>
      <c r="M21" s="356">
        <v>0</v>
      </c>
      <c r="N21" s="356">
        <v>0</v>
      </c>
      <c r="O21" s="356">
        <v>0</v>
      </c>
      <c r="P21" s="356">
        <v>0</v>
      </c>
      <c r="Q21" s="356">
        <v>0</v>
      </c>
      <c r="R21" s="356">
        <v>0</v>
      </c>
      <c r="S21" s="356">
        <v>0</v>
      </c>
      <c r="T21" s="355">
        <f t="shared" si="0"/>
        <v>0</v>
      </c>
    </row>
    <row r="22" spans="1:20" ht="15">
      <c r="A22" s="354" t="s">
        <v>489</v>
      </c>
      <c r="B22" s="356">
        <v>0</v>
      </c>
      <c r="C22" s="356">
        <v>0</v>
      </c>
      <c r="D22" s="356">
        <v>0</v>
      </c>
      <c r="E22" s="356">
        <v>0</v>
      </c>
      <c r="F22" s="356">
        <v>0</v>
      </c>
      <c r="G22" s="356">
        <v>0</v>
      </c>
      <c r="H22" s="356">
        <v>0</v>
      </c>
      <c r="I22" s="356">
        <v>0</v>
      </c>
      <c r="J22" s="356">
        <v>0</v>
      </c>
      <c r="K22" s="356">
        <v>0</v>
      </c>
      <c r="L22" s="356">
        <v>0</v>
      </c>
      <c r="M22" s="356">
        <v>0</v>
      </c>
      <c r="N22" s="356">
        <v>0</v>
      </c>
      <c r="O22" s="356">
        <v>0</v>
      </c>
      <c r="P22" s="356">
        <v>0</v>
      </c>
      <c r="Q22" s="356">
        <v>0</v>
      </c>
      <c r="R22" s="356">
        <v>0</v>
      </c>
      <c r="S22" s="356">
        <v>0</v>
      </c>
      <c r="T22" s="355">
        <f t="shared" si="0"/>
        <v>0</v>
      </c>
    </row>
    <row r="23" spans="1:20" ht="15">
      <c r="A23" s="354" t="s">
        <v>490</v>
      </c>
      <c r="B23" s="356">
        <v>0</v>
      </c>
      <c r="C23" s="356">
        <v>0</v>
      </c>
      <c r="D23" s="356">
        <v>0</v>
      </c>
      <c r="E23" s="356">
        <v>0</v>
      </c>
      <c r="F23" s="356">
        <v>0</v>
      </c>
      <c r="G23" s="356">
        <v>0</v>
      </c>
      <c r="H23" s="356">
        <v>0</v>
      </c>
      <c r="I23" s="356">
        <v>0</v>
      </c>
      <c r="J23" s="356">
        <v>0</v>
      </c>
      <c r="K23" s="356">
        <v>0</v>
      </c>
      <c r="L23" s="356">
        <v>0</v>
      </c>
      <c r="M23" s="356">
        <v>0</v>
      </c>
      <c r="N23" s="356">
        <v>0</v>
      </c>
      <c r="O23" s="356">
        <v>0</v>
      </c>
      <c r="P23" s="356">
        <v>0</v>
      </c>
      <c r="Q23" s="356">
        <v>0</v>
      </c>
      <c r="R23" s="356">
        <v>0</v>
      </c>
      <c r="S23" s="356">
        <v>0</v>
      </c>
      <c r="T23" s="355">
        <f t="shared" si="0"/>
        <v>0</v>
      </c>
    </row>
    <row r="24" spans="1:20" ht="15">
      <c r="A24" s="354" t="s">
        <v>491</v>
      </c>
      <c r="B24" s="356">
        <v>0</v>
      </c>
      <c r="C24" s="356">
        <v>0</v>
      </c>
      <c r="D24" s="356">
        <v>0</v>
      </c>
      <c r="E24" s="356">
        <v>0</v>
      </c>
      <c r="F24" s="356">
        <v>0</v>
      </c>
      <c r="G24" s="356">
        <v>0</v>
      </c>
      <c r="H24" s="356">
        <v>0</v>
      </c>
      <c r="I24" s="356">
        <v>0</v>
      </c>
      <c r="J24" s="356">
        <v>0</v>
      </c>
      <c r="K24" s="356">
        <v>0</v>
      </c>
      <c r="L24" s="356">
        <v>0</v>
      </c>
      <c r="M24" s="356">
        <v>0</v>
      </c>
      <c r="N24" s="356">
        <v>0</v>
      </c>
      <c r="O24" s="356">
        <v>0</v>
      </c>
      <c r="P24" s="356">
        <v>0</v>
      </c>
      <c r="Q24" s="356">
        <v>0</v>
      </c>
      <c r="R24" s="356">
        <v>0</v>
      </c>
      <c r="S24" s="356">
        <v>0</v>
      </c>
      <c r="T24" s="355">
        <f t="shared" si="0"/>
        <v>0</v>
      </c>
    </row>
    <row r="25" spans="1:20" ht="15">
      <c r="A25" s="354" t="s">
        <v>492</v>
      </c>
      <c r="B25" s="356">
        <v>0</v>
      </c>
      <c r="C25" s="356">
        <v>0</v>
      </c>
      <c r="D25" s="356">
        <v>0</v>
      </c>
      <c r="E25" s="356">
        <v>0</v>
      </c>
      <c r="F25" s="356">
        <v>0</v>
      </c>
      <c r="G25" s="356">
        <v>0</v>
      </c>
      <c r="H25" s="356">
        <v>0</v>
      </c>
      <c r="I25" s="356">
        <v>0</v>
      </c>
      <c r="J25" s="356">
        <v>0</v>
      </c>
      <c r="K25" s="356">
        <v>0</v>
      </c>
      <c r="L25" s="356">
        <v>0</v>
      </c>
      <c r="M25" s="356">
        <v>0</v>
      </c>
      <c r="N25" s="356">
        <v>0</v>
      </c>
      <c r="O25" s="356">
        <v>0</v>
      </c>
      <c r="P25" s="356">
        <v>0</v>
      </c>
      <c r="Q25" s="356">
        <v>0</v>
      </c>
      <c r="R25" s="356">
        <v>0</v>
      </c>
      <c r="S25" s="356">
        <v>0</v>
      </c>
      <c r="T25" s="355">
        <f t="shared" si="0"/>
        <v>0</v>
      </c>
    </row>
    <row r="26" spans="1:20" ht="15">
      <c r="A26" s="354" t="s">
        <v>493</v>
      </c>
      <c r="B26" s="356">
        <v>0</v>
      </c>
      <c r="C26" s="356">
        <v>0</v>
      </c>
      <c r="D26" s="356">
        <v>0</v>
      </c>
      <c r="E26" s="356">
        <v>0</v>
      </c>
      <c r="F26" s="356">
        <v>0</v>
      </c>
      <c r="G26" s="356">
        <v>0</v>
      </c>
      <c r="H26" s="356">
        <v>0</v>
      </c>
      <c r="I26" s="356">
        <v>0</v>
      </c>
      <c r="J26" s="356">
        <v>0</v>
      </c>
      <c r="K26" s="356">
        <v>0</v>
      </c>
      <c r="L26" s="356">
        <v>0</v>
      </c>
      <c r="M26" s="356">
        <v>0</v>
      </c>
      <c r="N26" s="356">
        <v>0</v>
      </c>
      <c r="O26" s="356">
        <v>0</v>
      </c>
      <c r="P26" s="356">
        <v>0</v>
      </c>
      <c r="Q26" s="356">
        <v>0</v>
      </c>
      <c r="R26" s="356">
        <v>0</v>
      </c>
      <c r="S26" s="356">
        <v>0</v>
      </c>
      <c r="T26" s="355">
        <f t="shared" si="0"/>
        <v>0</v>
      </c>
    </row>
    <row r="27" spans="1:20" ht="15">
      <c r="A27" s="354" t="s">
        <v>494</v>
      </c>
      <c r="B27" s="356">
        <v>0</v>
      </c>
      <c r="C27" s="356">
        <v>0</v>
      </c>
      <c r="D27" s="356">
        <v>0</v>
      </c>
      <c r="E27" s="356">
        <v>0</v>
      </c>
      <c r="F27" s="356">
        <v>0</v>
      </c>
      <c r="G27" s="356">
        <v>0</v>
      </c>
      <c r="H27" s="356">
        <v>0</v>
      </c>
      <c r="I27" s="356">
        <v>0</v>
      </c>
      <c r="J27" s="356">
        <v>0</v>
      </c>
      <c r="K27" s="356">
        <v>0</v>
      </c>
      <c r="L27" s="356">
        <v>0</v>
      </c>
      <c r="M27" s="356">
        <v>0</v>
      </c>
      <c r="N27" s="356">
        <v>0</v>
      </c>
      <c r="O27" s="356">
        <v>0</v>
      </c>
      <c r="P27" s="356">
        <v>0</v>
      </c>
      <c r="Q27" s="356">
        <v>0</v>
      </c>
      <c r="R27" s="356">
        <v>0</v>
      </c>
      <c r="S27" s="356">
        <v>0</v>
      </c>
      <c r="T27" s="355">
        <f t="shared" si="0"/>
        <v>0</v>
      </c>
    </row>
    <row r="28" spans="1:20" ht="15">
      <c r="A28" s="354" t="s">
        <v>495</v>
      </c>
      <c r="B28" s="356">
        <v>0</v>
      </c>
      <c r="C28" s="356">
        <v>0</v>
      </c>
      <c r="D28" s="356">
        <v>0</v>
      </c>
      <c r="E28" s="356">
        <v>0</v>
      </c>
      <c r="F28" s="356">
        <v>0</v>
      </c>
      <c r="G28" s="356">
        <v>0</v>
      </c>
      <c r="H28" s="356">
        <v>0</v>
      </c>
      <c r="I28" s="356">
        <v>0</v>
      </c>
      <c r="J28" s="356">
        <v>0</v>
      </c>
      <c r="K28" s="356">
        <v>0</v>
      </c>
      <c r="L28" s="356">
        <v>0</v>
      </c>
      <c r="M28" s="356">
        <v>0</v>
      </c>
      <c r="N28" s="356">
        <v>0</v>
      </c>
      <c r="O28" s="356">
        <v>0</v>
      </c>
      <c r="P28" s="356">
        <v>0</v>
      </c>
      <c r="Q28" s="356">
        <v>0</v>
      </c>
      <c r="R28" s="356">
        <v>0</v>
      </c>
      <c r="S28" s="356">
        <v>0</v>
      </c>
      <c r="T28" s="355">
        <f t="shared" si="0"/>
        <v>0</v>
      </c>
    </row>
    <row r="29" spans="1:20" ht="15">
      <c r="A29" s="354" t="s">
        <v>496</v>
      </c>
      <c r="B29" s="356">
        <v>0</v>
      </c>
      <c r="C29" s="356">
        <v>0</v>
      </c>
      <c r="D29" s="356">
        <v>0</v>
      </c>
      <c r="E29" s="356">
        <v>0</v>
      </c>
      <c r="F29" s="356">
        <v>0</v>
      </c>
      <c r="G29" s="356">
        <v>0</v>
      </c>
      <c r="H29" s="356">
        <v>0</v>
      </c>
      <c r="I29" s="356">
        <v>0</v>
      </c>
      <c r="J29" s="356">
        <v>0</v>
      </c>
      <c r="K29" s="356">
        <v>0</v>
      </c>
      <c r="L29" s="356">
        <v>0</v>
      </c>
      <c r="M29" s="356">
        <v>0</v>
      </c>
      <c r="N29" s="356">
        <v>0</v>
      </c>
      <c r="O29" s="356">
        <v>0</v>
      </c>
      <c r="P29" s="356">
        <v>0</v>
      </c>
      <c r="Q29" s="356">
        <v>0</v>
      </c>
      <c r="R29" s="356">
        <v>0</v>
      </c>
      <c r="S29" s="356">
        <v>0</v>
      </c>
      <c r="T29" s="355">
        <f t="shared" si="0"/>
        <v>0</v>
      </c>
    </row>
    <row r="30" spans="1:20" ht="15">
      <c r="A30" s="354" t="s">
        <v>497</v>
      </c>
      <c r="B30" s="356">
        <v>0</v>
      </c>
      <c r="C30" s="356">
        <v>0</v>
      </c>
      <c r="D30" s="356">
        <v>0</v>
      </c>
      <c r="E30" s="356">
        <v>0</v>
      </c>
      <c r="F30" s="356">
        <v>0</v>
      </c>
      <c r="G30" s="356">
        <v>0</v>
      </c>
      <c r="H30" s="356">
        <v>0</v>
      </c>
      <c r="I30" s="356">
        <v>0</v>
      </c>
      <c r="J30" s="356">
        <v>0</v>
      </c>
      <c r="K30" s="356">
        <v>0</v>
      </c>
      <c r="L30" s="356">
        <v>0</v>
      </c>
      <c r="M30" s="356">
        <v>0</v>
      </c>
      <c r="N30" s="356">
        <v>0</v>
      </c>
      <c r="O30" s="356">
        <v>0</v>
      </c>
      <c r="P30" s="356">
        <v>0</v>
      </c>
      <c r="Q30" s="356">
        <v>0</v>
      </c>
      <c r="R30" s="356">
        <v>0</v>
      </c>
      <c r="S30" s="356">
        <v>0</v>
      </c>
      <c r="T30" s="355">
        <f t="shared" si="0"/>
        <v>0</v>
      </c>
    </row>
    <row r="31" spans="1:20" ht="15">
      <c r="A31" s="354" t="s">
        <v>498</v>
      </c>
      <c r="B31" s="356">
        <v>0</v>
      </c>
      <c r="C31" s="356">
        <v>0</v>
      </c>
      <c r="D31" s="356">
        <v>0</v>
      </c>
      <c r="E31" s="356">
        <v>0</v>
      </c>
      <c r="F31" s="356">
        <v>0</v>
      </c>
      <c r="G31" s="356">
        <v>0</v>
      </c>
      <c r="H31" s="356">
        <v>0</v>
      </c>
      <c r="I31" s="356">
        <v>0</v>
      </c>
      <c r="J31" s="356">
        <v>0</v>
      </c>
      <c r="K31" s="356">
        <v>0</v>
      </c>
      <c r="L31" s="356">
        <v>0</v>
      </c>
      <c r="M31" s="356">
        <v>0</v>
      </c>
      <c r="N31" s="356">
        <v>0</v>
      </c>
      <c r="O31" s="356">
        <v>0</v>
      </c>
      <c r="P31" s="356">
        <v>0</v>
      </c>
      <c r="Q31" s="356">
        <v>0</v>
      </c>
      <c r="R31" s="356">
        <v>0</v>
      </c>
      <c r="S31" s="356">
        <v>0</v>
      </c>
      <c r="T31" s="355">
        <f t="shared" si="0"/>
        <v>0</v>
      </c>
    </row>
    <row r="32" spans="1:20" ht="15">
      <c r="A32" s="354" t="s">
        <v>499</v>
      </c>
      <c r="B32" s="356">
        <v>0</v>
      </c>
      <c r="C32" s="356">
        <v>0</v>
      </c>
      <c r="D32" s="356">
        <v>0</v>
      </c>
      <c r="E32" s="356">
        <v>0</v>
      </c>
      <c r="F32" s="356">
        <v>0</v>
      </c>
      <c r="G32" s="356">
        <v>0</v>
      </c>
      <c r="H32" s="356">
        <v>0</v>
      </c>
      <c r="I32" s="356">
        <v>0</v>
      </c>
      <c r="J32" s="356">
        <v>0</v>
      </c>
      <c r="K32" s="356">
        <v>0</v>
      </c>
      <c r="L32" s="356">
        <v>0</v>
      </c>
      <c r="M32" s="356">
        <v>0</v>
      </c>
      <c r="N32" s="356">
        <v>0</v>
      </c>
      <c r="O32" s="356">
        <v>0</v>
      </c>
      <c r="P32" s="356">
        <v>0</v>
      </c>
      <c r="Q32" s="356">
        <v>0</v>
      </c>
      <c r="R32" s="356">
        <v>0</v>
      </c>
      <c r="S32" s="356">
        <v>0</v>
      </c>
      <c r="T32" s="355">
        <f t="shared" si="0"/>
        <v>0</v>
      </c>
    </row>
    <row r="33" spans="1:20" ht="15">
      <c r="A33" s="354" t="s">
        <v>500</v>
      </c>
      <c r="B33" s="356">
        <v>0</v>
      </c>
      <c r="C33" s="356">
        <v>0</v>
      </c>
      <c r="D33" s="356">
        <v>0</v>
      </c>
      <c r="E33" s="356">
        <v>0</v>
      </c>
      <c r="F33" s="356">
        <v>0</v>
      </c>
      <c r="G33" s="356">
        <v>0</v>
      </c>
      <c r="H33" s="356">
        <v>0</v>
      </c>
      <c r="I33" s="356">
        <v>0</v>
      </c>
      <c r="J33" s="356">
        <v>0</v>
      </c>
      <c r="K33" s="356">
        <v>0</v>
      </c>
      <c r="L33" s="356">
        <v>0</v>
      </c>
      <c r="M33" s="356">
        <v>0</v>
      </c>
      <c r="N33" s="356">
        <v>0</v>
      </c>
      <c r="O33" s="356">
        <v>0</v>
      </c>
      <c r="P33" s="356">
        <v>0</v>
      </c>
      <c r="Q33" s="356">
        <v>0</v>
      </c>
      <c r="R33" s="356">
        <v>0</v>
      </c>
      <c r="S33" s="356">
        <v>0</v>
      </c>
      <c r="T33" s="355">
        <f t="shared" si="0"/>
        <v>0</v>
      </c>
    </row>
    <row r="34" spans="1:20" ht="15">
      <c r="A34" s="354" t="s">
        <v>501</v>
      </c>
      <c r="B34" s="356">
        <v>0</v>
      </c>
      <c r="C34" s="356">
        <v>0</v>
      </c>
      <c r="D34" s="356">
        <v>0</v>
      </c>
      <c r="E34" s="356">
        <v>0</v>
      </c>
      <c r="F34" s="356">
        <v>0</v>
      </c>
      <c r="G34" s="356">
        <v>0</v>
      </c>
      <c r="H34" s="356">
        <v>0</v>
      </c>
      <c r="I34" s="356">
        <v>0</v>
      </c>
      <c r="J34" s="356">
        <v>0</v>
      </c>
      <c r="K34" s="356">
        <v>0</v>
      </c>
      <c r="L34" s="356">
        <v>0</v>
      </c>
      <c r="M34" s="356">
        <v>0</v>
      </c>
      <c r="N34" s="356">
        <v>0</v>
      </c>
      <c r="O34" s="356">
        <v>0</v>
      </c>
      <c r="P34" s="356">
        <v>0</v>
      </c>
      <c r="Q34" s="356">
        <v>0</v>
      </c>
      <c r="R34" s="356">
        <v>0</v>
      </c>
      <c r="S34" s="356">
        <v>0</v>
      </c>
      <c r="T34" s="355">
        <f t="shared" si="0"/>
        <v>0</v>
      </c>
    </row>
    <row r="35" spans="1:20" ht="15">
      <c r="A35" s="354" t="s">
        <v>502</v>
      </c>
      <c r="B35" s="356">
        <v>0</v>
      </c>
      <c r="C35" s="356">
        <v>0</v>
      </c>
      <c r="D35" s="356">
        <v>0</v>
      </c>
      <c r="E35" s="356">
        <v>0</v>
      </c>
      <c r="F35" s="356">
        <v>0</v>
      </c>
      <c r="G35" s="356">
        <v>0</v>
      </c>
      <c r="H35" s="356">
        <v>0</v>
      </c>
      <c r="I35" s="356">
        <v>0</v>
      </c>
      <c r="J35" s="356">
        <v>0</v>
      </c>
      <c r="K35" s="356">
        <v>0</v>
      </c>
      <c r="L35" s="356">
        <v>0</v>
      </c>
      <c r="M35" s="356">
        <v>0</v>
      </c>
      <c r="N35" s="356">
        <v>0</v>
      </c>
      <c r="O35" s="356">
        <v>0</v>
      </c>
      <c r="P35" s="356">
        <v>0</v>
      </c>
      <c r="Q35" s="356">
        <v>0</v>
      </c>
      <c r="R35" s="356">
        <v>0</v>
      </c>
      <c r="S35" s="356">
        <v>0</v>
      </c>
      <c r="T35" s="355">
        <f t="shared" si="0"/>
        <v>0</v>
      </c>
    </row>
    <row r="36" spans="1:20" ht="15">
      <c r="A36" s="354" t="s">
        <v>503</v>
      </c>
      <c r="B36" s="356">
        <v>0</v>
      </c>
      <c r="C36" s="356">
        <v>0</v>
      </c>
      <c r="D36" s="356">
        <v>0</v>
      </c>
      <c r="E36" s="356">
        <v>0</v>
      </c>
      <c r="F36" s="356">
        <v>0</v>
      </c>
      <c r="G36" s="356">
        <v>0</v>
      </c>
      <c r="H36" s="356">
        <v>0</v>
      </c>
      <c r="I36" s="356">
        <v>0</v>
      </c>
      <c r="J36" s="356">
        <v>0</v>
      </c>
      <c r="K36" s="356">
        <v>0</v>
      </c>
      <c r="L36" s="356">
        <v>0</v>
      </c>
      <c r="M36" s="356">
        <v>0</v>
      </c>
      <c r="N36" s="356">
        <v>0</v>
      </c>
      <c r="O36" s="356">
        <v>0</v>
      </c>
      <c r="P36" s="356">
        <v>0</v>
      </c>
      <c r="Q36" s="356">
        <v>0</v>
      </c>
      <c r="R36" s="356">
        <v>0</v>
      </c>
      <c r="S36" s="356">
        <v>0</v>
      </c>
      <c r="T36" s="355">
        <f t="shared" si="0"/>
        <v>0</v>
      </c>
    </row>
    <row r="37" spans="1:20" ht="15">
      <c r="A37" s="354" t="s">
        <v>504</v>
      </c>
      <c r="B37" s="356">
        <v>0</v>
      </c>
      <c r="C37" s="356">
        <v>0</v>
      </c>
      <c r="D37" s="356">
        <v>0</v>
      </c>
      <c r="E37" s="356">
        <v>0</v>
      </c>
      <c r="F37" s="356">
        <v>0</v>
      </c>
      <c r="G37" s="356">
        <v>0</v>
      </c>
      <c r="H37" s="356">
        <v>0</v>
      </c>
      <c r="I37" s="356">
        <v>0</v>
      </c>
      <c r="J37" s="356">
        <v>0</v>
      </c>
      <c r="K37" s="356">
        <v>0</v>
      </c>
      <c r="L37" s="356">
        <v>0</v>
      </c>
      <c r="M37" s="356">
        <v>0</v>
      </c>
      <c r="N37" s="356">
        <v>0</v>
      </c>
      <c r="O37" s="356">
        <v>0</v>
      </c>
      <c r="P37" s="356">
        <v>0</v>
      </c>
      <c r="Q37" s="356">
        <v>0</v>
      </c>
      <c r="R37" s="356">
        <v>0</v>
      </c>
      <c r="S37" s="356">
        <v>0</v>
      </c>
      <c r="T37" s="355">
        <f t="shared" si="0"/>
        <v>0</v>
      </c>
    </row>
    <row r="38" spans="1:20" ht="15">
      <c r="A38" s="354" t="s">
        <v>505</v>
      </c>
      <c r="B38" s="356">
        <v>0</v>
      </c>
      <c r="C38" s="356">
        <v>0</v>
      </c>
      <c r="D38" s="356">
        <v>0</v>
      </c>
      <c r="E38" s="356">
        <v>0</v>
      </c>
      <c r="F38" s="356">
        <v>0</v>
      </c>
      <c r="G38" s="356">
        <v>0</v>
      </c>
      <c r="H38" s="356">
        <v>0</v>
      </c>
      <c r="I38" s="356">
        <v>0</v>
      </c>
      <c r="J38" s="356">
        <v>0</v>
      </c>
      <c r="K38" s="356">
        <v>0</v>
      </c>
      <c r="L38" s="356">
        <v>0</v>
      </c>
      <c r="M38" s="356">
        <v>0</v>
      </c>
      <c r="N38" s="356">
        <v>0</v>
      </c>
      <c r="O38" s="356">
        <v>0</v>
      </c>
      <c r="P38" s="356">
        <v>0</v>
      </c>
      <c r="Q38" s="356">
        <v>0</v>
      </c>
      <c r="R38" s="356">
        <v>0</v>
      </c>
      <c r="S38" s="356">
        <v>0</v>
      </c>
      <c r="T38" s="355">
        <f t="shared" si="0"/>
        <v>0</v>
      </c>
    </row>
    <row r="39" spans="1:20" ht="15">
      <c r="A39" s="354" t="s">
        <v>506</v>
      </c>
      <c r="B39" s="356">
        <v>0</v>
      </c>
      <c r="C39" s="356">
        <v>0</v>
      </c>
      <c r="D39" s="356">
        <v>0</v>
      </c>
      <c r="E39" s="356">
        <v>0</v>
      </c>
      <c r="F39" s="356">
        <v>0</v>
      </c>
      <c r="G39" s="356">
        <v>0</v>
      </c>
      <c r="H39" s="356">
        <v>0</v>
      </c>
      <c r="I39" s="356">
        <v>0</v>
      </c>
      <c r="J39" s="356">
        <v>0</v>
      </c>
      <c r="K39" s="356">
        <v>0</v>
      </c>
      <c r="L39" s="356">
        <v>0</v>
      </c>
      <c r="M39" s="356">
        <v>0</v>
      </c>
      <c r="N39" s="356">
        <v>1</v>
      </c>
      <c r="O39" s="356">
        <v>1</v>
      </c>
      <c r="P39" s="356">
        <v>1</v>
      </c>
      <c r="Q39" s="356">
        <v>0</v>
      </c>
      <c r="R39" s="356">
        <v>0</v>
      </c>
      <c r="S39" s="356">
        <v>0</v>
      </c>
      <c r="T39" s="355">
        <f t="shared" si="0"/>
        <v>0.16666666666666666</v>
      </c>
    </row>
    <row r="40" spans="1:20" ht="15">
      <c r="A40" s="354" t="s">
        <v>507</v>
      </c>
      <c r="B40" s="356">
        <v>0</v>
      </c>
      <c r="C40" s="356">
        <v>0</v>
      </c>
      <c r="D40" s="356">
        <v>0</v>
      </c>
      <c r="E40" s="356">
        <v>0</v>
      </c>
      <c r="F40" s="356">
        <v>0</v>
      </c>
      <c r="G40" s="356">
        <v>0</v>
      </c>
      <c r="H40" s="356">
        <v>0</v>
      </c>
      <c r="I40" s="356">
        <v>0</v>
      </c>
      <c r="J40" s="356">
        <v>0</v>
      </c>
      <c r="K40" s="356">
        <v>0</v>
      </c>
      <c r="L40" s="356">
        <v>0</v>
      </c>
      <c r="M40" s="356">
        <v>0</v>
      </c>
      <c r="N40" s="356">
        <v>0</v>
      </c>
      <c r="O40" s="356">
        <v>0</v>
      </c>
      <c r="P40" s="356">
        <v>0</v>
      </c>
      <c r="Q40" s="356">
        <v>0</v>
      </c>
      <c r="R40" s="356">
        <v>0</v>
      </c>
      <c r="S40" s="356">
        <v>0</v>
      </c>
      <c r="T40" s="355">
        <f t="shared" si="0"/>
        <v>0</v>
      </c>
    </row>
    <row r="41" spans="1:20" ht="15">
      <c r="A41" s="354" t="s">
        <v>555</v>
      </c>
      <c r="B41" s="356">
        <v>0</v>
      </c>
      <c r="C41" s="356">
        <v>0</v>
      </c>
      <c r="D41" s="356">
        <v>0</v>
      </c>
      <c r="E41" s="356">
        <v>0</v>
      </c>
      <c r="F41" s="356">
        <v>0</v>
      </c>
      <c r="G41" s="356">
        <v>0</v>
      </c>
      <c r="H41" s="356">
        <v>0</v>
      </c>
      <c r="I41" s="356">
        <v>0</v>
      </c>
      <c r="J41" s="356">
        <v>0</v>
      </c>
      <c r="K41" s="356">
        <v>0</v>
      </c>
      <c r="L41" s="356">
        <v>0</v>
      </c>
      <c r="M41" s="356">
        <v>0</v>
      </c>
      <c r="N41" s="356">
        <v>0</v>
      </c>
      <c r="O41" s="356">
        <v>0</v>
      </c>
      <c r="P41" s="356">
        <v>0</v>
      </c>
      <c r="Q41" s="356">
        <v>0</v>
      </c>
      <c r="R41" s="356">
        <v>0</v>
      </c>
      <c r="S41" s="356">
        <v>0</v>
      </c>
      <c r="T41" s="355">
        <f t="shared" si="0"/>
        <v>0</v>
      </c>
    </row>
    <row r="42" spans="1:20" ht="15">
      <c r="A42" s="354" t="s">
        <v>508</v>
      </c>
      <c r="B42" s="356">
        <v>0</v>
      </c>
      <c r="C42" s="356">
        <v>0</v>
      </c>
      <c r="D42" s="356">
        <v>0</v>
      </c>
      <c r="E42" s="356">
        <v>0</v>
      </c>
      <c r="F42" s="356">
        <v>0</v>
      </c>
      <c r="G42" s="356">
        <v>0</v>
      </c>
      <c r="H42" s="356">
        <v>0</v>
      </c>
      <c r="I42" s="356">
        <v>0</v>
      </c>
      <c r="J42" s="356">
        <v>0</v>
      </c>
      <c r="K42" s="356">
        <v>0</v>
      </c>
      <c r="L42" s="356">
        <v>0</v>
      </c>
      <c r="M42" s="356">
        <v>0</v>
      </c>
      <c r="N42" s="356">
        <v>0</v>
      </c>
      <c r="O42" s="356">
        <v>0</v>
      </c>
      <c r="P42" s="356">
        <v>0</v>
      </c>
      <c r="Q42" s="356">
        <v>0</v>
      </c>
      <c r="R42" s="356">
        <v>0</v>
      </c>
      <c r="S42" s="356">
        <v>0</v>
      </c>
      <c r="T42" s="355">
        <f t="shared" si="0"/>
        <v>0</v>
      </c>
    </row>
    <row r="43" spans="1:20" ht="15">
      <c r="A43" s="354" t="s">
        <v>509</v>
      </c>
      <c r="B43" s="356">
        <v>0</v>
      </c>
      <c r="C43" s="356">
        <v>0</v>
      </c>
      <c r="D43" s="356">
        <v>0</v>
      </c>
      <c r="E43" s="356">
        <v>0</v>
      </c>
      <c r="F43" s="356">
        <v>0</v>
      </c>
      <c r="G43" s="356">
        <v>0</v>
      </c>
      <c r="H43" s="356">
        <v>0</v>
      </c>
      <c r="I43" s="356">
        <v>0</v>
      </c>
      <c r="J43" s="356">
        <v>0</v>
      </c>
      <c r="K43" s="356">
        <v>0</v>
      </c>
      <c r="L43" s="356">
        <v>0</v>
      </c>
      <c r="M43" s="356">
        <v>0</v>
      </c>
      <c r="N43" s="356">
        <v>0</v>
      </c>
      <c r="O43" s="356">
        <v>0</v>
      </c>
      <c r="P43" s="356">
        <v>0</v>
      </c>
      <c r="Q43" s="356">
        <v>0</v>
      </c>
      <c r="R43" s="356">
        <v>0</v>
      </c>
      <c r="S43" s="356">
        <v>0</v>
      </c>
      <c r="T43" s="355">
        <f t="shared" si="0"/>
        <v>0</v>
      </c>
    </row>
    <row r="44" spans="1:20" ht="15">
      <c r="A44" s="354" t="s">
        <v>510</v>
      </c>
      <c r="B44" s="356">
        <v>0</v>
      </c>
      <c r="C44" s="356">
        <v>0</v>
      </c>
      <c r="D44" s="356">
        <v>0</v>
      </c>
      <c r="E44" s="356">
        <v>0</v>
      </c>
      <c r="F44" s="356">
        <v>0</v>
      </c>
      <c r="G44" s="356">
        <v>0</v>
      </c>
      <c r="H44" s="356">
        <v>0</v>
      </c>
      <c r="I44" s="356">
        <v>0</v>
      </c>
      <c r="J44" s="356">
        <v>0</v>
      </c>
      <c r="K44" s="356">
        <v>0</v>
      </c>
      <c r="L44" s="356">
        <v>0</v>
      </c>
      <c r="M44" s="356">
        <v>0</v>
      </c>
      <c r="N44" s="356">
        <v>0</v>
      </c>
      <c r="O44" s="356">
        <v>0</v>
      </c>
      <c r="P44" s="356">
        <v>0</v>
      </c>
      <c r="Q44" s="356">
        <v>0</v>
      </c>
      <c r="R44" s="356">
        <v>0</v>
      </c>
      <c r="S44" s="356">
        <v>0</v>
      </c>
      <c r="T44" s="355">
        <f t="shared" si="0"/>
        <v>0</v>
      </c>
    </row>
    <row r="45" spans="1:20" ht="15">
      <c r="A45" s="354" t="s">
        <v>511</v>
      </c>
      <c r="B45" s="356">
        <v>0</v>
      </c>
      <c r="C45" s="356">
        <v>0</v>
      </c>
      <c r="D45" s="356">
        <v>0</v>
      </c>
      <c r="E45" s="356">
        <v>0</v>
      </c>
      <c r="F45" s="356">
        <v>0</v>
      </c>
      <c r="G45" s="356">
        <v>0</v>
      </c>
      <c r="H45" s="356">
        <v>0</v>
      </c>
      <c r="I45" s="356">
        <v>0</v>
      </c>
      <c r="J45" s="356">
        <v>0</v>
      </c>
      <c r="K45" s="356">
        <v>0</v>
      </c>
      <c r="L45" s="356">
        <v>0</v>
      </c>
      <c r="M45" s="356">
        <v>0</v>
      </c>
      <c r="N45" s="356">
        <v>0</v>
      </c>
      <c r="O45" s="356">
        <v>0</v>
      </c>
      <c r="P45" s="356">
        <v>0</v>
      </c>
      <c r="Q45" s="356">
        <v>0</v>
      </c>
      <c r="R45" s="356">
        <v>0</v>
      </c>
      <c r="S45" s="356">
        <v>0</v>
      </c>
      <c r="T45" s="355">
        <f t="shared" si="0"/>
        <v>0</v>
      </c>
    </row>
    <row r="46" spans="1:20" ht="15">
      <c r="A46" s="354" t="s">
        <v>512</v>
      </c>
      <c r="B46" s="356">
        <v>0</v>
      </c>
      <c r="C46" s="356">
        <v>0</v>
      </c>
      <c r="D46" s="356">
        <v>0</v>
      </c>
      <c r="E46" s="356">
        <v>0</v>
      </c>
      <c r="F46" s="356">
        <v>0</v>
      </c>
      <c r="G46" s="356">
        <v>0</v>
      </c>
      <c r="H46" s="356">
        <v>0</v>
      </c>
      <c r="I46" s="356">
        <v>0</v>
      </c>
      <c r="J46" s="356">
        <v>0</v>
      </c>
      <c r="K46" s="356">
        <v>0</v>
      </c>
      <c r="L46" s="356">
        <v>0</v>
      </c>
      <c r="M46" s="356">
        <v>0</v>
      </c>
      <c r="N46" s="356">
        <v>0</v>
      </c>
      <c r="O46" s="356">
        <v>0</v>
      </c>
      <c r="P46" s="356">
        <v>0</v>
      </c>
      <c r="Q46" s="356">
        <v>0</v>
      </c>
      <c r="R46" s="356">
        <v>0</v>
      </c>
      <c r="S46" s="356">
        <v>0</v>
      </c>
      <c r="T46" s="355">
        <f t="shared" si="0"/>
        <v>0</v>
      </c>
    </row>
    <row r="47" spans="1:20" ht="15">
      <c r="A47" s="354" t="s">
        <v>513</v>
      </c>
      <c r="B47" s="356">
        <v>0</v>
      </c>
      <c r="C47" s="356">
        <v>0</v>
      </c>
      <c r="D47" s="356">
        <v>0</v>
      </c>
      <c r="E47" s="356">
        <v>0</v>
      </c>
      <c r="F47" s="356">
        <v>0</v>
      </c>
      <c r="G47" s="356">
        <v>0</v>
      </c>
      <c r="H47" s="356">
        <v>0</v>
      </c>
      <c r="I47" s="356">
        <v>0</v>
      </c>
      <c r="J47" s="356">
        <v>0</v>
      </c>
      <c r="K47" s="356">
        <v>0</v>
      </c>
      <c r="L47" s="356">
        <v>0</v>
      </c>
      <c r="M47" s="356">
        <v>0</v>
      </c>
      <c r="N47" s="356">
        <v>0</v>
      </c>
      <c r="O47" s="356">
        <v>0</v>
      </c>
      <c r="P47" s="356">
        <v>0</v>
      </c>
      <c r="Q47" s="356">
        <v>0</v>
      </c>
      <c r="R47" s="356">
        <v>0</v>
      </c>
      <c r="S47" s="356">
        <v>0</v>
      </c>
      <c r="T47" s="355">
        <f t="shared" si="0"/>
        <v>0</v>
      </c>
    </row>
    <row r="48" spans="1:20" ht="15">
      <c r="A48" s="354" t="s">
        <v>514</v>
      </c>
      <c r="B48" s="356">
        <v>0</v>
      </c>
      <c r="C48" s="356">
        <v>0</v>
      </c>
      <c r="D48" s="356">
        <v>0</v>
      </c>
      <c r="E48" s="356">
        <v>0</v>
      </c>
      <c r="F48" s="356">
        <v>0</v>
      </c>
      <c r="G48" s="356">
        <v>0</v>
      </c>
      <c r="H48" s="356">
        <v>0</v>
      </c>
      <c r="I48" s="356">
        <v>0</v>
      </c>
      <c r="J48" s="356">
        <v>0</v>
      </c>
      <c r="K48" s="356">
        <v>0</v>
      </c>
      <c r="L48" s="356">
        <v>0</v>
      </c>
      <c r="M48" s="356">
        <v>0</v>
      </c>
      <c r="N48" s="356">
        <v>0</v>
      </c>
      <c r="O48" s="356">
        <v>0</v>
      </c>
      <c r="P48" s="356">
        <v>0</v>
      </c>
      <c r="Q48" s="356">
        <v>0</v>
      </c>
      <c r="R48" s="356">
        <v>0</v>
      </c>
      <c r="S48" s="356">
        <v>0</v>
      </c>
      <c r="T48" s="355">
        <f t="shared" si="0"/>
        <v>0</v>
      </c>
    </row>
    <row r="49" spans="1:20" ht="15">
      <c r="A49" s="354" t="s">
        <v>81</v>
      </c>
      <c r="B49" s="356">
        <v>0</v>
      </c>
      <c r="C49" s="356">
        <v>0</v>
      </c>
      <c r="D49" s="356">
        <v>0</v>
      </c>
      <c r="E49" s="356">
        <v>0</v>
      </c>
      <c r="F49" s="356">
        <v>0</v>
      </c>
      <c r="G49" s="356">
        <v>0</v>
      </c>
      <c r="H49" s="356">
        <v>0</v>
      </c>
      <c r="I49" s="356">
        <v>0</v>
      </c>
      <c r="J49" s="356">
        <v>0</v>
      </c>
      <c r="K49" s="356">
        <v>0</v>
      </c>
      <c r="L49" s="356">
        <v>0</v>
      </c>
      <c r="M49" s="356">
        <v>0</v>
      </c>
      <c r="N49" s="356">
        <v>0</v>
      </c>
      <c r="O49" s="356">
        <v>0</v>
      </c>
      <c r="P49" s="356">
        <v>0</v>
      </c>
      <c r="Q49" s="356">
        <v>0</v>
      </c>
      <c r="R49" s="356">
        <v>0</v>
      </c>
      <c r="S49" s="356">
        <v>0</v>
      </c>
      <c r="T49" s="355">
        <f t="shared" si="0"/>
        <v>0</v>
      </c>
    </row>
    <row r="50" spans="1:20" ht="15">
      <c r="A50" s="354" t="s">
        <v>515</v>
      </c>
      <c r="B50" s="356">
        <v>0</v>
      </c>
      <c r="C50" s="356">
        <v>0</v>
      </c>
      <c r="D50" s="356">
        <v>0</v>
      </c>
      <c r="E50" s="356">
        <v>0</v>
      </c>
      <c r="F50" s="356">
        <v>0</v>
      </c>
      <c r="G50" s="356">
        <v>0</v>
      </c>
      <c r="H50" s="356">
        <v>0</v>
      </c>
      <c r="I50" s="356">
        <v>0</v>
      </c>
      <c r="J50" s="356">
        <v>0</v>
      </c>
      <c r="K50" s="356">
        <v>0</v>
      </c>
      <c r="L50" s="356">
        <v>0</v>
      </c>
      <c r="M50" s="356">
        <v>0</v>
      </c>
      <c r="N50" s="356">
        <v>0</v>
      </c>
      <c r="O50" s="356">
        <v>0</v>
      </c>
      <c r="P50" s="356">
        <v>0</v>
      </c>
      <c r="Q50" s="356">
        <v>0</v>
      </c>
      <c r="R50" s="356">
        <v>0</v>
      </c>
      <c r="S50" s="356">
        <v>0</v>
      </c>
      <c r="T50" s="355">
        <f t="shared" si="0"/>
        <v>0</v>
      </c>
    </row>
    <row r="51" spans="1:20" ht="15">
      <c r="A51" s="354" t="s">
        <v>516</v>
      </c>
      <c r="B51" s="356">
        <v>0</v>
      </c>
      <c r="C51" s="356">
        <v>0</v>
      </c>
      <c r="D51" s="356">
        <v>0</v>
      </c>
      <c r="E51" s="356">
        <v>0</v>
      </c>
      <c r="F51" s="356">
        <v>0</v>
      </c>
      <c r="G51" s="356">
        <v>0</v>
      </c>
      <c r="H51" s="356">
        <v>0</v>
      </c>
      <c r="I51" s="356">
        <v>0</v>
      </c>
      <c r="J51" s="356">
        <v>0</v>
      </c>
      <c r="K51" s="356">
        <v>0</v>
      </c>
      <c r="L51" s="356">
        <v>0</v>
      </c>
      <c r="M51" s="356">
        <v>0</v>
      </c>
      <c r="N51" s="356">
        <v>0</v>
      </c>
      <c r="O51" s="356">
        <v>0</v>
      </c>
      <c r="P51" s="356">
        <v>0</v>
      </c>
      <c r="Q51" s="356">
        <v>0</v>
      </c>
      <c r="R51" s="356">
        <v>0</v>
      </c>
      <c r="S51" s="356">
        <v>0</v>
      </c>
      <c r="T51" s="355">
        <f t="shared" si="0"/>
        <v>0</v>
      </c>
    </row>
    <row r="52" spans="1:20" ht="15">
      <c r="A52" s="354" t="s">
        <v>517</v>
      </c>
      <c r="B52" s="356">
        <v>0</v>
      </c>
      <c r="C52" s="356">
        <v>0</v>
      </c>
      <c r="D52" s="356">
        <v>0</v>
      </c>
      <c r="E52" s="356">
        <v>0</v>
      </c>
      <c r="F52" s="356">
        <v>0</v>
      </c>
      <c r="G52" s="356">
        <v>0</v>
      </c>
      <c r="H52" s="356">
        <v>0</v>
      </c>
      <c r="I52" s="356">
        <v>0</v>
      </c>
      <c r="J52" s="356">
        <v>0</v>
      </c>
      <c r="K52" s="356">
        <v>0</v>
      </c>
      <c r="L52" s="356">
        <v>0</v>
      </c>
      <c r="M52" s="356">
        <v>0</v>
      </c>
      <c r="N52" s="356">
        <v>0</v>
      </c>
      <c r="O52" s="356">
        <v>0</v>
      </c>
      <c r="P52" s="356">
        <v>0</v>
      </c>
      <c r="Q52" s="356">
        <v>0</v>
      </c>
      <c r="R52" s="356">
        <v>0</v>
      </c>
      <c r="S52" s="356">
        <v>0</v>
      </c>
      <c r="T52" s="355">
        <f t="shared" si="0"/>
        <v>0</v>
      </c>
    </row>
    <row r="53" spans="1:20" ht="15">
      <c r="A53" s="354" t="s">
        <v>518</v>
      </c>
      <c r="B53" s="356">
        <v>0</v>
      </c>
      <c r="C53" s="356">
        <v>0</v>
      </c>
      <c r="D53" s="356">
        <v>0</v>
      </c>
      <c r="E53" s="356">
        <v>0</v>
      </c>
      <c r="F53" s="356">
        <v>0</v>
      </c>
      <c r="G53" s="356">
        <v>0</v>
      </c>
      <c r="H53" s="356">
        <v>0</v>
      </c>
      <c r="I53" s="356">
        <v>0</v>
      </c>
      <c r="J53" s="356">
        <v>0</v>
      </c>
      <c r="K53" s="356">
        <v>0</v>
      </c>
      <c r="L53" s="356">
        <v>0</v>
      </c>
      <c r="M53" s="356">
        <v>0</v>
      </c>
      <c r="N53" s="356">
        <v>0</v>
      </c>
      <c r="O53" s="356">
        <v>0</v>
      </c>
      <c r="P53" s="356">
        <v>0</v>
      </c>
      <c r="Q53" s="356">
        <v>0</v>
      </c>
      <c r="R53" s="356">
        <v>0</v>
      </c>
      <c r="S53" s="356">
        <v>0</v>
      </c>
      <c r="T53" s="355">
        <f t="shared" si="0"/>
        <v>0</v>
      </c>
    </row>
    <row r="54" spans="1:20" ht="15">
      <c r="A54" s="354" t="s">
        <v>519</v>
      </c>
      <c r="B54" s="356">
        <v>0</v>
      </c>
      <c r="C54" s="356">
        <v>0</v>
      </c>
      <c r="D54" s="356">
        <v>0</v>
      </c>
      <c r="E54" s="356">
        <v>0</v>
      </c>
      <c r="F54" s="356">
        <v>0</v>
      </c>
      <c r="G54" s="356">
        <v>0</v>
      </c>
      <c r="H54" s="356">
        <v>0</v>
      </c>
      <c r="I54" s="356">
        <v>0</v>
      </c>
      <c r="J54" s="356">
        <v>0</v>
      </c>
      <c r="K54" s="356">
        <v>0</v>
      </c>
      <c r="L54" s="356">
        <v>0</v>
      </c>
      <c r="M54" s="356">
        <v>0</v>
      </c>
      <c r="N54" s="356">
        <v>0</v>
      </c>
      <c r="O54" s="356">
        <v>0</v>
      </c>
      <c r="P54" s="356">
        <v>0</v>
      </c>
      <c r="Q54" s="356">
        <v>0</v>
      </c>
      <c r="R54" s="356">
        <v>0</v>
      </c>
      <c r="S54" s="356">
        <v>0</v>
      </c>
      <c r="T54" s="355">
        <f t="shared" si="0"/>
        <v>0</v>
      </c>
    </row>
    <row r="55" spans="1:20" ht="15">
      <c r="A55" s="354" t="s">
        <v>520</v>
      </c>
      <c r="B55" s="356">
        <v>0</v>
      </c>
      <c r="C55" s="356">
        <v>0</v>
      </c>
      <c r="D55" s="356">
        <v>0</v>
      </c>
      <c r="E55" s="356">
        <v>0</v>
      </c>
      <c r="F55" s="356">
        <v>0</v>
      </c>
      <c r="G55" s="356">
        <v>0</v>
      </c>
      <c r="H55" s="356">
        <v>0</v>
      </c>
      <c r="I55" s="356">
        <v>0</v>
      </c>
      <c r="J55" s="356">
        <v>0</v>
      </c>
      <c r="K55" s="356">
        <v>0</v>
      </c>
      <c r="L55" s="356">
        <v>0</v>
      </c>
      <c r="M55" s="356">
        <v>0</v>
      </c>
      <c r="N55" s="356">
        <v>0</v>
      </c>
      <c r="O55" s="356">
        <v>0</v>
      </c>
      <c r="P55" s="356">
        <v>0</v>
      </c>
      <c r="Q55" s="356">
        <v>0</v>
      </c>
      <c r="R55" s="356">
        <v>0</v>
      </c>
      <c r="S55" s="356">
        <v>0</v>
      </c>
      <c r="T55" s="355">
        <f t="shared" si="0"/>
        <v>0</v>
      </c>
    </row>
    <row r="56" spans="1:20" ht="15">
      <c r="A56" s="354" t="s">
        <v>521</v>
      </c>
      <c r="B56" s="356">
        <v>0</v>
      </c>
      <c r="C56" s="356">
        <v>0</v>
      </c>
      <c r="D56" s="356">
        <v>0</v>
      </c>
      <c r="E56" s="356">
        <v>0</v>
      </c>
      <c r="F56" s="356">
        <v>0</v>
      </c>
      <c r="G56" s="356">
        <v>0</v>
      </c>
      <c r="H56" s="356">
        <v>0</v>
      </c>
      <c r="I56" s="356">
        <v>0</v>
      </c>
      <c r="J56" s="356">
        <v>0</v>
      </c>
      <c r="K56" s="356">
        <v>0</v>
      </c>
      <c r="L56" s="356">
        <v>0</v>
      </c>
      <c r="M56" s="356">
        <v>0</v>
      </c>
      <c r="N56" s="356">
        <v>0</v>
      </c>
      <c r="O56" s="356">
        <v>0</v>
      </c>
      <c r="P56" s="356">
        <v>0</v>
      </c>
      <c r="Q56" s="356">
        <v>0</v>
      </c>
      <c r="R56" s="356">
        <v>0</v>
      </c>
      <c r="S56" s="356">
        <v>0</v>
      </c>
      <c r="T56" s="355">
        <f t="shared" si="0"/>
        <v>0</v>
      </c>
    </row>
    <row r="57" spans="1:20" ht="15">
      <c r="A57" s="354" t="s">
        <v>522</v>
      </c>
      <c r="B57" s="356">
        <v>0</v>
      </c>
      <c r="C57" s="356">
        <v>0</v>
      </c>
      <c r="D57" s="356">
        <v>0</v>
      </c>
      <c r="E57" s="356">
        <v>0</v>
      </c>
      <c r="F57" s="356">
        <v>0</v>
      </c>
      <c r="G57" s="356">
        <v>0</v>
      </c>
      <c r="H57" s="356">
        <v>0</v>
      </c>
      <c r="I57" s="356">
        <v>0</v>
      </c>
      <c r="J57" s="356">
        <v>0</v>
      </c>
      <c r="K57" s="356">
        <v>0</v>
      </c>
      <c r="L57" s="356">
        <v>0</v>
      </c>
      <c r="M57" s="356">
        <v>0</v>
      </c>
      <c r="N57" s="356">
        <v>0</v>
      </c>
      <c r="O57" s="356">
        <v>0</v>
      </c>
      <c r="P57" s="356">
        <v>0</v>
      </c>
      <c r="Q57" s="356">
        <v>0</v>
      </c>
      <c r="R57" s="356">
        <v>0</v>
      </c>
      <c r="S57" s="356">
        <v>0</v>
      </c>
      <c r="T57" s="355">
        <f t="shared" si="0"/>
        <v>0</v>
      </c>
    </row>
    <row r="58" spans="1:20" ht="15">
      <c r="A58" s="354" t="s">
        <v>523</v>
      </c>
      <c r="B58" s="356">
        <v>0</v>
      </c>
      <c r="C58" s="356">
        <v>0</v>
      </c>
      <c r="D58" s="356">
        <v>0</v>
      </c>
      <c r="E58" s="356">
        <v>0</v>
      </c>
      <c r="F58" s="356">
        <v>0</v>
      </c>
      <c r="G58" s="356">
        <v>0</v>
      </c>
      <c r="H58" s="356">
        <v>0</v>
      </c>
      <c r="I58" s="356">
        <v>0</v>
      </c>
      <c r="J58" s="356">
        <v>0</v>
      </c>
      <c r="K58" s="356">
        <v>0</v>
      </c>
      <c r="L58" s="356">
        <v>0</v>
      </c>
      <c r="M58" s="356">
        <v>0</v>
      </c>
      <c r="N58" s="356">
        <v>0</v>
      </c>
      <c r="O58" s="356">
        <v>0</v>
      </c>
      <c r="P58" s="356">
        <v>0</v>
      </c>
      <c r="Q58" s="356">
        <v>0</v>
      </c>
      <c r="R58" s="356">
        <v>0</v>
      </c>
      <c r="S58" s="356">
        <v>0</v>
      </c>
      <c r="T58" s="355">
        <f t="shared" si="0"/>
        <v>0</v>
      </c>
    </row>
    <row r="59" spans="1:20" ht="15">
      <c r="A59" s="354" t="s">
        <v>524</v>
      </c>
      <c r="B59" s="356">
        <v>0</v>
      </c>
      <c r="C59" s="356">
        <v>0</v>
      </c>
      <c r="D59" s="356">
        <v>0</v>
      </c>
      <c r="E59" s="356">
        <v>0</v>
      </c>
      <c r="F59" s="356">
        <v>0</v>
      </c>
      <c r="G59" s="356">
        <v>0</v>
      </c>
      <c r="H59" s="356">
        <v>0</v>
      </c>
      <c r="I59" s="356">
        <v>0</v>
      </c>
      <c r="J59" s="356">
        <v>0</v>
      </c>
      <c r="K59" s="356">
        <v>0</v>
      </c>
      <c r="L59" s="356">
        <v>0</v>
      </c>
      <c r="M59" s="356">
        <v>0</v>
      </c>
      <c r="N59" s="356">
        <v>0</v>
      </c>
      <c r="O59" s="356">
        <v>0</v>
      </c>
      <c r="P59" s="356">
        <v>0</v>
      </c>
      <c r="Q59" s="356">
        <v>0</v>
      </c>
      <c r="R59" s="356">
        <v>0</v>
      </c>
      <c r="S59" s="356">
        <v>0</v>
      </c>
      <c r="T59" s="355">
        <f t="shared" si="0"/>
        <v>0</v>
      </c>
    </row>
    <row r="60" spans="1:20" ht="15">
      <c r="A60" s="354" t="s">
        <v>525</v>
      </c>
      <c r="B60" s="356">
        <v>0</v>
      </c>
      <c r="C60" s="356">
        <v>0</v>
      </c>
      <c r="D60" s="356">
        <v>0</v>
      </c>
      <c r="E60" s="356">
        <v>0</v>
      </c>
      <c r="F60" s="356">
        <v>0</v>
      </c>
      <c r="G60" s="356">
        <v>0</v>
      </c>
      <c r="H60" s="356">
        <v>0</v>
      </c>
      <c r="I60" s="356">
        <v>0</v>
      </c>
      <c r="J60" s="356">
        <v>0</v>
      </c>
      <c r="K60" s="356">
        <v>0</v>
      </c>
      <c r="L60" s="356">
        <v>0</v>
      </c>
      <c r="M60" s="356">
        <v>0</v>
      </c>
      <c r="N60" s="356">
        <v>0</v>
      </c>
      <c r="O60" s="356">
        <v>0</v>
      </c>
      <c r="P60" s="356">
        <v>0</v>
      </c>
      <c r="Q60" s="356">
        <v>0</v>
      </c>
      <c r="R60" s="356">
        <v>0</v>
      </c>
      <c r="S60" s="356">
        <v>0</v>
      </c>
      <c r="T60" s="355">
        <f t="shared" si="0"/>
        <v>0</v>
      </c>
    </row>
    <row r="61" spans="1:20" ht="15">
      <c r="A61" s="354" t="s">
        <v>526</v>
      </c>
      <c r="B61" s="356">
        <v>0</v>
      </c>
      <c r="C61" s="356">
        <v>0</v>
      </c>
      <c r="D61" s="356">
        <v>0</v>
      </c>
      <c r="E61" s="356">
        <v>0</v>
      </c>
      <c r="F61" s="356">
        <v>0</v>
      </c>
      <c r="G61" s="356">
        <v>0</v>
      </c>
      <c r="H61" s="356">
        <v>0</v>
      </c>
      <c r="I61" s="356">
        <v>0</v>
      </c>
      <c r="J61" s="356">
        <v>0</v>
      </c>
      <c r="K61" s="356">
        <v>0</v>
      </c>
      <c r="L61" s="356">
        <v>0</v>
      </c>
      <c r="M61" s="356">
        <v>0</v>
      </c>
      <c r="N61" s="356">
        <v>0</v>
      </c>
      <c r="O61" s="356">
        <v>0</v>
      </c>
      <c r="P61" s="356">
        <v>0</v>
      </c>
      <c r="Q61" s="356">
        <v>0</v>
      </c>
      <c r="R61" s="356">
        <v>0</v>
      </c>
      <c r="S61" s="356">
        <v>0</v>
      </c>
      <c r="T61" s="355">
        <f t="shared" si="0"/>
        <v>0</v>
      </c>
    </row>
    <row r="62" spans="1:20" ht="15">
      <c r="A62" s="354" t="s">
        <v>527</v>
      </c>
      <c r="B62" s="356">
        <v>0</v>
      </c>
      <c r="C62" s="356">
        <v>0</v>
      </c>
      <c r="D62" s="356">
        <v>0</v>
      </c>
      <c r="E62" s="356">
        <v>0</v>
      </c>
      <c r="F62" s="356">
        <v>0</v>
      </c>
      <c r="G62" s="356">
        <v>0</v>
      </c>
      <c r="H62" s="356">
        <v>0</v>
      </c>
      <c r="I62" s="356">
        <v>0</v>
      </c>
      <c r="J62" s="356">
        <v>0</v>
      </c>
      <c r="K62" s="356">
        <v>0</v>
      </c>
      <c r="L62" s="356">
        <v>0</v>
      </c>
      <c r="M62" s="356">
        <v>0</v>
      </c>
      <c r="N62" s="356">
        <v>0</v>
      </c>
      <c r="O62" s="356">
        <v>0</v>
      </c>
      <c r="P62" s="356">
        <v>0</v>
      </c>
      <c r="Q62" s="356">
        <v>0</v>
      </c>
      <c r="R62" s="356">
        <v>0</v>
      </c>
      <c r="S62" s="356">
        <v>0</v>
      </c>
      <c r="T62" s="355">
        <f t="shared" si="0"/>
        <v>0</v>
      </c>
    </row>
    <row r="63" spans="1:20" ht="15">
      <c r="A63" s="354" t="s">
        <v>528</v>
      </c>
      <c r="B63" s="356">
        <v>0</v>
      </c>
      <c r="C63" s="356">
        <v>0</v>
      </c>
      <c r="D63" s="356">
        <v>0</v>
      </c>
      <c r="E63" s="356">
        <v>0</v>
      </c>
      <c r="F63" s="356">
        <v>0</v>
      </c>
      <c r="G63" s="356">
        <v>0</v>
      </c>
      <c r="H63" s="356">
        <v>0</v>
      </c>
      <c r="I63" s="356">
        <v>0</v>
      </c>
      <c r="J63" s="356">
        <v>0</v>
      </c>
      <c r="K63" s="356">
        <v>0</v>
      </c>
      <c r="L63" s="356">
        <v>0</v>
      </c>
      <c r="M63" s="356">
        <v>0</v>
      </c>
      <c r="N63" s="356">
        <v>0</v>
      </c>
      <c r="O63" s="356">
        <v>0</v>
      </c>
      <c r="P63" s="356">
        <v>0</v>
      </c>
      <c r="Q63" s="356">
        <v>0</v>
      </c>
      <c r="R63" s="356">
        <v>0</v>
      </c>
      <c r="S63" s="356">
        <v>0</v>
      </c>
      <c r="T63" s="355">
        <f t="shared" si="0"/>
        <v>0</v>
      </c>
    </row>
    <row r="64" spans="1:20" ht="15">
      <c r="A64" s="354" t="s">
        <v>529</v>
      </c>
      <c r="B64" s="356">
        <v>0</v>
      </c>
      <c r="C64" s="356">
        <v>0</v>
      </c>
      <c r="D64" s="356">
        <v>0</v>
      </c>
      <c r="E64" s="356">
        <v>0</v>
      </c>
      <c r="F64" s="356">
        <v>0</v>
      </c>
      <c r="G64" s="356">
        <v>0</v>
      </c>
      <c r="H64" s="356">
        <v>0</v>
      </c>
      <c r="I64" s="356">
        <v>0</v>
      </c>
      <c r="J64" s="356">
        <v>0</v>
      </c>
      <c r="K64" s="356">
        <v>0</v>
      </c>
      <c r="L64" s="356">
        <v>0</v>
      </c>
      <c r="M64" s="356">
        <v>0</v>
      </c>
      <c r="N64" s="356">
        <v>0</v>
      </c>
      <c r="O64" s="356">
        <v>0</v>
      </c>
      <c r="P64" s="356">
        <v>0</v>
      </c>
      <c r="Q64" s="356">
        <v>0</v>
      </c>
      <c r="R64" s="356">
        <v>0</v>
      </c>
      <c r="S64" s="356">
        <v>0</v>
      </c>
      <c r="T64" s="355">
        <f t="shared" si="0"/>
        <v>0</v>
      </c>
    </row>
    <row r="65" spans="1:20" ht="15">
      <c r="A65" s="354" t="s">
        <v>530</v>
      </c>
      <c r="B65" s="356">
        <v>0</v>
      </c>
      <c r="C65" s="356">
        <v>0</v>
      </c>
      <c r="D65" s="356">
        <v>0</v>
      </c>
      <c r="E65" s="356">
        <v>0</v>
      </c>
      <c r="F65" s="356">
        <v>0</v>
      </c>
      <c r="G65" s="356">
        <v>0</v>
      </c>
      <c r="H65" s="356">
        <v>0</v>
      </c>
      <c r="I65" s="356">
        <v>0</v>
      </c>
      <c r="J65" s="356">
        <v>0</v>
      </c>
      <c r="K65" s="356">
        <v>0</v>
      </c>
      <c r="L65" s="356">
        <v>0</v>
      </c>
      <c r="M65" s="356">
        <v>0</v>
      </c>
      <c r="N65" s="356">
        <v>0</v>
      </c>
      <c r="O65" s="356">
        <v>0</v>
      </c>
      <c r="P65" s="356">
        <v>0</v>
      </c>
      <c r="Q65" s="356">
        <v>0</v>
      </c>
      <c r="R65" s="356">
        <v>0</v>
      </c>
      <c r="S65" s="356">
        <v>0</v>
      </c>
      <c r="T65" s="355">
        <f t="shared" si="0"/>
        <v>0</v>
      </c>
    </row>
    <row r="66" spans="1:20" ht="15">
      <c r="A66" s="354" t="s">
        <v>531</v>
      </c>
      <c r="B66" s="356">
        <v>0</v>
      </c>
      <c r="C66" s="356">
        <v>0</v>
      </c>
      <c r="D66" s="356">
        <v>0</v>
      </c>
      <c r="E66" s="356">
        <v>0</v>
      </c>
      <c r="F66" s="356">
        <v>0</v>
      </c>
      <c r="G66" s="356">
        <v>0</v>
      </c>
      <c r="H66" s="356">
        <v>0</v>
      </c>
      <c r="I66" s="356">
        <v>0</v>
      </c>
      <c r="J66" s="356">
        <v>0</v>
      </c>
      <c r="K66" s="356">
        <v>0</v>
      </c>
      <c r="L66" s="356">
        <v>0</v>
      </c>
      <c r="M66" s="356">
        <v>0</v>
      </c>
      <c r="N66" s="356">
        <v>0</v>
      </c>
      <c r="O66" s="356">
        <v>0</v>
      </c>
      <c r="P66" s="356">
        <v>0</v>
      </c>
      <c r="Q66" s="356">
        <v>0</v>
      </c>
      <c r="R66" s="356">
        <v>0</v>
      </c>
      <c r="S66" s="356">
        <v>0</v>
      </c>
      <c r="T66" s="355">
        <f t="shared" si="0"/>
        <v>0</v>
      </c>
    </row>
    <row r="67" spans="1:20" ht="15">
      <c r="A67" s="354" t="s">
        <v>532</v>
      </c>
      <c r="B67" s="356">
        <v>0</v>
      </c>
      <c r="C67" s="356">
        <v>0</v>
      </c>
      <c r="D67" s="356">
        <v>0</v>
      </c>
      <c r="E67" s="356">
        <v>0</v>
      </c>
      <c r="F67" s="356">
        <v>0</v>
      </c>
      <c r="G67" s="356">
        <v>0</v>
      </c>
      <c r="H67" s="356">
        <v>0</v>
      </c>
      <c r="I67" s="356">
        <v>0</v>
      </c>
      <c r="J67" s="356">
        <v>0</v>
      </c>
      <c r="K67" s="356">
        <v>0</v>
      </c>
      <c r="L67" s="356">
        <v>0</v>
      </c>
      <c r="M67" s="356">
        <v>0</v>
      </c>
      <c r="N67" s="356">
        <v>0</v>
      </c>
      <c r="O67" s="356">
        <v>0</v>
      </c>
      <c r="P67" s="356">
        <v>0</v>
      </c>
      <c r="Q67" s="356">
        <v>0</v>
      </c>
      <c r="R67" s="356">
        <v>0</v>
      </c>
      <c r="S67" s="356">
        <v>0</v>
      </c>
      <c r="T67" s="355">
        <f t="shared" si="0"/>
        <v>0</v>
      </c>
    </row>
    <row r="68" spans="1:20" ht="15">
      <c r="A68" s="354" t="s">
        <v>533</v>
      </c>
      <c r="B68" s="356">
        <v>0</v>
      </c>
      <c r="C68" s="356">
        <v>0</v>
      </c>
      <c r="D68" s="356">
        <v>0</v>
      </c>
      <c r="E68" s="356">
        <v>0</v>
      </c>
      <c r="F68" s="356">
        <v>0</v>
      </c>
      <c r="G68" s="356">
        <v>0</v>
      </c>
      <c r="H68" s="356">
        <v>0</v>
      </c>
      <c r="I68" s="356">
        <v>0</v>
      </c>
      <c r="J68" s="356">
        <v>0</v>
      </c>
      <c r="K68" s="356">
        <v>0</v>
      </c>
      <c r="L68" s="356">
        <v>0</v>
      </c>
      <c r="M68" s="356">
        <v>0</v>
      </c>
      <c r="N68" s="356">
        <v>0</v>
      </c>
      <c r="O68" s="356">
        <v>0</v>
      </c>
      <c r="P68" s="356">
        <v>0</v>
      </c>
      <c r="Q68" s="356">
        <v>0</v>
      </c>
      <c r="R68" s="356">
        <v>0</v>
      </c>
      <c r="S68" s="356">
        <v>0</v>
      </c>
      <c r="T68" s="355">
        <f t="shared" si="0"/>
        <v>0</v>
      </c>
    </row>
    <row r="69" spans="1:20" ht="15">
      <c r="A69" s="354" t="s">
        <v>534</v>
      </c>
      <c r="B69" s="356">
        <v>0</v>
      </c>
      <c r="C69" s="356">
        <v>0</v>
      </c>
      <c r="D69" s="356">
        <v>0</v>
      </c>
      <c r="E69" s="356">
        <v>0</v>
      </c>
      <c r="F69" s="356">
        <v>0</v>
      </c>
      <c r="G69" s="356">
        <v>0</v>
      </c>
      <c r="H69" s="356">
        <v>0</v>
      </c>
      <c r="I69" s="356">
        <v>0</v>
      </c>
      <c r="J69" s="356">
        <v>0</v>
      </c>
      <c r="K69" s="356">
        <v>0</v>
      </c>
      <c r="L69" s="356">
        <v>0</v>
      </c>
      <c r="M69" s="356">
        <v>0</v>
      </c>
      <c r="N69" s="356">
        <v>0</v>
      </c>
      <c r="O69" s="356">
        <v>0</v>
      </c>
      <c r="P69" s="356">
        <v>0</v>
      </c>
      <c r="Q69" s="356">
        <v>0</v>
      </c>
      <c r="R69" s="356">
        <v>0</v>
      </c>
      <c r="S69" s="356">
        <v>0</v>
      </c>
      <c r="T69" s="355">
        <f t="shared" si="0"/>
        <v>0</v>
      </c>
    </row>
    <row r="70" spans="1:20" ht="15">
      <c r="A70" s="354"/>
      <c r="B70" s="356">
        <v>0</v>
      </c>
      <c r="C70" s="356">
        <v>0</v>
      </c>
      <c r="D70" s="356">
        <v>0</v>
      </c>
      <c r="E70" s="356">
        <v>0</v>
      </c>
      <c r="F70" s="356">
        <v>0</v>
      </c>
      <c r="G70" s="356">
        <v>0</v>
      </c>
      <c r="H70" s="356">
        <v>0</v>
      </c>
      <c r="I70" s="356">
        <v>0</v>
      </c>
      <c r="J70" s="356">
        <v>0</v>
      </c>
      <c r="K70" s="356">
        <v>0</v>
      </c>
      <c r="L70" s="356">
        <v>0</v>
      </c>
      <c r="M70" s="356">
        <v>0</v>
      </c>
      <c r="N70" s="356">
        <v>0</v>
      </c>
      <c r="O70" s="356">
        <v>0</v>
      </c>
      <c r="P70" s="356">
        <v>0</v>
      </c>
      <c r="Q70" s="356">
        <v>0</v>
      </c>
      <c r="R70" s="356">
        <v>0</v>
      </c>
      <c r="S70" s="356">
        <v>0</v>
      </c>
      <c r="T70" s="355">
        <f t="shared" si="0"/>
        <v>0</v>
      </c>
    </row>
    <row r="71" spans="1:20" ht="15">
      <c r="A71" s="354"/>
      <c r="B71" s="356">
        <v>0</v>
      </c>
      <c r="C71" s="356">
        <v>0</v>
      </c>
      <c r="D71" s="356">
        <v>0</v>
      </c>
      <c r="E71" s="356">
        <v>0</v>
      </c>
      <c r="F71" s="356">
        <v>0</v>
      </c>
      <c r="G71" s="356">
        <v>0</v>
      </c>
      <c r="H71" s="356">
        <v>0</v>
      </c>
      <c r="I71" s="356">
        <v>0</v>
      </c>
      <c r="J71" s="356">
        <v>0</v>
      </c>
      <c r="K71" s="356">
        <v>0</v>
      </c>
      <c r="L71" s="356">
        <v>0</v>
      </c>
      <c r="M71" s="356">
        <v>0</v>
      </c>
      <c r="N71" s="356">
        <v>0</v>
      </c>
      <c r="O71" s="356">
        <v>0</v>
      </c>
      <c r="P71" s="356">
        <v>0</v>
      </c>
      <c r="Q71" s="356">
        <v>0</v>
      </c>
      <c r="R71" s="356">
        <v>0</v>
      </c>
      <c r="S71" s="356">
        <v>0</v>
      </c>
      <c r="T71" s="355">
        <f t="shared" ref="T71:T75" si="1">+AVERAGE(B71:S71)*1</f>
        <v>0</v>
      </c>
    </row>
    <row r="72" spans="1:20" ht="15">
      <c r="A72" s="354"/>
      <c r="B72" s="356">
        <v>0</v>
      </c>
      <c r="C72" s="356">
        <v>0</v>
      </c>
      <c r="D72" s="356">
        <v>0</v>
      </c>
      <c r="E72" s="356">
        <v>0</v>
      </c>
      <c r="F72" s="356">
        <v>0</v>
      </c>
      <c r="G72" s="356">
        <v>0</v>
      </c>
      <c r="H72" s="356">
        <v>0</v>
      </c>
      <c r="I72" s="356">
        <v>0</v>
      </c>
      <c r="J72" s="356">
        <v>0</v>
      </c>
      <c r="K72" s="356">
        <v>0</v>
      </c>
      <c r="L72" s="356">
        <v>0</v>
      </c>
      <c r="M72" s="356">
        <v>0</v>
      </c>
      <c r="N72" s="356">
        <v>0</v>
      </c>
      <c r="O72" s="356">
        <v>0</v>
      </c>
      <c r="P72" s="356">
        <v>0</v>
      </c>
      <c r="Q72" s="356">
        <v>0</v>
      </c>
      <c r="R72" s="356">
        <v>0</v>
      </c>
      <c r="S72" s="356">
        <v>0</v>
      </c>
      <c r="T72" s="355">
        <f t="shared" si="1"/>
        <v>0</v>
      </c>
    </row>
    <row r="73" spans="1:20" ht="15">
      <c r="A73" s="354" t="s">
        <v>535</v>
      </c>
      <c r="B73" s="356">
        <v>0</v>
      </c>
      <c r="C73" s="356">
        <v>0</v>
      </c>
      <c r="D73" s="356">
        <v>0</v>
      </c>
      <c r="E73" s="356">
        <v>0</v>
      </c>
      <c r="F73" s="356">
        <v>0</v>
      </c>
      <c r="G73" s="356">
        <v>0</v>
      </c>
      <c r="H73" s="356">
        <v>0</v>
      </c>
      <c r="I73" s="356">
        <v>0</v>
      </c>
      <c r="J73" s="356">
        <v>0</v>
      </c>
      <c r="K73" s="356">
        <v>0</v>
      </c>
      <c r="L73" s="356">
        <v>0</v>
      </c>
      <c r="M73" s="356">
        <v>0</v>
      </c>
      <c r="N73" s="356">
        <v>0</v>
      </c>
      <c r="O73" s="356">
        <v>0</v>
      </c>
      <c r="P73" s="356">
        <v>0</v>
      </c>
      <c r="Q73" s="356">
        <v>0</v>
      </c>
      <c r="R73" s="356">
        <v>0</v>
      </c>
      <c r="S73" s="356">
        <v>0</v>
      </c>
      <c r="T73" s="355">
        <f t="shared" si="1"/>
        <v>0</v>
      </c>
    </row>
    <row r="74" spans="1:20" ht="15">
      <c r="A74" s="354" t="s">
        <v>536</v>
      </c>
      <c r="B74" s="356">
        <v>0</v>
      </c>
      <c r="C74" s="356">
        <v>0</v>
      </c>
      <c r="D74" s="356">
        <v>0</v>
      </c>
      <c r="E74" s="356">
        <v>0</v>
      </c>
      <c r="F74" s="356">
        <v>0</v>
      </c>
      <c r="G74" s="356">
        <v>0</v>
      </c>
      <c r="H74" s="356">
        <v>0</v>
      </c>
      <c r="I74" s="356">
        <v>0</v>
      </c>
      <c r="J74" s="356">
        <v>0</v>
      </c>
      <c r="K74" s="356">
        <v>0</v>
      </c>
      <c r="L74" s="356">
        <v>0</v>
      </c>
      <c r="M74" s="356">
        <v>0</v>
      </c>
      <c r="N74" s="356">
        <v>0</v>
      </c>
      <c r="O74" s="356">
        <v>0</v>
      </c>
      <c r="P74" s="356">
        <v>0</v>
      </c>
      <c r="Q74" s="356">
        <v>0</v>
      </c>
      <c r="R74" s="356">
        <v>0</v>
      </c>
      <c r="S74" s="356">
        <v>0</v>
      </c>
      <c r="T74" s="355">
        <f t="shared" si="1"/>
        <v>0</v>
      </c>
    </row>
    <row r="75" spans="1:20" ht="15">
      <c r="A75" s="354" t="s">
        <v>520</v>
      </c>
      <c r="B75" s="356">
        <v>0</v>
      </c>
      <c r="C75" s="356">
        <v>0</v>
      </c>
      <c r="D75" s="356">
        <v>0</v>
      </c>
      <c r="E75" s="356">
        <v>0</v>
      </c>
      <c r="F75" s="356">
        <v>0</v>
      </c>
      <c r="G75" s="356">
        <v>0</v>
      </c>
      <c r="H75" s="356">
        <v>0</v>
      </c>
      <c r="I75" s="356">
        <v>0</v>
      </c>
      <c r="J75" s="356">
        <v>0</v>
      </c>
      <c r="K75" s="356">
        <v>0</v>
      </c>
      <c r="L75" s="356">
        <v>0</v>
      </c>
      <c r="M75" s="356">
        <v>0</v>
      </c>
      <c r="N75" s="356">
        <v>0</v>
      </c>
      <c r="O75" s="356">
        <v>0</v>
      </c>
      <c r="P75" s="356">
        <v>0</v>
      </c>
      <c r="Q75" s="356">
        <v>0</v>
      </c>
      <c r="R75" s="356">
        <v>0</v>
      </c>
      <c r="S75" s="356">
        <v>0</v>
      </c>
      <c r="T75" s="355">
        <f t="shared" si="1"/>
        <v>0</v>
      </c>
    </row>
  </sheetData>
  <conditionalFormatting sqref="B3:S8">
    <cfRule type="iconSet" priority="1">
      <iconSet iconSet="3Symbols2" showValue="0">
        <cfvo type="percent" val="0"/>
        <cfvo type="num" val="0" gte="0"/>
        <cfvo type="num" val="1"/>
      </iconSet>
    </cfRule>
  </conditionalFormatting>
  <conditionalFormatting sqref="B9:S75">
    <cfRule type="iconSet" priority="3">
      <iconSet iconSet="3Symbols2" showValue="0">
        <cfvo type="percent" val="0"/>
        <cfvo type="num" val="0" gte="0"/>
        <cfvo type="num" val="1"/>
      </iconSet>
    </cfRule>
  </conditionalFormatting>
  <conditionalFormatting sqref="T3:T75">
    <cfRule type="dataBar" priority="2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{85FFAACB-EB93-4CBE-9827-B4F281B57D45}</x14:id>
        </ext>
      </extLst>
    </cfRule>
  </conditionalFormatting>
  <pageMargins left="0.25" right="0.25" top="0.75" bottom="0.75" header="0.3" footer="0.3"/>
  <pageSetup scale="56" fitToWidth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FFAACB-EB93-4CBE-9827-B4F281B57D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T3:T75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8D6B-9AE5-402A-BDBF-50BCBAFFB089}">
  <dimension ref="A1:M93"/>
  <sheetViews>
    <sheetView topLeftCell="A5" zoomScale="75" zoomScaleNormal="75" workbookViewId="0">
      <selection activeCell="C12" sqref="C12"/>
    </sheetView>
  </sheetViews>
  <sheetFormatPr baseColWidth="10" defaultColWidth="11.44140625" defaultRowHeight="14.4"/>
  <cols>
    <col min="1" max="1" width="11.44140625" style="293"/>
    <col min="2" max="2" width="11.44140625" customWidth="1"/>
    <col min="3" max="3" width="12" style="1" customWidth="1"/>
    <col min="4" max="4" width="15.109375" customWidth="1"/>
    <col min="5" max="5" width="38.44140625" customWidth="1"/>
    <col min="6" max="6" width="18.6640625" customWidth="1"/>
    <col min="7" max="7" width="16.88671875" style="288" customWidth="1"/>
    <col min="8" max="8" width="21.88671875" style="288" bestFit="1" customWidth="1"/>
    <col min="9" max="9" width="15.109375" customWidth="1"/>
  </cols>
  <sheetData>
    <row r="1" spans="1:9" ht="20.25" customHeight="1">
      <c r="C1" s="262"/>
      <c r="D1" s="31"/>
      <c r="E1" s="32" t="s">
        <v>358</v>
      </c>
      <c r="F1" s="32"/>
      <c r="G1" s="263"/>
      <c r="H1" s="263"/>
      <c r="I1" s="32"/>
    </row>
    <row r="2" spans="1:9" ht="20.25" customHeight="1">
      <c r="C2" s="424"/>
      <c r="D2" s="424"/>
      <c r="E2" s="425" t="s">
        <v>28</v>
      </c>
      <c r="F2" s="425"/>
      <c r="G2" s="425"/>
      <c r="H2" s="264" t="s">
        <v>359</v>
      </c>
    </row>
    <row r="3" spans="1:9" ht="20.399999999999999">
      <c r="C3" s="262"/>
      <c r="D3" s="31"/>
      <c r="E3" s="426" t="s">
        <v>261</v>
      </c>
      <c r="F3" s="426"/>
      <c r="G3" s="426"/>
      <c r="H3" s="266"/>
      <c r="I3" s="265"/>
    </row>
    <row r="4" spans="1:9" ht="17.399999999999999">
      <c r="C4" s="267"/>
      <c r="D4" s="37"/>
      <c r="E4" s="37"/>
      <c r="F4" s="37"/>
      <c r="G4" s="268"/>
      <c r="H4" s="268"/>
      <c r="I4" s="269"/>
    </row>
    <row r="5" spans="1:9" ht="35.4" customHeight="1">
      <c r="C5" s="270" t="s">
        <v>360</v>
      </c>
      <c r="D5" s="65"/>
      <c r="E5" s="294"/>
      <c r="F5" s="271"/>
      <c r="G5" s="295"/>
      <c r="H5" s="295" t="s">
        <v>361</v>
      </c>
      <c r="I5" s="295"/>
    </row>
    <row r="6" spans="1:9" ht="17.399999999999999">
      <c r="C6" s="296" t="s">
        <v>262</v>
      </c>
      <c r="D6" s="31"/>
      <c r="E6" s="297" t="s">
        <v>325</v>
      </c>
      <c r="F6" s="297"/>
      <c r="G6" s="298" t="s">
        <v>362</v>
      </c>
      <c r="H6" s="298"/>
      <c r="I6" s="31"/>
    </row>
    <row r="7" spans="1:9" s="1" customFormat="1" ht="25.2" customHeight="1">
      <c r="A7" s="299" t="s">
        <v>363</v>
      </c>
      <c r="B7" s="300" t="s">
        <v>323</v>
      </c>
      <c r="C7" s="272" t="s">
        <v>45</v>
      </c>
      <c r="D7" s="272" t="s">
        <v>78</v>
      </c>
      <c r="E7" s="272" t="s">
        <v>13</v>
      </c>
      <c r="F7" s="272"/>
      <c r="G7" s="273" t="s">
        <v>263</v>
      </c>
      <c r="H7" s="273" t="s">
        <v>264</v>
      </c>
      <c r="I7" s="272" t="s">
        <v>265</v>
      </c>
    </row>
    <row r="8" spans="1:9" s="1" customFormat="1" ht="20.399999999999999" customHeight="1">
      <c r="A8" s="301">
        <v>2</v>
      </c>
      <c r="B8" s="274"/>
      <c r="C8" s="1">
        <f>+B8*5</f>
        <v>0</v>
      </c>
      <c r="D8" s="275" t="s">
        <v>82</v>
      </c>
      <c r="E8" s="276" t="s">
        <v>266</v>
      </c>
      <c r="F8" s="275" t="s">
        <v>267</v>
      </c>
      <c r="G8" s="302">
        <v>471.61</v>
      </c>
      <c r="H8" s="302">
        <f>+C8*G8</f>
        <v>0</v>
      </c>
      <c r="I8" s="276"/>
    </row>
    <row r="9" spans="1:9" s="1" customFormat="1" ht="20.25" customHeight="1">
      <c r="A9" s="301"/>
      <c r="B9" s="274">
        <v>1</v>
      </c>
      <c r="C9" s="1">
        <f t="shared" ref="C9:C72" si="0">+B9*5</f>
        <v>5</v>
      </c>
      <c r="D9" s="275" t="s">
        <v>82</v>
      </c>
      <c r="E9" s="276" t="s">
        <v>297</v>
      </c>
      <c r="F9" s="275" t="s">
        <v>267</v>
      </c>
      <c r="G9" s="302">
        <v>663.56</v>
      </c>
      <c r="H9" s="302">
        <f>+C9*G9</f>
        <v>3317.7999999999997</v>
      </c>
      <c r="I9" s="276"/>
    </row>
    <row r="10" spans="1:9" s="1" customFormat="1" ht="20.25" customHeight="1">
      <c r="A10" s="301">
        <v>8</v>
      </c>
      <c r="B10" s="274"/>
      <c r="C10" s="1">
        <f t="shared" si="0"/>
        <v>0</v>
      </c>
      <c r="D10" s="276" t="s">
        <v>1</v>
      </c>
      <c r="E10" s="276" t="s">
        <v>268</v>
      </c>
      <c r="F10" s="275" t="s">
        <v>267</v>
      </c>
      <c r="G10" s="302"/>
      <c r="H10" s="302">
        <f>+C10*G10</f>
        <v>0</v>
      </c>
      <c r="I10" s="276"/>
    </row>
    <row r="11" spans="1:9" s="1" customFormat="1" ht="20.25" customHeight="1">
      <c r="A11" s="301"/>
      <c r="B11" s="274">
        <v>6</v>
      </c>
      <c r="C11" s="1">
        <f t="shared" si="0"/>
        <v>30</v>
      </c>
      <c r="D11" s="276" t="s">
        <v>1</v>
      </c>
      <c r="E11" s="276" t="s">
        <v>364</v>
      </c>
      <c r="F11" s="275" t="s">
        <v>267</v>
      </c>
      <c r="G11" s="302">
        <v>8.94</v>
      </c>
      <c r="H11" s="302">
        <f>+C11*G11</f>
        <v>268.2</v>
      </c>
      <c r="I11" s="276"/>
    </row>
    <row r="12" spans="1:9" s="1" customFormat="1" ht="20.25" customHeight="1">
      <c r="A12" s="301"/>
      <c r="B12" s="274"/>
      <c r="C12" s="1">
        <f t="shared" si="0"/>
        <v>0</v>
      </c>
      <c r="D12" s="276" t="s">
        <v>1</v>
      </c>
      <c r="E12" s="276" t="s">
        <v>131</v>
      </c>
      <c r="F12" s="275" t="s">
        <v>267</v>
      </c>
      <c r="G12" s="302">
        <v>4.6100000000000003</v>
      </c>
      <c r="H12" s="302">
        <f t="shared" ref="H12:H18" si="1">+B12*G12</f>
        <v>0</v>
      </c>
      <c r="I12" s="276"/>
    </row>
    <row r="13" spans="1:9" s="1" customFormat="1" ht="20.25" customHeight="1">
      <c r="A13" s="301"/>
      <c r="B13" s="274"/>
      <c r="C13" s="1">
        <f t="shared" si="0"/>
        <v>0</v>
      </c>
      <c r="D13" s="276" t="s">
        <v>1</v>
      </c>
      <c r="E13" s="276" t="s">
        <v>269</v>
      </c>
      <c r="F13" s="275" t="s">
        <v>267</v>
      </c>
      <c r="G13" s="277">
        <v>4.8499999999999996</v>
      </c>
      <c r="H13" s="302">
        <f t="shared" si="1"/>
        <v>0</v>
      </c>
      <c r="I13" s="276"/>
    </row>
    <row r="14" spans="1:9" s="1" customFormat="1" ht="20.25" customHeight="1">
      <c r="A14" s="301"/>
      <c r="B14" s="274"/>
      <c r="C14" s="1">
        <f t="shared" si="0"/>
        <v>0</v>
      </c>
      <c r="D14" s="276" t="s">
        <v>1</v>
      </c>
      <c r="E14" s="276" t="s">
        <v>270</v>
      </c>
      <c r="F14" s="275" t="s">
        <v>267</v>
      </c>
      <c r="G14" s="277">
        <v>53.48</v>
      </c>
      <c r="H14" s="302">
        <f t="shared" si="1"/>
        <v>0</v>
      </c>
      <c r="I14" s="276"/>
    </row>
    <row r="15" spans="1:9" s="1" customFormat="1" ht="20.25" customHeight="1">
      <c r="A15" s="301"/>
      <c r="B15" s="274"/>
      <c r="C15" s="1">
        <f t="shared" si="0"/>
        <v>0</v>
      </c>
      <c r="D15" s="276" t="s">
        <v>1</v>
      </c>
      <c r="E15" s="276" t="s">
        <v>271</v>
      </c>
      <c r="F15" s="275" t="s">
        <v>267</v>
      </c>
      <c r="G15" s="277">
        <v>11.56</v>
      </c>
      <c r="H15" s="302">
        <f t="shared" si="1"/>
        <v>0</v>
      </c>
      <c r="I15" s="276"/>
    </row>
    <row r="16" spans="1:9" s="1" customFormat="1" ht="20.25" customHeight="1">
      <c r="A16" s="301"/>
      <c r="B16" s="274"/>
      <c r="C16" s="1">
        <f t="shared" si="0"/>
        <v>0</v>
      </c>
      <c r="D16" s="276" t="s">
        <v>1</v>
      </c>
      <c r="E16" s="276" t="s">
        <v>272</v>
      </c>
      <c r="F16" s="275" t="s">
        <v>267</v>
      </c>
      <c r="G16" s="277">
        <v>2.02</v>
      </c>
      <c r="H16" s="302">
        <f t="shared" si="1"/>
        <v>0</v>
      </c>
      <c r="I16" s="276"/>
    </row>
    <row r="17" spans="1:9" s="1" customFormat="1" ht="20.25" customHeight="1">
      <c r="A17" s="301"/>
      <c r="B17" s="274"/>
      <c r="C17" s="1">
        <f t="shared" si="0"/>
        <v>0</v>
      </c>
      <c r="D17" s="276" t="s">
        <v>1</v>
      </c>
      <c r="E17" s="276" t="s">
        <v>273</v>
      </c>
      <c r="F17" s="275" t="s">
        <v>267</v>
      </c>
      <c r="G17" s="277">
        <v>29.75</v>
      </c>
      <c r="H17" s="302">
        <f t="shared" si="1"/>
        <v>0</v>
      </c>
      <c r="I17" s="276"/>
    </row>
    <row r="18" spans="1:9" s="1" customFormat="1" ht="20.25" customHeight="1">
      <c r="A18" s="301"/>
      <c r="B18" s="274"/>
      <c r="C18" s="1">
        <f t="shared" si="0"/>
        <v>0</v>
      </c>
      <c r="D18" s="276" t="s">
        <v>1</v>
      </c>
      <c r="E18" s="276" t="s">
        <v>365</v>
      </c>
      <c r="F18" s="275" t="s">
        <v>267</v>
      </c>
      <c r="G18" s="277"/>
      <c r="H18" s="302">
        <f t="shared" si="1"/>
        <v>0</v>
      </c>
      <c r="I18" s="276"/>
    </row>
    <row r="19" spans="1:9" s="1" customFormat="1" ht="20.25" customHeight="1">
      <c r="A19" s="301"/>
      <c r="B19" s="274">
        <v>4</v>
      </c>
      <c r="C19" s="1">
        <f t="shared" si="0"/>
        <v>20</v>
      </c>
      <c r="D19" s="276" t="s">
        <v>1</v>
      </c>
      <c r="E19" s="276" t="s">
        <v>366</v>
      </c>
      <c r="F19" s="275" t="s">
        <v>267</v>
      </c>
      <c r="G19" s="277">
        <v>6.78</v>
      </c>
      <c r="H19" s="302">
        <f>+C19*G19</f>
        <v>135.6</v>
      </c>
      <c r="I19" s="276"/>
    </row>
    <row r="20" spans="1:9" s="1" customFormat="1" ht="20.25" customHeight="1">
      <c r="A20" s="301">
        <v>2</v>
      </c>
      <c r="B20" s="274"/>
      <c r="C20" s="1">
        <f t="shared" si="0"/>
        <v>0</v>
      </c>
      <c r="D20" s="276" t="s">
        <v>1</v>
      </c>
      <c r="E20" s="276" t="s">
        <v>275</v>
      </c>
      <c r="F20" s="275" t="s">
        <v>267</v>
      </c>
      <c r="G20" s="303"/>
      <c r="H20" s="302">
        <f>+C20*G20</f>
        <v>0</v>
      </c>
      <c r="I20" s="276"/>
    </row>
    <row r="21" spans="1:9" s="1" customFormat="1" ht="20.25" customHeight="1">
      <c r="A21" s="301"/>
      <c r="B21" s="274">
        <v>3</v>
      </c>
      <c r="C21" s="1">
        <f t="shared" si="0"/>
        <v>15</v>
      </c>
      <c r="D21" s="276" t="s">
        <v>1</v>
      </c>
      <c r="E21" s="276" t="s">
        <v>334</v>
      </c>
      <c r="F21" s="275" t="s">
        <v>267</v>
      </c>
      <c r="G21" s="303">
        <v>9.9600000000000009</v>
      </c>
      <c r="H21" s="302">
        <f>+C21*G21</f>
        <v>149.4</v>
      </c>
      <c r="I21" s="276"/>
    </row>
    <row r="22" spans="1:9" s="1" customFormat="1" ht="20.25" customHeight="1">
      <c r="A22" s="301"/>
      <c r="B22" s="274">
        <v>2</v>
      </c>
      <c r="C22" s="1">
        <f t="shared" si="0"/>
        <v>10</v>
      </c>
      <c r="D22" s="276" t="s">
        <v>1</v>
      </c>
      <c r="E22" s="276" t="s">
        <v>367</v>
      </c>
      <c r="F22" s="275" t="s">
        <v>267</v>
      </c>
      <c r="G22" s="303">
        <v>8.61</v>
      </c>
      <c r="H22" s="302">
        <f>+C22*G22</f>
        <v>86.1</v>
      </c>
      <c r="I22" s="276"/>
    </row>
    <row r="23" spans="1:9" s="1" customFormat="1" ht="20.25" customHeight="1">
      <c r="A23" s="301"/>
      <c r="B23" s="274"/>
      <c r="C23" s="1">
        <f t="shared" si="0"/>
        <v>0</v>
      </c>
      <c r="D23" s="276" t="s">
        <v>1</v>
      </c>
      <c r="E23" s="276" t="s">
        <v>275</v>
      </c>
      <c r="F23" s="275" t="s">
        <v>276</v>
      </c>
      <c r="G23" s="277"/>
      <c r="H23" s="302">
        <f>+B23*G23</f>
        <v>0</v>
      </c>
      <c r="I23" s="276"/>
    </row>
    <row r="24" spans="1:9" s="1" customFormat="1" ht="20.25" customHeight="1">
      <c r="A24" s="301">
        <v>6</v>
      </c>
      <c r="B24" s="274">
        <v>1</v>
      </c>
      <c r="D24" s="275" t="s">
        <v>82</v>
      </c>
      <c r="E24" s="276" t="s">
        <v>368</v>
      </c>
      <c r="F24" s="275" t="s">
        <v>277</v>
      </c>
      <c r="G24" s="302">
        <v>142.24</v>
      </c>
      <c r="H24" s="302">
        <f>+C24*G24</f>
        <v>0</v>
      </c>
      <c r="I24" s="276"/>
    </row>
    <row r="25" spans="1:9" s="1" customFormat="1" ht="20.25" customHeight="1">
      <c r="A25" s="301"/>
      <c r="B25" s="274">
        <v>2</v>
      </c>
      <c r="D25" s="275" t="s">
        <v>82</v>
      </c>
      <c r="E25" s="276" t="s">
        <v>278</v>
      </c>
      <c r="F25" s="275" t="s">
        <v>277</v>
      </c>
      <c r="G25" s="277">
        <v>96.57</v>
      </c>
      <c r="H25" s="302">
        <f>+C25*G25</f>
        <v>0</v>
      </c>
      <c r="I25" s="276"/>
    </row>
    <row r="26" spans="1:9" s="1" customFormat="1" ht="20.25" customHeight="1">
      <c r="A26" s="301">
        <v>4</v>
      </c>
      <c r="B26" s="274">
        <v>1</v>
      </c>
      <c r="D26" s="275" t="s">
        <v>82</v>
      </c>
      <c r="E26" s="276" t="s">
        <v>279</v>
      </c>
      <c r="F26" s="275" t="s">
        <v>277</v>
      </c>
      <c r="G26" s="302">
        <v>55.74</v>
      </c>
      <c r="H26" s="302">
        <f>+C26*G26</f>
        <v>0</v>
      </c>
      <c r="I26" s="276"/>
    </row>
    <row r="27" spans="1:9" s="1" customFormat="1" ht="20.25" customHeight="1">
      <c r="A27" s="301">
        <v>4</v>
      </c>
      <c r="B27" s="274">
        <v>2</v>
      </c>
      <c r="C27" s="1">
        <f t="shared" si="0"/>
        <v>10</v>
      </c>
      <c r="D27" s="275" t="s">
        <v>82</v>
      </c>
      <c r="E27" s="276" t="s">
        <v>280</v>
      </c>
      <c r="F27" s="275" t="s">
        <v>277</v>
      </c>
      <c r="G27" s="303">
        <v>52.77</v>
      </c>
      <c r="H27" s="302">
        <f>+C27*G27</f>
        <v>527.70000000000005</v>
      </c>
      <c r="I27" s="276"/>
    </row>
    <row r="28" spans="1:9" s="1" customFormat="1" ht="20.25" customHeight="1">
      <c r="A28" s="301"/>
      <c r="B28" s="274"/>
      <c r="C28" s="1">
        <f t="shared" si="0"/>
        <v>0</v>
      </c>
      <c r="D28" s="276" t="s">
        <v>1</v>
      </c>
      <c r="E28" s="276" t="s">
        <v>281</v>
      </c>
      <c r="F28" s="275" t="s">
        <v>277</v>
      </c>
      <c r="G28" s="277">
        <v>12.96</v>
      </c>
      <c r="H28" s="302">
        <f>+B28*G28</f>
        <v>0</v>
      </c>
      <c r="I28" s="276"/>
    </row>
    <row r="29" spans="1:9" s="1" customFormat="1" ht="20.25" customHeight="1">
      <c r="A29" s="301"/>
      <c r="B29" s="274"/>
      <c r="C29" s="1">
        <f t="shared" si="0"/>
        <v>0</v>
      </c>
      <c r="D29" s="276" t="s">
        <v>1</v>
      </c>
      <c r="E29" s="276" t="s">
        <v>282</v>
      </c>
      <c r="F29" s="275" t="s">
        <v>277</v>
      </c>
      <c r="G29" s="277">
        <v>16.61</v>
      </c>
      <c r="H29" s="302">
        <f>+B29*G29</f>
        <v>0</v>
      </c>
      <c r="I29" s="276"/>
    </row>
    <row r="30" spans="1:9" s="1" customFormat="1" ht="20.25" customHeight="1">
      <c r="A30" s="301">
        <v>4</v>
      </c>
      <c r="B30" s="274"/>
      <c r="C30" s="1">
        <f t="shared" si="0"/>
        <v>0</v>
      </c>
      <c r="D30" s="276" t="s">
        <v>1</v>
      </c>
      <c r="E30" s="276" t="s">
        <v>283</v>
      </c>
      <c r="F30" s="275" t="s">
        <v>277</v>
      </c>
      <c r="G30" s="277">
        <v>12.96</v>
      </c>
      <c r="H30" s="302">
        <f>+C30*G30</f>
        <v>0</v>
      </c>
      <c r="I30" s="276"/>
    </row>
    <row r="31" spans="1:9" s="1" customFormat="1" ht="20.25" customHeight="1">
      <c r="A31" s="301">
        <v>6</v>
      </c>
      <c r="B31" s="274">
        <v>2</v>
      </c>
      <c r="C31" s="1">
        <f t="shared" si="0"/>
        <v>10</v>
      </c>
      <c r="D31" s="276" t="s">
        <v>1</v>
      </c>
      <c r="E31" s="276" t="s">
        <v>111</v>
      </c>
      <c r="F31" s="275" t="s">
        <v>277</v>
      </c>
      <c r="G31" s="277">
        <v>16.61</v>
      </c>
      <c r="H31" s="302">
        <f>+C31*G31</f>
        <v>166.1</v>
      </c>
      <c r="I31" s="276"/>
    </row>
    <row r="32" spans="1:9" s="1" customFormat="1" ht="20.25" customHeight="1">
      <c r="A32" s="301"/>
      <c r="B32" s="274"/>
      <c r="C32" s="1">
        <f t="shared" si="0"/>
        <v>0</v>
      </c>
      <c r="D32" s="276" t="s">
        <v>1</v>
      </c>
      <c r="E32" s="276" t="s">
        <v>284</v>
      </c>
      <c r="F32" s="275" t="s">
        <v>277</v>
      </c>
      <c r="G32" s="277"/>
      <c r="H32" s="302">
        <f>+B32*G32</f>
        <v>0</v>
      </c>
      <c r="I32" s="276"/>
    </row>
    <row r="33" spans="1:9" s="1" customFormat="1" ht="20.25" customHeight="1">
      <c r="A33" s="301"/>
      <c r="B33" s="274"/>
      <c r="C33" s="1">
        <f t="shared" si="0"/>
        <v>0</v>
      </c>
      <c r="D33" s="276" t="s">
        <v>1</v>
      </c>
      <c r="E33" s="276" t="s">
        <v>285</v>
      </c>
      <c r="F33" s="275" t="s">
        <v>277</v>
      </c>
      <c r="G33" s="277"/>
      <c r="H33" s="302">
        <f>+B33*G33</f>
        <v>0</v>
      </c>
      <c r="I33" s="276"/>
    </row>
    <row r="34" spans="1:9" s="1" customFormat="1" ht="20.25" customHeight="1">
      <c r="A34" s="301">
        <v>10</v>
      </c>
      <c r="B34" s="274">
        <v>5</v>
      </c>
      <c r="D34" s="275" t="s">
        <v>1</v>
      </c>
      <c r="E34" s="276" t="s">
        <v>286</v>
      </c>
      <c r="F34" s="275" t="s">
        <v>277</v>
      </c>
      <c r="G34" s="302">
        <v>2.97</v>
      </c>
      <c r="H34" s="302">
        <f>+C34*G34</f>
        <v>0</v>
      </c>
      <c r="I34" s="276"/>
    </row>
    <row r="35" spans="1:9" s="1" customFormat="1" ht="20.25" customHeight="1">
      <c r="A35" s="301">
        <v>10</v>
      </c>
      <c r="B35" s="274">
        <v>7</v>
      </c>
      <c r="D35" s="275" t="s">
        <v>1</v>
      </c>
      <c r="E35" s="276" t="s">
        <v>287</v>
      </c>
      <c r="F35" s="275" t="s">
        <v>277</v>
      </c>
      <c r="G35" s="303">
        <v>3.93</v>
      </c>
      <c r="H35" s="302">
        <f>+C35*G35</f>
        <v>0</v>
      </c>
      <c r="I35" s="276"/>
    </row>
    <row r="36" spans="1:9" s="1" customFormat="1" ht="20.25" customHeight="1">
      <c r="A36" s="301">
        <v>5</v>
      </c>
      <c r="B36" s="274"/>
      <c r="C36" s="1">
        <f t="shared" si="0"/>
        <v>0</v>
      </c>
      <c r="D36" s="275" t="s">
        <v>1</v>
      </c>
      <c r="E36" s="276" t="s">
        <v>288</v>
      </c>
      <c r="F36" s="275" t="s">
        <v>277</v>
      </c>
      <c r="G36" s="303">
        <v>3.37</v>
      </c>
      <c r="H36" s="302">
        <f>+C36*G36</f>
        <v>0</v>
      </c>
      <c r="I36" s="276"/>
    </row>
    <row r="37" spans="1:9" s="1" customFormat="1" ht="20.25" customHeight="1">
      <c r="A37" s="301"/>
      <c r="B37" s="274"/>
      <c r="C37" s="1">
        <f t="shared" si="0"/>
        <v>0</v>
      </c>
      <c r="D37" s="276" t="s">
        <v>1</v>
      </c>
      <c r="E37" s="276" t="s">
        <v>289</v>
      </c>
      <c r="F37" s="275" t="s">
        <v>277</v>
      </c>
      <c r="G37" s="277"/>
      <c r="H37" s="302">
        <f>+B37*G37</f>
        <v>0</v>
      </c>
      <c r="I37" s="276"/>
    </row>
    <row r="38" spans="1:9" s="1" customFormat="1" ht="20.25" customHeight="1">
      <c r="A38" s="301"/>
      <c r="B38" s="274"/>
      <c r="C38" s="1">
        <f t="shared" si="0"/>
        <v>0</v>
      </c>
      <c r="D38" s="276" t="s">
        <v>1</v>
      </c>
      <c r="E38" s="276" t="s">
        <v>369</v>
      </c>
      <c r="F38" s="275" t="s">
        <v>277</v>
      </c>
      <c r="G38" s="277"/>
      <c r="H38" s="302">
        <f>+B38*G38</f>
        <v>0</v>
      </c>
      <c r="I38" s="276"/>
    </row>
    <row r="39" spans="1:9" s="1" customFormat="1" ht="20.25" customHeight="1">
      <c r="A39" s="301"/>
      <c r="B39" s="274">
        <v>3</v>
      </c>
      <c r="D39" s="276" t="s">
        <v>1</v>
      </c>
      <c r="E39" s="276" t="s">
        <v>370</v>
      </c>
      <c r="F39" s="275" t="s">
        <v>277</v>
      </c>
      <c r="G39" s="277">
        <v>19.71</v>
      </c>
      <c r="H39" s="302">
        <f>+C39*G39</f>
        <v>0</v>
      </c>
      <c r="I39" s="276"/>
    </row>
    <row r="40" spans="1:9" s="1" customFormat="1" ht="20.25" customHeight="1">
      <c r="A40" s="301"/>
      <c r="B40" s="274"/>
      <c r="C40" s="1">
        <f t="shared" si="0"/>
        <v>0</v>
      </c>
      <c r="D40" s="276" t="s">
        <v>1</v>
      </c>
      <c r="E40" s="276" t="s">
        <v>290</v>
      </c>
      <c r="F40" s="275" t="s">
        <v>277</v>
      </c>
      <c r="G40" s="277">
        <v>7.47</v>
      </c>
      <c r="H40" s="302">
        <f>+B40*G40</f>
        <v>0</v>
      </c>
      <c r="I40" s="276"/>
    </row>
    <row r="41" spans="1:9" s="1" customFormat="1" ht="20.25" customHeight="1">
      <c r="A41" s="301"/>
      <c r="B41" s="274"/>
      <c r="C41" s="1">
        <f t="shared" si="0"/>
        <v>0</v>
      </c>
      <c r="D41" s="276" t="s">
        <v>1</v>
      </c>
      <c r="E41" s="276" t="s">
        <v>281</v>
      </c>
      <c r="F41" s="275" t="s">
        <v>277</v>
      </c>
      <c r="G41" s="277"/>
      <c r="H41" s="302">
        <f>+B41*G41</f>
        <v>0</v>
      </c>
      <c r="I41" s="276"/>
    </row>
    <row r="42" spans="1:9" s="1" customFormat="1" ht="20.25" customHeight="1">
      <c r="A42" s="301"/>
      <c r="B42" s="274"/>
      <c r="C42" s="1">
        <f t="shared" si="0"/>
        <v>0</v>
      </c>
      <c r="D42" s="275" t="s">
        <v>1</v>
      </c>
      <c r="E42" s="276" t="s">
        <v>371</v>
      </c>
      <c r="F42" s="275" t="s">
        <v>277</v>
      </c>
      <c r="G42" s="302">
        <v>11.46</v>
      </c>
      <c r="H42" s="302">
        <f>+B42*G42</f>
        <v>0</v>
      </c>
      <c r="I42" s="276"/>
    </row>
    <row r="43" spans="1:9" s="1" customFormat="1" ht="20.25" customHeight="1">
      <c r="A43" s="301">
        <v>4</v>
      </c>
      <c r="B43" s="274"/>
      <c r="C43" s="1">
        <f t="shared" si="0"/>
        <v>0</v>
      </c>
      <c r="D43" s="275" t="s">
        <v>1</v>
      </c>
      <c r="E43" s="276" t="s">
        <v>372</v>
      </c>
      <c r="F43" s="275" t="s">
        <v>277</v>
      </c>
      <c r="G43" s="277">
        <v>2.19</v>
      </c>
      <c r="H43" s="302">
        <f>+C43*G43</f>
        <v>0</v>
      </c>
      <c r="I43" s="276"/>
    </row>
    <row r="44" spans="1:9" s="1" customFormat="1" ht="20.25" customHeight="1">
      <c r="A44" s="301"/>
      <c r="B44" s="274"/>
      <c r="C44" s="1">
        <f t="shared" si="0"/>
        <v>0</v>
      </c>
      <c r="D44" s="275" t="s">
        <v>1</v>
      </c>
      <c r="E44" s="276" t="s">
        <v>291</v>
      </c>
      <c r="F44" s="275" t="s">
        <v>277</v>
      </c>
      <c r="G44" s="302">
        <v>11.19</v>
      </c>
      <c r="H44" s="302">
        <f>+B44*G44</f>
        <v>0</v>
      </c>
      <c r="I44" s="276"/>
    </row>
    <row r="45" spans="1:9" s="1" customFormat="1" ht="20.25" customHeight="1">
      <c r="A45" s="301">
        <v>2</v>
      </c>
      <c r="B45" s="274"/>
      <c r="C45" s="1">
        <f t="shared" si="0"/>
        <v>0</v>
      </c>
      <c r="D45" s="275" t="s">
        <v>1</v>
      </c>
      <c r="E45" s="276" t="s">
        <v>292</v>
      </c>
      <c r="F45" s="275" t="s">
        <v>277</v>
      </c>
      <c r="G45" s="302">
        <v>33.17</v>
      </c>
      <c r="H45" s="302">
        <f t="shared" ref="H45:H51" si="2">+C45*G45</f>
        <v>0</v>
      </c>
      <c r="I45" s="276"/>
    </row>
    <row r="46" spans="1:9" s="1" customFormat="1" ht="20.25" customHeight="1">
      <c r="A46" s="301">
        <v>7</v>
      </c>
      <c r="B46" s="274">
        <v>3</v>
      </c>
      <c r="C46" s="1">
        <f t="shared" si="0"/>
        <v>15</v>
      </c>
      <c r="D46" s="275" t="s">
        <v>1</v>
      </c>
      <c r="E46" s="276" t="s">
        <v>373</v>
      </c>
      <c r="F46" s="275" t="s">
        <v>277</v>
      </c>
      <c r="G46" s="302">
        <v>16.38</v>
      </c>
      <c r="H46" s="302">
        <f t="shared" si="2"/>
        <v>245.7</v>
      </c>
      <c r="I46" s="276"/>
    </row>
    <row r="47" spans="1:9" s="1" customFormat="1" ht="20.25" customHeight="1">
      <c r="A47" s="301"/>
      <c r="B47" s="274">
        <v>2</v>
      </c>
      <c r="C47" s="1">
        <f t="shared" si="0"/>
        <v>10</v>
      </c>
      <c r="D47" s="275" t="s">
        <v>1</v>
      </c>
      <c r="E47" s="276" t="s">
        <v>293</v>
      </c>
      <c r="F47" s="275" t="s">
        <v>277</v>
      </c>
      <c r="G47" s="302">
        <v>8.6300000000000008</v>
      </c>
      <c r="H47" s="302">
        <f t="shared" si="2"/>
        <v>86.300000000000011</v>
      </c>
      <c r="I47" s="276"/>
    </row>
    <row r="48" spans="1:9" s="1" customFormat="1" ht="20.25" customHeight="1">
      <c r="A48" s="301">
        <v>4</v>
      </c>
      <c r="B48" s="274">
        <v>2</v>
      </c>
      <c r="C48" s="1">
        <f t="shared" si="0"/>
        <v>10</v>
      </c>
      <c r="D48" s="275" t="s">
        <v>294</v>
      </c>
      <c r="E48" s="276" t="s">
        <v>295</v>
      </c>
      <c r="F48" s="275" t="s">
        <v>296</v>
      </c>
      <c r="G48" s="277">
        <v>116.76</v>
      </c>
      <c r="H48" s="302">
        <f t="shared" si="2"/>
        <v>1167.6000000000001</v>
      </c>
      <c r="I48" s="276"/>
    </row>
    <row r="49" spans="1:9" s="1" customFormat="1" ht="20.25" customHeight="1">
      <c r="A49" s="301">
        <v>5</v>
      </c>
      <c r="B49" s="274">
        <v>5</v>
      </c>
      <c r="C49" s="1">
        <f t="shared" si="0"/>
        <v>25</v>
      </c>
      <c r="D49" s="275" t="s">
        <v>294</v>
      </c>
      <c r="E49" s="276" t="s">
        <v>266</v>
      </c>
      <c r="F49" s="275" t="s">
        <v>296</v>
      </c>
      <c r="G49" s="302">
        <v>45.76</v>
      </c>
      <c r="H49" s="302">
        <f t="shared" si="2"/>
        <v>1144</v>
      </c>
      <c r="I49" s="276"/>
    </row>
    <row r="50" spans="1:9" s="1" customFormat="1" ht="20.25" customHeight="1">
      <c r="A50" s="301">
        <v>7</v>
      </c>
      <c r="B50" s="274">
        <v>6</v>
      </c>
      <c r="C50" s="1">
        <f t="shared" si="0"/>
        <v>30</v>
      </c>
      <c r="D50" s="275" t="s">
        <v>294</v>
      </c>
      <c r="E50" s="276" t="s">
        <v>297</v>
      </c>
      <c r="F50" s="275" t="s">
        <v>296</v>
      </c>
      <c r="G50" s="302">
        <v>73.599999999999994</v>
      </c>
      <c r="H50" s="302">
        <f t="shared" si="2"/>
        <v>2208</v>
      </c>
      <c r="I50" s="276"/>
    </row>
    <row r="51" spans="1:9" s="1" customFormat="1" ht="20.25" customHeight="1">
      <c r="A51" s="301">
        <v>20</v>
      </c>
      <c r="B51" s="274">
        <v>21</v>
      </c>
      <c r="C51" s="1">
        <v>100</v>
      </c>
      <c r="D51" s="275" t="s">
        <v>1</v>
      </c>
      <c r="E51" s="276" t="s">
        <v>298</v>
      </c>
      <c r="F51" s="275" t="s">
        <v>296</v>
      </c>
      <c r="G51" s="302">
        <v>2.13</v>
      </c>
      <c r="H51" s="302">
        <f t="shared" si="2"/>
        <v>213</v>
      </c>
      <c r="I51" s="276"/>
    </row>
    <row r="52" spans="1:9" s="1" customFormat="1" ht="20.25" customHeight="1">
      <c r="A52" s="301"/>
      <c r="B52" s="274"/>
      <c r="C52" s="1">
        <f t="shared" si="0"/>
        <v>0</v>
      </c>
      <c r="D52" s="275" t="s">
        <v>1</v>
      </c>
      <c r="E52" s="276" t="s">
        <v>374</v>
      </c>
      <c r="F52" s="275" t="s">
        <v>296</v>
      </c>
      <c r="G52" s="302">
        <v>3.17</v>
      </c>
      <c r="H52" s="302">
        <f>+B52*G52</f>
        <v>0</v>
      </c>
      <c r="I52" s="276"/>
    </row>
    <row r="53" spans="1:9" s="1" customFormat="1" ht="20.25" customHeight="1">
      <c r="A53" s="301">
        <v>2</v>
      </c>
      <c r="B53" s="274"/>
      <c r="C53" s="1">
        <f t="shared" si="0"/>
        <v>0</v>
      </c>
      <c r="D53" s="276" t="s">
        <v>1</v>
      </c>
      <c r="E53" s="276" t="s">
        <v>130</v>
      </c>
      <c r="F53" s="275" t="s">
        <v>296</v>
      </c>
      <c r="G53" s="277">
        <v>5.47</v>
      </c>
      <c r="H53" s="302">
        <f>+C53*G53</f>
        <v>0</v>
      </c>
      <c r="I53" s="276"/>
    </row>
    <row r="54" spans="1:9" s="1" customFormat="1" ht="20.25" customHeight="1">
      <c r="A54" s="301"/>
      <c r="B54" s="274"/>
      <c r="C54" s="1">
        <f t="shared" si="0"/>
        <v>0</v>
      </c>
      <c r="D54" s="276" t="s">
        <v>1</v>
      </c>
      <c r="E54" s="276" t="s">
        <v>375</v>
      </c>
      <c r="F54" s="275" t="s">
        <v>296</v>
      </c>
      <c r="G54" s="277"/>
      <c r="H54" s="302">
        <f>+B54*G54</f>
        <v>0</v>
      </c>
      <c r="I54" s="276"/>
    </row>
    <row r="55" spans="1:9" s="1" customFormat="1" ht="20.25" customHeight="1">
      <c r="A55" s="301"/>
      <c r="B55" s="274"/>
      <c r="C55" s="1">
        <f t="shared" si="0"/>
        <v>0</v>
      </c>
      <c r="D55" s="276" t="s">
        <v>1</v>
      </c>
      <c r="E55" s="276" t="s">
        <v>376</v>
      </c>
      <c r="F55" s="275" t="s">
        <v>296</v>
      </c>
      <c r="G55" s="277">
        <v>3.17</v>
      </c>
      <c r="H55" s="302">
        <f>+B55*G55</f>
        <v>0</v>
      </c>
      <c r="I55" s="276"/>
    </row>
    <row r="56" spans="1:9" s="1" customFormat="1" ht="20.25" customHeight="1">
      <c r="A56" s="301">
        <v>7</v>
      </c>
      <c r="B56" s="274">
        <v>2</v>
      </c>
      <c r="C56" s="1">
        <f t="shared" si="0"/>
        <v>10</v>
      </c>
      <c r="D56" s="276" t="s">
        <v>1</v>
      </c>
      <c r="E56" s="276" t="s">
        <v>299</v>
      </c>
      <c r="F56" s="275" t="s">
        <v>296</v>
      </c>
      <c r="G56" s="277">
        <v>3.17</v>
      </c>
      <c r="H56" s="302">
        <f>+C56*G56</f>
        <v>31.7</v>
      </c>
      <c r="I56" s="276"/>
    </row>
    <row r="57" spans="1:9" s="1" customFormat="1" ht="20.25" customHeight="1">
      <c r="A57" s="301"/>
      <c r="B57" s="274"/>
      <c r="C57" s="1">
        <f t="shared" si="0"/>
        <v>0</v>
      </c>
      <c r="D57" s="276" t="s">
        <v>1</v>
      </c>
      <c r="E57" s="276" t="s">
        <v>377</v>
      </c>
      <c r="F57" s="275" t="s">
        <v>296</v>
      </c>
      <c r="G57" s="277"/>
      <c r="H57" s="302">
        <f>+B57*G57</f>
        <v>0</v>
      </c>
      <c r="I57" s="276"/>
    </row>
    <row r="58" spans="1:9" s="1" customFormat="1" ht="20.25" customHeight="1">
      <c r="A58" s="301"/>
      <c r="B58" s="274"/>
      <c r="C58" s="1">
        <f t="shared" si="0"/>
        <v>0</v>
      </c>
      <c r="D58" s="275" t="s">
        <v>1</v>
      </c>
      <c r="E58" s="276" t="s">
        <v>378</v>
      </c>
      <c r="F58" s="275" t="s">
        <v>296</v>
      </c>
      <c r="G58" s="302">
        <v>16.48</v>
      </c>
      <c r="H58" s="302">
        <f>+B58*G58</f>
        <v>0</v>
      </c>
      <c r="I58" s="276"/>
    </row>
    <row r="59" spans="1:9" s="1" customFormat="1" ht="20.25" customHeight="1">
      <c r="A59" s="301"/>
      <c r="B59" s="274"/>
      <c r="C59" s="1">
        <f t="shared" si="0"/>
        <v>0</v>
      </c>
      <c r="D59" s="276" t="s">
        <v>1</v>
      </c>
      <c r="E59" s="276" t="s">
        <v>379</v>
      </c>
      <c r="F59" s="275" t="s">
        <v>296</v>
      </c>
      <c r="G59" s="277">
        <v>17.670000000000002</v>
      </c>
      <c r="H59" s="302">
        <f>+B59*G59</f>
        <v>0</v>
      </c>
      <c r="I59" s="276"/>
    </row>
    <row r="60" spans="1:9" s="1" customFormat="1" ht="20.25" customHeight="1">
      <c r="A60" s="301"/>
      <c r="B60" s="274"/>
      <c r="C60" s="1">
        <f t="shared" si="0"/>
        <v>0</v>
      </c>
      <c r="D60" s="275" t="s">
        <v>1</v>
      </c>
      <c r="E60" s="276" t="s">
        <v>133</v>
      </c>
      <c r="F60" s="275" t="s">
        <v>296</v>
      </c>
      <c r="G60" s="302">
        <v>17.670000000000002</v>
      </c>
      <c r="H60" s="302">
        <f>+B60*G60</f>
        <v>0</v>
      </c>
      <c r="I60" s="276"/>
    </row>
    <row r="61" spans="1:9" s="1" customFormat="1" ht="20.25" customHeight="1">
      <c r="A61" s="301"/>
      <c r="B61" s="274"/>
      <c r="C61" s="1">
        <f t="shared" si="0"/>
        <v>0</v>
      </c>
      <c r="D61" s="276" t="s">
        <v>1</v>
      </c>
      <c r="E61" s="276" t="s">
        <v>380</v>
      </c>
      <c r="F61" s="275" t="s">
        <v>296</v>
      </c>
      <c r="G61" s="277">
        <v>5.96</v>
      </c>
      <c r="H61" s="302">
        <f>+B61*G61</f>
        <v>0</v>
      </c>
      <c r="I61" s="276"/>
    </row>
    <row r="62" spans="1:9" s="1" customFormat="1" ht="20.25" customHeight="1">
      <c r="A62" s="301"/>
      <c r="B62" s="274">
        <v>4</v>
      </c>
      <c r="C62" s="1">
        <f t="shared" si="0"/>
        <v>20</v>
      </c>
      <c r="D62" s="275" t="s">
        <v>1</v>
      </c>
      <c r="E62" s="276" t="s">
        <v>131</v>
      </c>
      <c r="F62" s="275" t="s">
        <v>296</v>
      </c>
      <c r="G62" s="302">
        <v>1.82</v>
      </c>
      <c r="H62" s="302">
        <f>+C62*G62</f>
        <v>36.4</v>
      </c>
      <c r="I62" s="276"/>
    </row>
    <row r="63" spans="1:9" s="1" customFormat="1" ht="20.25" customHeight="1">
      <c r="A63" s="301"/>
      <c r="B63" s="274"/>
      <c r="C63" s="1">
        <f t="shared" si="0"/>
        <v>0</v>
      </c>
      <c r="D63" s="275" t="s">
        <v>1</v>
      </c>
      <c r="E63" s="276" t="s">
        <v>132</v>
      </c>
      <c r="F63" s="275" t="s">
        <v>296</v>
      </c>
      <c r="G63" s="302">
        <v>2.58</v>
      </c>
      <c r="H63" s="302">
        <f>+B63*G63</f>
        <v>0</v>
      </c>
      <c r="I63" s="276"/>
    </row>
    <row r="64" spans="1:9" s="1" customFormat="1" ht="20.25" customHeight="1">
      <c r="A64" s="301"/>
      <c r="B64" s="274"/>
      <c r="C64" s="1">
        <f t="shared" si="0"/>
        <v>0</v>
      </c>
      <c r="D64" s="276" t="s">
        <v>1</v>
      </c>
      <c r="E64" s="276" t="s">
        <v>257</v>
      </c>
      <c r="F64" s="275" t="s">
        <v>296</v>
      </c>
      <c r="G64" s="277">
        <v>3.74</v>
      </c>
      <c r="H64" s="302">
        <f>+B64*G64</f>
        <v>0</v>
      </c>
      <c r="I64" s="276"/>
    </row>
    <row r="65" spans="1:13" s="1" customFormat="1" ht="20.25" customHeight="1">
      <c r="A65" s="301"/>
      <c r="B65" s="274"/>
      <c r="C65" s="1">
        <f t="shared" si="0"/>
        <v>0</v>
      </c>
      <c r="D65" s="276" t="s">
        <v>1</v>
      </c>
      <c r="E65" s="276" t="s">
        <v>300</v>
      </c>
      <c r="F65" s="275" t="s">
        <v>296</v>
      </c>
      <c r="G65" s="277"/>
      <c r="H65" s="302">
        <f>+B65*G65</f>
        <v>0</v>
      </c>
      <c r="I65" s="276"/>
    </row>
    <row r="66" spans="1:13" s="1" customFormat="1" ht="20.25" customHeight="1">
      <c r="A66" s="301">
        <v>5</v>
      </c>
      <c r="B66" s="274"/>
      <c r="C66" s="1">
        <f t="shared" si="0"/>
        <v>0</v>
      </c>
      <c r="D66" s="275" t="s">
        <v>1</v>
      </c>
      <c r="E66" s="276" t="s">
        <v>381</v>
      </c>
      <c r="F66" s="275" t="s">
        <v>296</v>
      </c>
      <c r="G66" s="302">
        <v>2.0699999999999998</v>
      </c>
      <c r="H66" s="302">
        <f t="shared" ref="H66:H71" si="3">+C66*G66</f>
        <v>0</v>
      </c>
      <c r="I66" s="276"/>
    </row>
    <row r="67" spans="1:13" s="1" customFormat="1" ht="20.25" customHeight="1">
      <c r="A67" s="301">
        <v>4</v>
      </c>
      <c r="B67" s="274">
        <v>2</v>
      </c>
      <c r="C67" s="1">
        <f t="shared" si="0"/>
        <v>10</v>
      </c>
      <c r="D67" s="276" t="s">
        <v>1</v>
      </c>
      <c r="E67" s="276" t="s">
        <v>382</v>
      </c>
      <c r="F67" s="275" t="s">
        <v>296</v>
      </c>
      <c r="G67" s="277">
        <v>4.07</v>
      </c>
      <c r="H67" s="302">
        <f t="shared" si="3"/>
        <v>40.700000000000003</v>
      </c>
      <c r="I67" s="276"/>
    </row>
    <row r="68" spans="1:13" s="1" customFormat="1" ht="20.25" customHeight="1">
      <c r="A68" s="301">
        <v>2</v>
      </c>
      <c r="B68" s="274">
        <v>2</v>
      </c>
      <c r="C68" s="1">
        <f t="shared" si="0"/>
        <v>10</v>
      </c>
      <c r="D68" s="276" t="s">
        <v>1</v>
      </c>
      <c r="E68" s="276" t="s">
        <v>142</v>
      </c>
      <c r="F68" s="275" t="s">
        <v>296</v>
      </c>
      <c r="G68" s="277">
        <v>5.83</v>
      </c>
      <c r="H68" s="302">
        <f t="shared" si="3"/>
        <v>58.3</v>
      </c>
      <c r="I68" s="276"/>
      <c r="M68" s="1" t="s">
        <v>88</v>
      </c>
    </row>
    <row r="69" spans="1:13" s="1" customFormat="1" ht="20.25" customHeight="1">
      <c r="A69" s="301">
        <v>3</v>
      </c>
      <c r="B69" s="274">
        <v>10</v>
      </c>
      <c r="C69" s="1">
        <f t="shared" si="0"/>
        <v>50</v>
      </c>
      <c r="D69" s="275" t="s">
        <v>1</v>
      </c>
      <c r="E69" s="276" t="s">
        <v>137</v>
      </c>
      <c r="F69" s="275" t="s">
        <v>296</v>
      </c>
      <c r="G69" s="302">
        <v>1.96</v>
      </c>
      <c r="H69" s="302">
        <f t="shared" si="3"/>
        <v>98</v>
      </c>
      <c r="I69" s="276"/>
    </row>
    <row r="70" spans="1:13" s="1" customFormat="1" ht="20.25" customHeight="1">
      <c r="A70" s="301">
        <v>5</v>
      </c>
      <c r="B70" s="274">
        <v>1</v>
      </c>
      <c r="C70" s="1">
        <f t="shared" si="0"/>
        <v>5</v>
      </c>
      <c r="D70" s="276" t="s">
        <v>1</v>
      </c>
      <c r="E70" s="276" t="s">
        <v>301</v>
      </c>
      <c r="F70" s="275" t="s">
        <v>296</v>
      </c>
      <c r="G70" s="277">
        <v>2.9</v>
      </c>
      <c r="H70" s="302">
        <f t="shared" si="3"/>
        <v>14.5</v>
      </c>
      <c r="I70" s="276"/>
    </row>
    <row r="71" spans="1:13" s="1" customFormat="1" ht="20.25" customHeight="1">
      <c r="A71" s="301">
        <v>4</v>
      </c>
      <c r="B71" s="274">
        <v>2</v>
      </c>
      <c r="C71" s="1">
        <f t="shared" si="0"/>
        <v>10</v>
      </c>
      <c r="D71" s="276" t="s">
        <v>1</v>
      </c>
      <c r="E71" s="276" t="s">
        <v>139</v>
      </c>
      <c r="F71" s="275" t="s">
        <v>296</v>
      </c>
      <c r="G71" s="277">
        <v>8.14</v>
      </c>
      <c r="H71" s="302">
        <f t="shared" si="3"/>
        <v>81.400000000000006</v>
      </c>
      <c r="I71" s="276"/>
    </row>
    <row r="72" spans="1:13" s="1" customFormat="1" ht="20.25" customHeight="1">
      <c r="A72" s="301"/>
      <c r="B72" s="274"/>
      <c r="C72" s="1">
        <f t="shared" si="0"/>
        <v>0</v>
      </c>
      <c r="D72" s="275" t="s">
        <v>1</v>
      </c>
      <c r="E72" s="276" t="s">
        <v>144</v>
      </c>
      <c r="F72" s="275" t="s">
        <v>296</v>
      </c>
      <c r="G72" s="302">
        <v>2.86</v>
      </c>
      <c r="H72" s="302">
        <f>+B72*G72</f>
        <v>0</v>
      </c>
      <c r="I72" s="276"/>
    </row>
    <row r="73" spans="1:13" s="1" customFormat="1" ht="20.25" customHeight="1">
      <c r="A73" s="301">
        <v>4</v>
      </c>
      <c r="B73" s="274">
        <v>12</v>
      </c>
      <c r="C73" s="1">
        <v>20</v>
      </c>
      <c r="D73" s="275" t="s">
        <v>1</v>
      </c>
      <c r="E73" s="276" t="s">
        <v>141</v>
      </c>
      <c r="F73" s="275" t="s">
        <v>296</v>
      </c>
      <c r="G73" s="302">
        <v>4.0999999999999996</v>
      </c>
      <c r="H73" s="302">
        <f>+C73*G73</f>
        <v>82</v>
      </c>
      <c r="I73" s="276"/>
    </row>
    <row r="74" spans="1:13" s="1" customFormat="1" ht="20.25" customHeight="1">
      <c r="A74" s="301"/>
      <c r="B74" s="274"/>
      <c r="C74" s="1">
        <f t="shared" ref="C74:C83" si="4">+B74*5</f>
        <v>0</v>
      </c>
      <c r="D74" s="276" t="s">
        <v>1</v>
      </c>
      <c r="E74" s="276" t="s">
        <v>383</v>
      </c>
      <c r="F74" s="275" t="s">
        <v>296</v>
      </c>
      <c r="G74" s="277"/>
      <c r="H74" s="302">
        <f t="shared" ref="H74:H81" si="5">+B74*G74</f>
        <v>0</v>
      </c>
      <c r="I74" s="276"/>
    </row>
    <row r="75" spans="1:13" s="1" customFormat="1" ht="20.25" customHeight="1">
      <c r="A75" s="301"/>
      <c r="B75" s="274"/>
      <c r="C75" s="1">
        <f t="shared" si="4"/>
        <v>0</v>
      </c>
      <c r="D75" s="276" t="s">
        <v>1</v>
      </c>
      <c r="E75" s="276" t="s">
        <v>302</v>
      </c>
      <c r="F75" s="275" t="s">
        <v>303</v>
      </c>
      <c r="G75" s="277">
        <v>81.2</v>
      </c>
      <c r="H75" s="302">
        <f t="shared" si="5"/>
        <v>0</v>
      </c>
      <c r="I75" s="276"/>
    </row>
    <row r="76" spans="1:13" s="1" customFormat="1" ht="20.25" customHeight="1">
      <c r="A76" s="301"/>
      <c r="B76" s="274"/>
      <c r="C76" s="1">
        <f t="shared" si="4"/>
        <v>0</v>
      </c>
      <c r="D76" s="276" t="s">
        <v>1</v>
      </c>
      <c r="E76" s="275" t="s">
        <v>304</v>
      </c>
      <c r="F76" s="275"/>
      <c r="G76" s="302">
        <v>40.36</v>
      </c>
      <c r="H76" s="302">
        <f t="shared" si="5"/>
        <v>0</v>
      </c>
      <c r="I76" s="276"/>
    </row>
    <row r="77" spans="1:13" s="1" customFormat="1" ht="20.25" customHeight="1">
      <c r="A77" s="301"/>
      <c r="B77" s="274"/>
      <c r="C77" s="1">
        <f t="shared" si="4"/>
        <v>0</v>
      </c>
      <c r="D77" s="276" t="s">
        <v>1</v>
      </c>
      <c r="E77" s="276" t="s">
        <v>305</v>
      </c>
      <c r="F77" s="275" t="s">
        <v>306</v>
      </c>
      <c r="G77" s="277">
        <v>3.88</v>
      </c>
      <c r="H77" s="302">
        <f t="shared" si="5"/>
        <v>0</v>
      </c>
      <c r="I77" s="276"/>
    </row>
    <row r="78" spans="1:13" s="1" customFormat="1" ht="31.2" customHeight="1">
      <c r="A78" s="301"/>
      <c r="B78" s="274"/>
      <c r="C78" s="1">
        <f t="shared" si="4"/>
        <v>0</v>
      </c>
      <c r="D78" s="276" t="s">
        <v>1</v>
      </c>
      <c r="E78" s="276" t="s">
        <v>307</v>
      </c>
      <c r="F78" s="275" t="s">
        <v>308</v>
      </c>
      <c r="G78" s="277">
        <v>79.400000000000006</v>
      </c>
      <c r="H78" s="302">
        <f t="shared" si="5"/>
        <v>0</v>
      </c>
      <c r="I78" s="276"/>
    </row>
    <row r="79" spans="1:13" s="1" customFormat="1" ht="20.25" customHeight="1">
      <c r="A79" s="301"/>
      <c r="B79" s="274"/>
      <c r="C79" s="1">
        <f t="shared" si="4"/>
        <v>0</v>
      </c>
      <c r="D79" s="276" t="s">
        <v>1</v>
      </c>
      <c r="E79" s="276" t="s">
        <v>309</v>
      </c>
      <c r="F79" s="275" t="s">
        <v>310</v>
      </c>
      <c r="G79" s="277">
        <v>34.17</v>
      </c>
      <c r="H79" s="302">
        <f t="shared" si="5"/>
        <v>0</v>
      </c>
      <c r="I79" s="276"/>
    </row>
    <row r="80" spans="1:13" s="1" customFormat="1" ht="37.200000000000003" customHeight="1">
      <c r="A80" s="301"/>
      <c r="B80" s="274"/>
      <c r="C80" s="1">
        <f t="shared" si="4"/>
        <v>0</v>
      </c>
      <c r="D80" s="276" t="s">
        <v>311</v>
      </c>
      <c r="E80" s="276" t="s">
        <v>312</v>
      </c>
      <c r="F80" s="275" t="s">
        <v>276</v>
      </c>
      <c r="G80" s="277">
        <v>3747.72</v>
      </c>
      <c r="H80" s="302">
        <f t="shared" si="5"/>
        <v>0</v>
      </c>
      <c r="I80" s="276"/>
    </row>
    <row r="81" spans="1:9" s="1" customFormat="1" ht="34.200000000000003" customHeight="1">
      <c r="A81" s="301"/>
      <c r="B81" s="274"/>
      <c r="C81" s="1">
        <f t="shared" si="4"/>
        <v>0</v>
      </c>
      <c r="D81" s="276" t="s">
        <v>1</v>
      </c>
      <c r="E81" s="275" t="s">
        <v>384</v>
      </c>
      <c r="F81" s="275"/>
      <c r="G81" s="277">
        <v>145.28</v>
      </c>
      <c r="H81" s="302">
        <f t="shared" si="5"/>
        <v>0</v>
      </c>
      <c r="I81" s="276"/>
    </row>
    <row r="82" spans="1:9" s="1" customFormat="1" ht="34.200000000000003" customHeight="1">
      <c r="A82" s="301">
        <v>2</v>
      </c>
      <c r="B82" s="274">
        <v>2</v>
      </c>
      <c r="C82" s="1">
        <f t="shared" si="4"/>
        <v>10</v>
      </c>
      <c r="D82" s="276" t="s">
        <v>1</v>
      </c>
      <c r="E82" s="275" t="s">
        <v>385</v>
      </c>
      <c r="F82" s="275"/>
      <c r="G82" s="277">
        <v>130.22</v>
      </c>
      <c r="H82" s="302">
        <f>+C82*G82</f>
        <v>1302.2</v>
      </c>
      <c r="I82" s="276">
        <v>130.22</v>
      </c>
    </row>
    <row r="83" spans="1:9" s="1" customFormat="1" ht="20.25" customHeight="1">
      <c r="A83" s="304">
        <v>2</v>
      </c>
      <c r="B83" s="274">
        <v>2</v>
      </c>
      <c r="C83" s="1">
        <f t="shared" si="4"/>
        <v>10</v>
      </c>
      <c r="D83" s="276"/>
      <c r="E83" s="276" t="s">
        <v>304</v>
      </c>
      <c r="F83" s="276"/>
      <c r="G83" s="277">
        <v>40.36</v>
      </c>
      <c r="H83" s="277">
        <f>+C83*G83</f>
        <v>403.6</v>
      </c>
      <c r="I83" s="276">
        <v>40.36</v>
      </c>
    </row>
    <row r="84" spans="1:9" s="1" customFormat="1" ht="20.25" customHeight="1">
      <c r="A84" s="304"/>
      <c r="C84" s="274"/>
      <c r="D84" s="276"/>
      <c r="E84" s="276"/>
      <c r="F84" s="276"/>
      <c r="G84" s="277"/>
      <c r="H84" s="277"/>
      <c r="I84" s="276"/>
    </row>
    <row r="85" spans="1:9" s="1" customFormat="1" ht="20.25" customHeight="1">
      <c r="A85" s="304"/>
      <c r="C85" s="274"/>
      <c r="D85" s="276"/>
      <c r="E85" s="276"/>
      <c r="F85" s="276"/>
      <c r="G85" s="278" t="s">
        <v>25</v>
      </c>
      <c r="H85" s="279">
        <f>SUBTOTAL(9,H8:H84)</f>
        <v>11864.300000000001</v>
      </c>
      <c r="I85" s="276"/>
    </row>
    <row r="86" spans="1:9" s="1" customFormat="1" ht="20.25" customHeight="1">
      <c r="A86" s="304"/>
      <c r="C86" s="274"/>
      <c r="D86" s="276"/>
      <c r="E86" s="276"/>
      <c r="F86" s="276"/>
      <c r="G86" s="280" t="s">
        <v>26</v>
      </c>
      <c r="H86" s="279">
        <f>+H85*0.16</f>
        <v>1898.2880000000002</v>
      </c>
      <c r="I86" s="276"/>
    </row>
    <row r="87" spans="1:9" ht="15.6">
      <c r="G87" s="280" t="s">
        <v>27</v>
      </c>
      <c r="H87" s="279">
        <f>+H85+H86</f>
        <v>13762.588000000002</v>
      </c>
    </row>
    <row r="89" spans="1:9">
      <c r="C89" s="281"/>
      <c r="D89" s="282"/>
      <c r="E89" s="282"/>
      <c r="F89" s="282"/>
      <c r="G89" s="283"/>
      <c r="H89" s="283"/>
      <c r="I89" s="282"/>
    </row>
    <row r="90" spans="1:9" ht="15.6">
      <c r="C90" s="284" t="s">
        <v>313</v>
      </c>
      <c r="D90" s="284"/>
      <c r="E90" s="285" t="s">
        <v>314</v>
      </c>
      <c r="F90" s="285"/>
      <c r="G90" s="285" t="s">
        <v>315</v>
      </c>
      <c r="H90" s="285"/>
      <c r="I90" s="285"/>
    </row>
    <row r="91" spans="1:9" ht="15.6">
      <c r="C91" s="286"/>
      <c r="D91" s="286"/>
      <c r="E91" s="287" t="s">
        <v>316</v>
      </c>
      <c r="F91" s="287"/>
      <c r="G91" s="287" t="s">
        <v>317</v>
      </c>
      <c r="H91" s="287"/>
      <c r="I91" s="287"/>
    </row>
    <row r="93" spans="1:9" s="1" customFormat="1" ht="34.200000000000003" hidden="1" customHeight="1">
      <c r="A93" s="301"/>
      <c r="B93" s="274"/>
      <c r="C93" s="274"/>
      <c r="D93" s="276" t="s">
        <v>1</v>
      </c>
      <c r="E93" s="275" t="s">
        <v>384</v>
      </c>
      <c r="F93" s="275"/>
      <c r="G93" s="277">
        <v>138.47999999999999</v>
      </c>
      <c r="H93" s="303">
        <f>+C93*G93</f>
        <v>0</v>
      </c>
      <c r="I93" s="276"/>
    </row>
  </sheetData>
  <autoFilter ref="A7:M83" xr:uid="{00000000-0009-0000-0000-0000A3000000}"/>
  <mergeCells count="3">
    <mergeCell ref="C2:D2"/>
    <mergeCell ref="E2:G2"/>
    <mergeCell ref="E3:G3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C90" xr:uid="{C537A7A9-2027-4CA0-808D-61A7504AD983}">
      <formula1>0</formula1>
      <formula2>256</formula2>
    </dataValidation>
  </dataValidations>
  <pageMargins left="1.1023622047244095" right="0.70866141732283472" top="0.74803149606299213" bottom="0.74803149606299213" header="0.31496062992125984" footer="0.31496062992125984"/>
  <pageSetup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725B-4CC9-4686-B63A-0FFC2ECF0F0E}">
  <dimension ref="A1:V119"/>
  <sheetViews>
    <sheetView zoomScale="120" zoomScaleNormal="120" workbookViewId="0">
      <selection activeCell="D16" sqref="D16"/>
    </sheetView>
  </sheetViews>
  <sheetFormatPr baseColWidth="10" defaultRowHeight="14.4"/>
  <cols>
    <col min="1" max="1" width="6.6640625" customWidth="1"/>
    <col min="2" max="2" width="4.5546875" style="242" bestFit="1" customWidth="1"/>
    <col min="3" max="3" width="7.6640625" style="242" customWidth="1"/>
    <col min="4" max="4" width="7.88671875" style="242" bestFit="1" customWidth="1"/>
    <col min="5" max="5" width="9.44140625" style="243" customWidth="1"/>
    <col min="6" max="8" width="11.88671875" style="244" customWidth="1"/>
    <col min="9" max="9" width="11.88671875" style="245" customWidth="1"/>
    <col min="10" max="10" width="11.109375" style="216" customWidth="1"/>
    <col min="11" max="11" width="19.6640625" style="216" customWidth="1"/>
    <col min="12" max="12" width="24.44140625" style="246" bestFit="1" customWidth="1"/>
    <col min="13" max="13" width="20" customWidth="1"/>
    <col min="20" max="20" width="13.109375" customWidth="1"/>
  </cols>
  <sheetData>
    <row r="1" spans="1:22" ht="34.200000000000003" customHeight="1">
      <c r="A1" s="417" t="s">
        <v>647</v>
      </c>
      <c r="B1" s="427"/>
      <c r="C1" s="427"/>
      <c r="D1" s="427"/>
      <c r="E1" s="427"/>
      <c r="F1" s="427"/>
      <c r="G1" s="427"/>
      <c r="H1" s="427"/>
      <c r="I1" s="427"/>
      <c r="J1" s="428"/>
      <c r="K1" s="408"/>
      <c r="L1" s="409"/>
    </row>
    <row r="2" spans="1:22" ht="12.75" customHeight="1">
      <c r="A2" s="187"/>
      <c r="B2" s="406"/>
      <c r="C2" s="407"/>
      <c r="D2" s="407"/>
      <c r="E2" s="407"/>
      <c r="F2" s="407"/>
      <c r="G2" s="407"/>
      <c r="H2" s="407"/>
      <c r="I2" s="407"/>
      <c r="J2" s="407"/>
      <c r="K2" s="407"/>
      <c r="L2" s="429"/>
    </row>
    <row r="3" spans="1:22" ht="14.25" customHeight="1">
      <c r="B3" s="190"/>
      <c r="C3" s="190"/>
      <c r="D3" s="191" t="s">
        <v>197</v>
      </c>
      <c r="E3" s="191" t="s">
        <v>197</v>
      </c>
      <c r="F3" s="192" t="s">
        <v>198</v>
      </c>
      <c r="G3" s="192"/>
      <c r="H3" s="192"/>
      <c r="I3" s="193" t="s">
        <v>199</v>
      </c>
      <c r="J3" s="372" t="s">
        <v>571</v>
      </c>
      <c r="K3" s="190"/>
      <c r="L3" s="430"/>
    </row>
    <row r="4" spans="1:22" ht="12.75" customHeight="1">
      <c r="B4" s="196"/>
      <c r="C4" s="196"/>
      <c r="D4" s="197"/>
      <c r="E4" s="197" t="s">
        <v>32</v>
      </c>
      <c r="F4" s="198" t="s">
        <v>612</v>
      </c>
      <c r="G4" s="198"/>
      <c r="H4" s="198"/>
      <c r="I4" s="198"/>
      <c r="J4" s="373"/>
      <c r="K4" s="306"/>
      <c r="L4" s="430"/>
    </row>
    <row r="5" spans="1:22" ht="12.75" customHeight="1">
      <c r="B5" s="196"/>
      <c r="C5" s="196"/>
      <c r="D5" s="197"/>
      <c r="E5" s="197" t="s">
        <v>33</v>
      </c>
      <c r="F5" s="198" t="s">
        <v>615</v>
      </c>
      <c r="G5" s="198"/>
      <c r="H5" s="198"/>
      <c r="I5" s="198"/>
      <c r="J5" s="373"/>
      <c r="K5" s="306"/>
      <c r="L5" s="430"/>
    </row>
    <row r="6" spans="1:22" ht="12.75" customHeight="1">
      <c r="B6" s="196"/>
      <c r="C6" s="196"/>
      <c r="D6" s="197"/>
      <c r="E6" s="197" t="s">
        <v>34</v>
      </c>
      <c r="F6" s="198"/>
      <c r="G6" s="198"/>
      <c r="H6" s="198"/>
      <c r="I6" s="198"/>
      <c r="J6" s="373"/>
      <c r="K6" s="306"/>
      <c r="L6" s="430"/>
    </row>
    <row r="7" spans="1:22" ht="12.75" customHeight="1">
      <c r="B7" s="196"/>
      <c r="C7" s="196"/>
      <c r="D7" s="197"/>
      <c r="E7" s="197"/>
      <c r="F7" s="202"/>
      <c r="G7" s="202"/>
      <c r="H7" s="202"/>
      <c r="I7" s="198"/>
      <c r="J7" s="374"/>
      <c r="K7" s="375"/>
      <c r="L7" s="430"/>
      <c r="V7" s="1"/>
    </row>
    <row r="8" spans="1:22" s="47" customFormat="1" ht="13.5" customHeight="1">
      <c r="A8"/>
      <c r="B8" s="206"/>
      <c r="C8" s="206"/>
      <c r="D8" s="206"/>
      <c r="E8" s="206"/>
      <c r="F8" s="206"/>
      <c r="G8" s="206"/>
      <c r="H8" s="206"/>
      <c r="I8" s="206"/>
      <c r="J8" s="206"/>
      <c r="K8" s="307"/>
      <c r="L8" s="430"/>
      <c r="M8"/>
      <c r="N8"/>
      <c r="O8"/>
      <c r="P8"/>
      <c r="Q8"/>
      <c r="R8"/>
      <c r="S8"/>
      <c r="T8"/>
      <c r="U8"/>
    </row>
    <row r="9" spans="1:22" s="47" customFormat="1" ht="13.5" customHeight="1">
      <c r="A9"/>
      <c r="B9" s="210"/>
      <c r="C9" s="210"/>
      <c r="D9" s="210"/>
      <c r="E9" s="210"/>
      <c r="F9" s="210"/>
      <c r="G9" s="210"/>
      <c r="H9" s="376"/>
      <c r="I9" s="210"/>
      <c r="J9" s="210"/>
      <c r="K9" s="307"/>
      <c r="L9" s="431"/>
      <c r="M9"/>
      <c r="N9"/>
      <c r="O9"/>
      <c r="P9"/>
      <c r="Q9"/>
      <c r="R9"/>
      <c r="S9"/>
      <c r="T9"/>
      <c r="U9"/>
    </row>
    <row r="10" spans="1:22" s="216" customFormat="1" ht="18.75" customHeight="1">
      <c r="A10" s="214" t="s">
        <v>208</v>
      </c>
      <c r="B10" s="215" t="s">
        <v>425</v>
      </c>
      <c r="C10" s="215" t="s">
        <v>646</v>
      </c>
      <c r="D10" s="215" t="s">
        <v>210</v>
      </c>
      <c r="E10" s="215" t="s">
        <v>197</v>
      </c>
      <c r="F10" s="215" t="s">
        <v>643</v>
      </c>
      <c r="G10" s="215"/>
      <c r="H10" s="215" t="s">
        <v>644</v>
      </c>
      <c r="I10" s="215"/>
      <c r="J10" s="215" t="s">
        <v>645</v>
      </c>
      <c r="K10" s="215"/>
      <c r="L10" s="377" t="s">
        <v>214</v>
      </c>
      <c r="M10"/>
      <c r="N10"/>
      <c r="O10"/>
      <c r="P10"/>
      <c r="Q10"/>
      <c r="R10"/>
      <c r="S10"/>
      <c r="T10"/>
      <c r="U10"/>
    </row>
    <row r="11" spans="1:22" s="47" customFormat="1" ht="15" customHeight="1">
      <c r="A11" s="308" t="s">
        <v>48</v>
      </c>
      <c r="B11" s="222" t="s">
        <v>589</v>
      </c>
      <c r="C11" s="222" t="s">
        <v>438</v>
      </c>
      <c r="D11" s="222" t="s">
        <v>226</v>
      </c>
      <c r="E11" s="401" t="s">
        <v>33</v>
      </c>
      <c r="F11" s="403">
        <v>3</v>
      </c>
      <c r="G11" s="403" t="s">
        <v>650</v>
      </c>
      <c r="H11" s="403">
        <v>3</v>
      </c>
      <c r="I11" s="398" t="s">
        <v>650</v>
      </c>
      <c r="J11" s="229"/>
      <c r="K11" s="229"/>
      <c r="L11" s="397"/>
      <c r="M11"/>
      <c r="N11">
        <f>231/36</f>
        <v>6.416666666666667</v>
      </c>
      <c r="O11"/>
      <c r="P11"/>
      <c r="Q11"/>
      <c r="R11"/>
      <c r="S11"/>
      <c r="T11"/>
      <c r="U11"/>
    </row>
    <row r="12" spans="1:22" s="47" customFormat="1">
      <c r="A12" s="308"/>
      <c r="B12" s="222"/>
      <c r="C12" s="222" t="s">
        <v>438</v>
      </c>
      <c r="D12" s="222" t="s">
        <v>227</v>
      </c>
      <c r="E12" s="223" t="s">
        <v>33</v>
      </c>
      <c r="F12" s="403">
        <v>3</v>
      </c>
      <c r="G12" s="403" t="s">
        <v>650</v>
      </c>
      <c r="H12" s="403">
        <v>3</v>
      </c>
      <c r="I12" s="398" t="s">
        <v>650</v>
      </c>
      <c r="J12" s="229"/>
      <c r="K12" s="229"/>
      <c r="L12" s="397"/>
      <c r="M12"/>
      <c r="N12"/>
      <c r="O12"/>
      <c r="P12"/>
      <c r="Q12"/>
      <c r="R12"/>
      <c r="S12"/>
      <c r="T12"/>
      <c r="U12"/>
    </row>
    <row r="13" spans="1:22" s="47" customFormat="1">
      <c r="A13" s="308"/>
      <c r="B13" s="222"/>
      <c r="C13" s="222" t="s">
        <v>438</v>
      </c>
      <c r="D13" s="222" t="s">
        <v>228</v>
      </c>
      <c r="E13" s="223" t="s">
        <v>32</v>
      </c>
      <c r="F13" s="403">
        <v>3</v>
      </c>
      <c r="G13" s="403" t="s">
        <v>650</v>
      </c>
      <c r="H13" s="403">
        <v>3</v>
      </c>
      <c r="I13" s="398" t="s">
        <v>650</v>
      </c>
      <c r="J13" s="229"/>
      <c r="K13" s="229"/>
      <c r="L13" s="226"/>
    </row>
    <row r="14" spans="1:22" s="47" customFormat="1">
      <c r="A14" s="308"/>
      <c r="B14" s="222"/>
      <c r="C14" s="222" t="s">
        <v>438</v>
      </c>
      <c r="D14" s="222" t="s">
        <v>216</v>
      </c>
      <c r="E14" s="223" t="s">
        <v>32</v>
      </c>
      <c r="F14" s="403">
        <v>3</v>
      </c>
      <c r="G14" s="403" t="s">
        <v>650</v>
      </c>
      <c r="H14" s="403">
        <v>3</v>
      </c>
      <c r="I14" s="398" t="s">
        <v>650</v>
      </c>
      <c r="J14" s="229"/>
      <c r="K14" s="229"/>
      <c r="L14" s="226"/>
    </row>
    <row r="15" spans="1:22" s="47" customFormat="1">
      <c r="A15" s="308"/>
      <c r="B15" s="222"/>
      <c r="C15" s="222" t="s">
        <v>438</v>
      </c>
      <c r="D15" s="222" t="s">
        <v>218</v>
      </c>
      <c r="E15" s="223" t="s">
        <v>34</v>
      </c>
      <c r="F15" s="403">
        <v>3</v>
      </c>
      <c r="G15" s="403" t="s">
        <v>650</v>
      </c>
      <c r="H15" s="224">
        <v>3</v>
      </c>
      <c r="I15" s="398" t="s">
        <v>649</v>
      </c>
      <c r="J15" s="398"/>
      <c r="K15" s="229"/>
      <c r="L15" s="226"/>
    </row>
    <row r="16" spans="1:22" s="47" customFormat="1">
      <c r="A16" s="308"/>
      <c r="B16" s="222"/>
      <c r="C16" s="222" t="s">
        <v>438</v>
      </c>
      <c r="D16" s="222" t="s">
        <v>229</v>
      </c>
      <c r="E16" s="223" t="s">
        <v>34</v>
      </c>
      <c r="F16" s="404">
        <v>3</v>
      </c>
      <c r="G16" s="398" t="s">
        <v>649</v>
      </c>
      <c r="H16" s="224">
        <v>3</v>
      </c>
      <c r="I16" s="398" t="s">
        <v>649</v>
      </c>
      <c r="J16" s="398"/>
      <c r="K16" s="229"/>
      <c r="L16" s="226"/>
    </row>
    <row r="17" spans="1:15" s="47" customFormat="1">
      <c r="A17" s="308"/>
      <c r="B17" s="222"/>
      <c r="C17" s="222" t="s">
        <v>438</v>
      </c>
      <c r="D17" s="222" t="s">
        <v>230</v>
      </c>
      <c r="E17" s="223" t="s">
        <v>32</v>
      </c>
      <c r="F17" s="404">
        <v>3</v>
      </c>
      <c r="G17" s="398" t="s">
        <v>649</v>
      </c>
      <c r="H17" s="224">
        <v>3</v>
      </c>
      <c r="I17" s="398" t="s">
        <v>649</v>
      </c>
      <c r="J17" s="398"/>
      <c r="K17" s="229"/>
      <c r="L17" s="226"/>
    </row>
    <row r="18" spans="1:15" s="47" customFormat="1">
      <c r="A18" s="308"/>
      <c r="B18" s="222"/>
      <c r="C18" s="222" t="s">
        <v>438</v>
      </c>
      <c r="D18" s="222" t="s">
        <v>231</v>
      </c>
      <c r="E18" s="223" t="s">
        <v>32</v>
      </c>
      <c r="F18" s="404">
        <v>3</v>
      </c>
      <c r="G18" s="398" t="s">
        <v>649</v>
      </c>
      <c r="H18" s="224">
        <v>3</v>
      </c>
      <c r="I18" s="398" t="s">
        <v>649</v>
      </c>
      <c r="J18" s="229"/>
      <c r="K18" s="229"/>
      <c r="L18" s="226"/>
      <c r="N18" s="47" t="s">
        <v>648</v>
      </c>
      <c r="O18" s="402">
        <f>2+57+48+49</f>
        <v>156</v>
      </c>
    </row>
    <row r="19" spans="1:15" s="47" customFormat="1">
      <c r="A19" s="308"/>
      <c r="B19" s="222"/>
      <c r="C19" s="222" t="s">
        <v>438</v>
      </c>
      <c r="D19" s="222" t="s">
        <v>233</v>
      </c>
      <c r="E19" s="223" t="s">
        <v>34</v>
      </c>
      <c r="F19" s="404">
        <v>3</v>
      </c>
      <c r="G19" s="398" t="s">
        <v>649</v>
      </c>
      <c r="H19" s="224">
        <v>3</v>
      </c>
      <c r="I19" s="398" t="s">
        <v>649</v>
      </c>
      <c r="J19" s="229"/>
      <c r="K19" s="229"/>
      <c r="L19" s="226"/>
    </row>
    <row r="20" spans="1:15" s="47" customFormat="1">
      <c r="A20" s="308"/>
      <c r="B20" s="222"/>
      <c r="C20" s="222" t="s">
        <v>438</v>
      </c>
      <c r="D20" s="223" t="s">
        <v>234</v>
      </c>
      <c r="E20" s="223" t="s">
        <v>34</v>
      </c>
      <c r="F20" s="224">
        <v>3</v>
      </c>
      <c r="G20" s="398">
        <v>46167</v>
      </c>
      <c r="H20" s="224">
        <v>3</v>
      </c>
      <c r="I20" s="398">
        <v>46167</v>
      </c>
      <c r="J20" s="229"/>
      <c r="K20" s="229"/>
      <c r="L20" s="226"/>
    </row>
    <row r="21" spans="1:15" s="47" customFormat="1">
      <c r="A21" s="308"/>
      <c r="B21" s="222"/>
      <c r="C21" s="222" t="s">
        <v>439</v>
      </c>
      <c r="D21" s="232" t="s">
        <v>234</v>
      </c>
      <c r="E21" s="223" t="s">
        <v>32</v>
      </c>
      <c r="F21" s="224">
        <v>3</v>
      </c>
      <c r="G21" s="405">
        <v>46167</v>
      </c>
      <c r="H21" s="224">
        <v>3</v>
      </c>
      <c r="I21" s="405">
        <v>46167</v>
      </c>
      <c r="J21" s="234"/>
      <c r="K21" s="234"/>
      <c r="L21" s="226"/>
    </row>
    <row r="22" spans="1:15" s="47" customFormat="1">
      <c r="A22" s="308"/>
      <c r="B22" s="222"/>
      <c r="C22" s="222" t="s">
        <v>439</v>
      </c>
      <c r="D22" s="232" t="s">
        <v>233</v>
      </c>
      <c r="E22" s="223" t="s">
        <v>32</v>
      </c>
      <c r="F22" s="224">
        <v>3</v>
      </c>
      <c r="G22" s="405">
        <v>46167</v>
      </c>
      <c r="H22" s="224">
        <v>3</v>
      </c>
      <c r="I22" s="405">
        <v>46167</v>
      </c>
      <c r="J22" s="234"/>
      <c r="K22" s="234"/>
      <c r="L22" s="226"/>
    </row>
    <row r="23" spans="1:15" s="47" customFormat="1">
      <c r="A23" s="308"/>
      <c r="B23" s="222"/>
      <c r="C23" s="222" t="s">
        <v>439</v>
      </c>
      <c r="D23" s="232" t="s">
        <v>231</v>
      </c>
      <c r="E23" s="223" t="s">
        <v>34</v>
      </c>
      <c r="F23" s="224">
        <v>3</v>
      </c>
      <c r="G23" s="405">
        <v>46167</v>
      </c>
      <c r="H23" s="224">
        <v>3</v>
      </c>
      <c r="I23" s="405">
        <v>46167</v>
      </c>
      <c r="J23" s="234"/>
      <c r="K23" s="234"/>
      <c r="L23" s="226"/>
    </row>
    <row r="24" spans="1:15" s="47" customFormat="1">
      <c r="A24" s="308"/>
      <c r="B24" s="222"/>
      <c r="C24" s="222" t="s">
        <v>439</v>
      </c>
      <c r="D24" s="232" t="s">
        <v>230</v>
      </c>
      <c r="E24" s="223" t="s">
        <v>34</v>
      </c>
      <c r="F24" s="224">
        <v>3</v>
      </c>
      <c r="G24" s="405">
        <v>46181</v>
      </c>
      <c r="H24" s="224">
        <v>3</v>
      </c>
      <c r="I24" s="405">
        <v>46181</v>
      </c>
      <c r="J24" s="234"/>
      <c r="K24" s="234"/>
      <c r="L24" s="226"/>
    </row>
    <row r="25" spans="1:15" s="47" customFormat="1">
      <c r="A25" s="308"/>
      <c r="B25" s="222"/>
      <c r="C25" s="222" t="s">
        <v>439</v>
      </c>
      <c r="D25" s="232" t="s">
        <v>218</v>
      </c>
      <c r="E25" s="223" t="s">
        <v>32</v>
      </c>
      <c r="F25" s="224">
        <v>3</v>
      </c>
      <c r="G25" s="405">
        <v>46181</v>
      </c>
      <c r="H25" s="224">
        <v>3</v>
      </c>
      <c r="I25" s="405">
        <v>46181</v>
      </c>
      <c r="J25" s="234"/>
      <c r="K25" s="234"/>
      <c r="L25" s="226"/>
    </row>
    <row r="26" spans="1:15" s="47" customFormat="1">
      <c r="A26" s="308"/>
      <c r="B26" s="222"/>
      <c r="C26" s="222" t="s">
        <v>439</v>
      </c>
      <c r="D26" s="232" t="s">
        <v>216</v>
      </c>
      <c r="E26" s="223" t="s">
        <v>32</v>
      </c>
      <c r="F26" s="224">
        <v>3</v>
      </c>
      <c r="G26" s="405">
        <v>46181</v>
      </c>
      <c r="H26" s="224">
        <v>3</v>
      </c>
      <c r="I26" s="405">
        <v>46181</v>
      </c>
      <c r="J26" s="234"/>
      <c r="K26" s="234"/>
      <c r="L26" s="226"/>
    </row>
    <row r="27" spans="1:15" s="47" customFormat="1">
      <c r="A27" s="308"/>
      <c r="B27" s="222"/>
      <c r="C27" s="222" t="s">
        <v>439</v>
      </c>
      <c r="D27" s="232" t="s">
        <v>228</v>
      </c>
      <c r="E27" s="223" t="s">
        <v>33</v>
      </c>
      <c r="F27" s="224">
        <v>3</v>
      </c>
      <c r="G27" s="405">
        <v>46195</v>
      </c>
      <c r="H27" s="224">
        <v>3</v>
      </c>
      <c r="I27" s="405">
        <v>46195</v>
      </c>
      <c r="J27" s="234"/>
      <c r="K27" s="234"/>
      <c r="L27" s="226"/>
    </row>
    <row r="28" spans="1:15" s="47" customFormat="1">
      <c r="A28" s="308"/>
      <c r="B28" s="222"/>
      <c r="C28" s="222" t="s">
        <v>439</v>
      </c>
      <c r="D28" s="232" t="s">
        <v>227</v>
      </c>
      <c r="E28" s="223" t="s">
        <v>33</v>
      </c>
      <c r="F28" s="224">
        <v>3</v>
      </c>
      <c r="G28" s="405">
        <v>46195</v>
      </c>
      <c r="H28" s="224">
        <v>3</v>
      </c>
      <c r="I28" s="405">
        <v>46195</v>
      </c>
      <c r="J28" s="234"/>
      <c r="K28" s="234"/>
      <c r="L28" s="226"/>
    </row>
    <row r="29" spans="1:15" s="47" customFormat="1">
      <c r="A29" s="308"/>
      <c r="B29" s="222"/>
      <c r="C29" s="222" t="s">
        <v>439</v>
      </c>
      <c r="D29" s="232" t="s">
        <v>226</v>
      </c>
      <c r="E29" s="223" t="s">
        <v>33</v>
      </c>
      <c r="F29" s="224">
        <v>3</v>
      </c>
      <c r="G29" s="405">
        <v>46195</v>
      </c>
      <c r="H29" s="224">
        <v>3</v>
      </c>
      <c r="I29" s="405">
        <v>46195</v>
      </c>
      <c r="J29" s="234"/>
      <c r="K29" s="234"/>
      <c r="L29" s="226"/>
    </row>
    <row r="30" spans="1:15" s="47" customFormat="1">
      <c r="A30" s="308"/>
      <c r="B30" s="222"/>
      <c r="C30" s="222"/>
      <c r="D30" s="232"/>
      <c r="E30" s="223"/>
      <c r="F30" s="224"/>
      <c r="G30" s="224"/>
      <c r="H30" s="224"/>
      <c r="I30" s="234"/>
      <c r="J30" s="234"/>
      <c r="K30" s="234"/>
      <c r="L30" s="226"/>
    </row>
    <row r="31" spans="1:15" s="47" customFormat="1">
      <c r="A31" s="237"/>
      <c r="B31" s="232"/>
      <c r="C31" s="232"/>
      <c r="D31" s="232"/>
      <c r="E31" s="232"/>
      <c r="F31" s="224"/>
      <c r="G31" s="224"/>
      <c r="H31" s="224"/>
      <c r="I31" s="234"/>
      <c r="J31" s="234"/>
      <c r="K31" s="234"/>
      <c r="L31" s="226"/>
    </row>
    <row r="32" spans="1:15" s="47" customFormat="1">
      <c r="A32" s="237"/>
      <c r="B32" s="232"/>
      <c r="C32" s="232"/>
      <c r="D32" s="232"/>
      <c r="E32" s="232"/>
      <c r="F32" s="224"/>
      <c r="G32" s="224"/>
      <c r="H32" s="224"/>
      <c r="I32" s="234"/>
      <c r="J32" s="234"/>
      <c r="K32" s="234"/>
      <c r="L32" s="235"/>
    </row>
    <row r="33" spans="1:12" s="47" customFormat="1">
      <c r="A33" s="237"/>
      <c r="B33" s="232"/>
      <c r="C33" s="232"/>
      <c r="D33" s="232"/>
      <c r="E33" s="232"/>
      <c r="F33" s="233"/>
      <c r="G33" s="233"/>
      <c r="H33" s="380"/>
      <c r="I33" s="234"/>
      <c r="J33" s="234"/>
      <c r="K33" s="234"/>
      <c r="L33" s="235"/>
    </row>
    <row r="34" spans="1:12" s="47" customFormat="1">
      <c r="A34" s="237"/>
      <c r="B34" s="232"/>
      <c r="C34" s="232"/>
      <c r="D34" s="232"/>
      <c r="E34" s="232"/>
      <c r="F34" s="233"/>
      <c r="G34" s="233"/>
      <c r="H34" s="233"/>
      <c r="I34" s="234"/>
      <c r="J34" s="234"/>
      <c r="K34" s="234"/>
      <c r="L34" s="235"/>
    </row>
    <row r="35" spans="1:12" s="47" customFormat="1">
      <c r="A35" s="237"/>
      <c r="B35" s="232"/>
      <c r="C35" s="232"/>
      <c r="D35" s="232"/>
      <c r="E35" s="232"/>
      <c r="F35" s="233"/>
      <c r="G35" s="233"/>
      <c r="H35" s="233"/>
      <c r="I35" s="238"/>
      <c r="J35" s="238"/>
      <c r="K35" s="238"/>
      <c r="L35" s="235"/>
    </row>
    <row r="36" spans="1:12" s="47" customFormat="1">
      <c r="E36" s="400"/>
      <c r="F36" s="240">
        <f>SUM(F11:F35)</f>
        <v>57</v>
      </c>
      <c r="G36" s="240"/>
      <c r="H36" s="240">
        <f>SUM(H11:H35)</f>
        <v>57</v>
      </c>
    </row>
    <row r="37" spans="1:12" s="47" customFormat="1">
      <c r="F37" s="241"/>
      <c r="G37" s="241"/>
      <c r="H37" s="241"/>
    </row>
    <row r="38" spans="1:12" s="47" customFormat="1" ht="25.8">
      <c r="A38" s="416"/>
      <c r="B38" s="416"/>
      <c r="C38" s="416"/>
      <c r="D38" s="416"/>
      <c r="E38" s="416"/>
      <c r="F38" s="416"/>
      <c r="G38" s="416"/>
      <c r="H38" s="416"/>
      <c r="I38" s="416"/>
      <c r="J38" s="416"/>
      <c r="K38" s="416"/>
      <c r="L38" s="417"/>
    </row>
    <row r="39" spans="1:12" s="47" customFormat="1">
      <c r="A39" s="187"/>
      <c r="B39" s="419"/>
      <c r="C39" s="420"/>
      <c r="D39" s="420"/>
      <c r="E39" s="420"/>
      <c r="F39" s="420"/>
      <c r="G39" s="420"/>
      <c r="H39" s="420"/>
      <c r="I39" s="420"/>
      <c r="J39" s="420"/>
      <c r="K39" s="420"/>
      <c r="L39" s="429"/>
    </row>
    <row r="40" spans="1:12" s="47" customFormat="1">
      <c r="A40"/>
      <c r="B40" s="190"/>
      <c r="C40" s="190"/>
      <c r="D40" s="191"/>
      <c r="E40" s="191"/>
      <c r="F40" s="192"/>
      <c r="G40" s="192"/>
      <c r="H40" s="192"/>
      <c r="I40" s="193"/>
      <c r="J40" s="372"/>
      <c r="K40" s="190"/>
      <c r="L40" s="430"/>
    </row>
    <row r="41" spans="1:12" s="47" customFormat="1">
      <c r="A41"/>
      <c r="B41" s="196"/>
      <c r="C41" s="196"/>
      <c r="D41" s="197"/>
      <c r="E41" s="197"/>
      <c r="F41" s="198"/>
      <c r="G41" s="198"/>
      <c r="H41" s="198"/>
      <c r="I41" s="198"/>
      <c r="J41" s="373"/>
      <c r="K41" s="306"/>
      <c r="L41" s="430"/>
    </row>
    <row r="42" spans="1:12" s="47" customFormat="1">
      <c r="A42"/>
      <c r="B42" s="196"/>
      <c r="C42" s="196"/>
      <c r="D42" s="197"/>
      <c r="E42" s="197"/>
      <c r="F42" s="198"/>
      <c r="G42" s="198"/>
      <c r="H42" s="198"/>
      <c r="I42" s="198"/>
      <c r="J42" s="373"/>
      <c r="K42" s="306"/>
      <c r="L42" s="430"/>
    </row>
    <row r="43" spans="1:12" s="47" customFormat="1">
      <c r="A43"/>
      <c r="B43" s="196"/>
      <c r="C43" s="196"/>
      <c r="D43" s="197"/>
      <c r="E43" s="197"/>
      <c r="F43" s="198"/>
      <c r="G43" s="198"/>
      <c r="H43" s="198"/>
      <c r="I43" s="198"/>
      <c r="J43" s="373"/>
      <c r="K43" s="306"/>
      <c r="L43" s="430"/>
    </row>
    <row r="44" spans="1:12" s="47" customFormat="1">
      <c r="A44"/>
      <c r="B44" s="196"/>
      <c r="C44" s="196"/>
      <c r="D44" s="197"/>
      <c r="E44" s="197"/>
      <c r="F44" s="202"/>
      <c r="G44" s="202"/>
      <c r="H44" s="202"/>
      <c r="I44" s="198"/>
      <c r="J44" s="374"/>
      <c r="K44" s="375"/>
      <c r="L44" s="430"/>
    </row>
    <row r="45" spans="1:12" s="47" customFormat="1">
      <c r="A45"/>
      <c r="B45" s="206"/>
      <c r="C45" s="206"/>
      <c r="D45" s="206"/>
      <c r="E45" s="206"/>
      <c r="F45" s="206"/>
      <c r="G45" s="206"/>
      <c r="H45" s="206"/>
      <c r="I45" s="206"/>
      <c r="J45" s="206"/>
      <c r="K45" s="307"/>
      <c r="L45" s="430"/>
    </row>
    <row r="46" spans="1:12" s="47" customFormat="1">
      <c r="A46"/>
      <c r="B46" s="210"/>
      <c r="C46" s="210"/>
      <c r="D46" s="210"/>
      <c r="E46" s="210"/>
      <c r="F46" s="210"/>
      <c r="G46" s="210"/>
      <c r="H46" s="376"/>
      <c r="I46" s="210"/>
      <c r="J46" s="210"/>
      <c r="K46" s="307"/>
      <c r="L46" s="431"/>
    </row>
    <row r="47" spans="1:12" s="47" customFormat="1">
      <c r="A47" s="214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377"/>
    </row>
    <row r="48" spans="1:12" s="47" customFormat="1">
      <c r="A48" s="308"/>
      <c r="B48" s="222"/>
      <c r="C48" s="222"/>
      <c r="D48" s="222"/>
      <c r="E48" s="223"/>
      <c r="F48" s="224"/>
      <c r="G48" s="224"/>
      <c r="H48" s="224"/>
      <c r="I48" s="397"/>
      <c r="J48" s="229"/>
      <c r="K48" s="229"/>
      <c r="L48" s="397"/>
    </row>
    <row r="49" spans="1:12" s="47" customFormat="1">
      <c r="A49" s="308"/>
      <c r="B49" s="222"/>
      <c r="C49" s="222"/>
      <c r="D49" s="222"/>
      <c r="E49" s="223"/>
      <c r="F49" s="224"/>
      <c r="G49" s="224"/>
      <c r="H49" s="224"/>
      <c r="I49" s="397"/>
      <c r="J49" s="229"/>
      <c r="K49" s="229"/>
      <c r="L49" s="397"/>
    </row>
    <row r="50" spans="1:12" s="47" customFormat="1">
      <c r="A50" s="308"/>
      <c r="B50" s="222"/>
      <c r="C50" s="222"/>
      <c r="D50" s="222"/>
      <c r="E50" s="223"/>
      <c r="F50" s="224"/>
      <c r="G50" s="224"/>
      <c r="H50" s="224"/>
      <c r="I50" s="397"/>
      <c r="J50" s="229"/>
      <c r="K50" s="229"/>
      <c r="L50" s="226"/>
    </row>
    <row r="51" spans="1:12" s="47" customFormat="1">
      <c r="A51" s="308"/>
      <c r="B51" s="222"/>
      <c r="C51" s="222"/>
      <c r="D51" s="222"/>
      <c r="E51" s="223"/>
      <c r="F51" s="224"/>
      <c r="G51" s="224"/>
      <c r="H51" s="224"/>
      <c r="I51" s="397"/>
      <c r="J51" s="229"/>
      <c r="K51" s="229"/>
      <c r="L51" s="226"/>
    </row>
    <row r="52" spans="1:12">
      <c r="A52" s="308"/>
      <c r="B52" s="222"/>
      <c r="C52" s="222"/>
      <c r="D52" s="222"/>
      <c r="E52" s="223"/>
      <c r="F52" s="224"/>
      <c r="G52" s="224"/>
      <c r="H52" s="224"/>
      <c r="I52" s="397"/>
      <c r="J52" s="398"/>
      <c r="K52" s="229"/>
      <c r="L52" s="226"/>
    </row>
    <row r="53" spans="1:12">
      <c r="A53" s="308"/>
      <c r="B53" s="222"/>
      <c r="C53" s="222"/>
      <c r="D53" s="222"/>
      <c r="E53" s="223"/>
      <c r="F53" s="224"/>
      <c r="G53" s="224"/>
      <c r="H53" s="224"/>
      <c r="I53" s="397"/>
      <c r="J53" s="398"/>
      <c r="K53" s="229"/>
      <c r="L53" s="226"/>
    </row>
    <row r="54" spans="1:12">
      <c r="A54" s="308"/>
      <c r="B54" s="222"/>
      <c r="C54" s="222"/>
      <c r="D54" s="222"/>
      <c r="E54" s="223"/>
      <c r="F54" s="224"/>
      <c r="G54" s="224"/>
      <c r="H54" s="224"/>
      <c r="I54" s="397"/>
      <c r="J54" s="398"/>
      <c r="K54" s="229"/>
      <c r="L54" s="226"/>
    </row>
    <row r="55" spans="1:12">
      <c r="A55" s="308"/>
      <c r="B55" s="222"/>
      <c r="C55" s="222"/>
      <c r="D55" s="222"/>
      <c r="E55" s="223"/>
      <c r="F55" s="224"/>
      <c r="G55" s="224"/>
      <c r="H55" s="224"/>
      <c r="I55" s="397"/>
      <c r="J55" s="229"/>
      <c r="K55" s="229"/>
      <c r="L55" s="226"/>
    </row>
    <row r="56" spans="1:12">
      <c r="A56" s="308"/>
      <c r="B56" s="222"/>
      <c r="C56" s="222"/>
      <c r="D56" s="222"/>
      <c r="E56" s="223"/>
      <c r="F56" s="224"/>
      <c r="G56" s="224"/>
      <c r="H56" s="224"/>
      <c r="I56" s="397"/>
      <c r="J56" s="229"/>
      <c r="K56" s="229"/>
      <c r="L56" s="226"/>
    </row>
    <row r="57" spans="1:12">
      <c r="A57" s="308"/>
      <c r="B57" s="222"/>
      <c r="C57" s="222"/>
      <c r="D57" s="223"/>
      <c r="E57" s="223"/>
      <c r="F57" s="224"/>
      <c r="G57" s="224"/>
      <c r="H57" s="224"/>
      <c r="I57" s="397"/>
      <c r="J57" s="229"/>
      <c r="K57" s="229"/>
      <c r="L57" s="226"/>
    </row>
    <row r="58" spans="1:12">
      <c r="A58" s="308"/>
      <c r="B58" s="222"/>
      <c r="C58" s="222"/>
      <c r="D58" s="232"/>
      <c r="E58" s="232"/>
      <c r="F58" s="224"/>
      <c r="G58" s="224"/>
      <c r="H58" s="224"/>
      <c r="I58" s="397"/>
      <c r="J58" s="234"/>
      <c r="K58" s="234"/>
      <c r="L58" s="226"/>
    </row>
    <row r="59" spans="1:12">
      <c r="A59" s="308"/>
      <c r="B59" s="222"/>
      <c r="C59" s="222"/>
      <c r="D59" s="232"/>
      <c r="E59" s="232"/>
      <c r="F59" s="224"/>
      <c r="G59" s="224"/>
      <c r="H59" s="224"/>
      <c r="I59" s="397"/>
      <c r="J59" s="234"/>
      <c r="K59" s="234"/>
      <c r="L59" s="226"/>
    </row>
    <row r="60" spans="1:12">
      <c r="A60" s="308"/>
      <c r="B60" s="222"/>
      <c r="C60" s="222"/>
      <c r="D60" s="232"/>
      <c r="E60" s="232"/>
      <c r="F60" s="224"/>
      <c r="G60" s="224"/>
      <c r="H60" s="224"/>
      <c r="I60" s="397"/>
      <c r="J60" s="234"/>
      <c r="K60" s="234"/>
      <c r="L60" s="226"/>
    </row>
    <row r="61" spans="1:12">
      <c r="A61" s="308"/>
      <c r="B61" s="222"/>
      <c r="C61" s="222"/>
      <c r="D61" s="232"/>
      <c r="E61" s="232"/>
      <c r="F61" s="224"/>
      <c r="G61" s="224"/>
      <c r="H61" s="224"/>
      <c r="I61" s="397"/>
      <c r="J61" s="234"/>
      <c r="K61" s="234"/>
      <c r="L61" s="226"/>
    </row>
    <row r="62" spans="1:12">
      <c r="A62" s="308"/>
      <c r="B62" s="222"/>
      <c r="C62" s="222"/>
      <c r="D62" s="232"/>
      <c r="E62" s="232"/>
      <c r="F62" s="224"/>
      <c r="G62" s="224"/>
      <c r="H62" s="224"/>
      <c r="I62" s="397"/>
      <c r="J62" s="234"/>
      <c r="K62" s="234"/>
      <c r="L62" s="226"/>
    </row>
    <row r="63" spans="1:12">
      <c r="A63" s="308"/>
      <c r="B63" s="222"/>
      <c r="C63" s="222"/>
      <c r="D63" s="232"/>
      <c r="E63" s="232"/>
      <c r="F63" s="224"/>
      <c r="G63" s="224"/>
      <c r="H63" s="224"/>
      <c r="I63" s="397"/>
      <c r="J63" s="234"/>
      <c r="K63" s="234"/>
      <c r="L63" s="226"/>
    </row>
    <row r="64" spans="1:12">
      <c r="A64" s="308"/>
      <c r="B64" s="222"/>
      <c r="C64" s="222"/>
      <c r="D64" s="232"/>
      <c r="E64" s="232"/>
      <c r="F64" s="224"/>
      <c r="G64" s="224"/>
      <c r="H64" s="224"/>
      <c r="I64" s="397"/>
      <c r="J64" s="234"/>
      <c r="K64" s="234"/>
      <c r="L64" s="226"/>
    </row>
    <row r="65" spans="1:12">
      <c r="A65" s="308"/>
      <c r="B65" s="222"/>
      <c r="C65" s="222"/>
      <c r="D65" s="232"/>
      <c r="E65" s="232"/>
      <c r="F65" s="224"/>
      <c r="G65" s="224"/>
      <c r="H65" s="224"/>
      <c r="I65" s="397"/>
      <c r="J65" s="234"/>
      <c r="K65" s="234"/>
      <c r="L65" s="226"/>
    </row>
    <row r="66" spans="1:12">
      <c r="A66" s="308"/>
      <c r="B66" s="222"/>
      <c r="C66" s="222"/>
      <c r="D66" s="232"/>
      <c r="E66" s="232"/>
      <c r="F66" s="224"/>
      <c r="G66" s="224"/>
      <c r="H66" s="224"/>
      <c r="I66" s="397"/>
      <c r="J66" s="234"/>
      <c r="K66" s="234"/>
      <c r="L66" s="226"/>
    </row>
    <row r="67" spans="1:12">
      <c r="A67" s="308"/>
      <c r="B67" s="222"/>
      <c r="C67" s="222"/>
      <c r="D67" s="232"/>
      <c r="E67" s="232"/>
      <c r="F67" s="224"/>
      <c r="G67" s="224"/>
      <c r="H67" s="224"/>
      <c r="I67" s="397"/>
      <c r="J67" s="234"/>
      <c r="K67" s="234"/>
      <c r="L67" s="226"/>
    </row>
    <row r="68" spans="1:12">
      <c r="A68" s="237"/>
      <c r="B68" s="222"/>
      <c r="C68" s="222"/>
      <c r="D68" s="232"/>
      <c r="E68" s="232"/>
      <c r="F68" s="224"/>
      <c r="G68" s="224"/>
      <c r="H68" s="224"/>
      <c r="I68" s="397"/>
      <c r="J68" s="234"/>
      <c r="K68" s="234"/>
      <c r="L68" s="226"/>
    </row>
    <row r="69" spans="1:12">
      <c r="A69" s="237"/>
      <c r="B69" s="222"/>
      <c r="C69" s="222"/>
      <c r="D69" s="232"/>
      <c r="E69" s="232"/>
      <c r="F69" s="224"/>
      <c r="G69" s="224"/>
      <c r="H69" s="224"/>
      <c r="I69" s="397"/>
      <c r="J69" s="234"/>
      <c r="K69" s="234"/>
      <c r="L69" s="235"/>
    </row>
    <row r="70" spans="1:12">
      <c r="A70" s="237"/>
      <c r="B70" s="232"/>
      <c r="C70" s="232"/>
      <c r="D70" s="232"/>
      <c r="E70" s="399"/>
      <c r="F70" s="224"/>
      <c r="G70" s="224"/>
      <c r="H70" s="224"/>
      <c r="I70" s="234"/>
      <c r="J70" s="234"/>
      <c r="K70" s="234"/>
      <c r="L70" s="235"/>
    </row>
    <row r="71" spans="1:12">
      <c r="A71" s="237"/>
      <c r="B71" s="232"/>
      <c r="C71" s="232"/>
      <c r="D71" s="232"/>
      <c r="E71" s="232"/>
      <c r="F71" s="224"/>
      <c r="G71" s="224"/>
      <c r="H71" s="224"/>
      <c r="I71" s="234"/>
      <c r="J71" s="234"/>
      <c r="K71" s="234"/>
      <c r="L71" s="235"/>
    </row>
    <row r="72" spans="1:12">
      <c r="A72" s="237"/>
      <c r="B72" s="232"/>
      <c r="C72" s="232"/>
      <c r="D72" s="232"/>
      <c r="E72" s="232"/>
      <c r="F72" s="224"/>
      <c r="G72" s="224"/>
      <c r="H72" s="224"/>
      <c r="I72" s="234"/>
      <c r="J72" s="234"/>
      <c r="K72" s="234"/>
      <c r="L72" s="235"/>
    </row>
    <row r="73" spans="1:12">
      <c r="A73" s="237"/>
      <c r="B73" s="232"/>
      <c r="C73" s="232"/>
      <c r="D73" s="232"/>
      <c r="E73" s="232"/>
      <c r="F73" s="224"/>
      <c r="G73" s="224"/>
      <c r="H73" s="224"/>
      <c r="I73" s="234"/>
      <c r="J73" s="234"/>
      <c r="K73" s="234"/>
      <c r="L73" s="235"/>
    </row>
    <row r="74" spans="1:12">
      <c r="A74" s="237"/>
      <c r="B74" s="232"/>
      <c r="C74" s="232"/>
      <c r="D74" s="232"/>
      <c r="E74" s="232"/>
      <c r="F74" s="233"/>
      <c r="G74" s="233"/>
      <c r="H74" s="380"/>
      <c r="I74" s="234"/>
      <c r="J74" s="234"/>
      <c r="K74" s="234"/>
      <c r="L74" s="235"/>
    </row>
    <row r="75" spans="1:12">
      <c r="A75" s="237"/>
      <c r="B75" s="232"/>
      <c r="C75" s="232"/>
      <c r="D75" s="232"/>
      <c r="E75" s="232"/>
      <c r="F75" s="233"/>
      <c r="G75" s="233"/>
      <c r="H75" s="233"/>
      <c r="I75" s="234"/>
      <c r="J75" s="234"/>
      <c r="K75" s="234"/>
      <c r="L75" s="235"/>
    </row>
    <row r="76" spans="1:12">
      <c r="A76" s="237"/>
      <c r="B76" s="232"/>
      <c r="C76" s="232"/>
      <c r="D76" s="232"/>
      <c r="E76" s="232"/>
      <c r="F76" s="233"/>
      <c r="G76" s="233"/>
      <c r="H76" s="233"/>
      <c r="I76" s="238"/>
      <c r="J76" s="238"/>
      <c r="K76" s="238"/>
      <c r="L76" s="235"/>
    </row>
    <row r="77" spans="1:12">
      <c r="A77" s="47"/>
      <c r="B77" s="47"/>
      <c r="C77" s="47"/>
      <c r="D77" s="47"/>
      <c r="E77" s="239"/>
      <c r="F77" s="240"/>
      <c r="G77" s="240"/>
      <c r="H77" s="240"/>
      <c r="I77" s="47"/>
      <c r="J77" s="47"/>
      <c r="K77" s="47"/>
      <c r="L77" s="47"/>
    </row>
    <row r="80" spans="1:12" ht="25.8">
      <c r="A80" s="416"/>
      <c r="B80" s="416"/>
      <c r="C80" s="416"/>
      <c r="D80" s="416"/>
      <c r="E80" s="416"/>
      <c r="F80" s="416"/>
      <c r="G80" s="416"/>
      <c r="H80" s="416"/>
      <c r="I80" s="416"/>
      <c r="J80" s="416"/>
      <c r="K80" s="416"/>
      <c r="L80" s="417"/>
    </row>
    <row r="81" spans="1:12">
      <c r="A81" s="187"/>
      <c r="B81" s="419"/>
      <c r="C81" s="420"/>
      <c r="D81" s="420"/>
      <c r="E81" s="420"/>
      <c r="F81" s="420"/>
      <c r="G81" s="420"/>
      <c r="H81" s="420"/>
      <c r="I81" s="420"/>
      <c r="J81" s="420"/>
      <c r="K81" s="420"/>
      <c r="L81" s="429"/>
    </row>
    <row r="82" spans="1:12">
      <c r="B82" s="190"/>
      <c r="C82" s="190"/>
      <c r="D82" s="191"/>
      <c r="E82" s="191"/>
      <c r="F82" s="192"/>
      <c r="G82" s="192"/>
      <c r="H82" s="192"/>
      <c r="I82" s="193"/>
      <c r="J82" s="372"/>
      <c r="K82" s="190"/>
      <c r="L82" s="430"/>
    </row>
    <row r="83" spans="1:12">
      <c r="B83" s="196"/>
      <c r="C83" s="196"/>
      <c r="D83" s="197"/>
      <c r="E83" s="197"/>
      <c r="F83" s="198"/>
      <c r="G83" s="198"/>
      <c r="H83" s="198"/>
      <c r="I83" s="198"/>
      <c r="J83" s="373"/>
      <c r="K83" s="306"/>
      <c r="L83" s="430"/>
    </row>
    <row r="84" spans="1:12">
      <c r="B84" s="196"/>
      <c r="C84" s="196"/>
      <c r="D84" s="197"/>
      <c r="E84" s="197"/>
      <c r="F84" s="198"/>
      <c r="G84" s="198"/>
      <c r="H84" s="198"/>
      <c r="I84" s="198"/>
      <c r="J84" s="373"/>
      <c r="K84" s="306"/>
      <c r="L84" s="430"/>
    </row>
    <row r="85" spans="1:12">
      <c r="B85" s="196"/>
      <c r="C85" s="196"/>
      <c r="D85" s="197"/>
      <c r="E85" s="197"/>
      <c r="F85" s="198"/>
      <c r="G85" s="198"/>
      <c r="H85" s="198"/>
      <c r="I85" s="198"/>
      <c r="J85" s="373"/>
      <c r="K85" s="306"/>
      <c r="L85" s="430"/>
    </row>
    <row r="86" spans="1:12">
      <c r="B86" s="196"/>
      <c r="C86" s="196"/>
      <c r="D86" s="197"/>
      <c r="E86" s="197"/>
      <c r="F86" s="202"/>
      <c r="G86" s="202"/>
      <c r="H86" s="202"/>
      <c r="I86" s="198"/>
      <c r="J86" s="374"/>
      <c r="K86" s="375"/>
      <c r="L86" s="430"/>
    </row>
    <row r="87" spans="1:12">
      <c r="B87" s="206"/>
      <c r="C87" s="206"/>
      <c r="D87" s="206"/>
      <c r="E87" s="206"/>
      <c r="F87" s="206"/>
      <c r="G87" s="206"/>
      <c r="H87" s="206"/>
      <c r="I87" s="206"/>
      <c r="J87" s="206"/>
      <c r="K87" s="307"/>
      <c r="L87" s="430"/>
    </row>
    <row r="88" spans="1:12">
      <c r="B88" s="210"/>
      <c r="C88" s="210"/>
      <c r="D88" s="210"/>
      <c r="E88" s="210"/>
      <c r="F88" s="210"/>
      <c r="G88" s="210"/>
      <c r="H88" s="376"/>
      <c r="I88" s="210"/>
      <c r="J88" s="210"/>
      <c r="K88" s="307"/>
      <c r="L88" s="431"/>
    </row>
    <row r="89" spans="1:12">
      <c r="A89" s="214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377"/>
    </row>
    <row r="90" spans="1:12">
      <c r="A90" s="308"/>
      <c r="B90" s="222"/>
      <c r="C90" s="222"/>
      <c r="D90" s="222"/>
      <c r="E90" s="223"/>
      <c r="F90" s="224"/>
      <c r="G90" s="224"/>
      <c r="H90" s="224"/>
      <c r="I90" s="397"/>
      <c r="J90" s="229"/>
      <c r="K90" s="229"/>
      <c r="L90" s="397"/>
    </row>
    <row r="91" spans="1:12">
      <c r="A91" s="308"/>
      <c r="B91" s="222"/>
      <c r="C91" s="222"/>
      <c r="D91" s="222"/>
      <c r="E91" s="223"/>
      <c r="F91" s="224"/>
      <c r="G91" s="224"/>
      <c r="H91" s="224"/>
      <c r="I91" s="397"/>
      <c r="J91" s="229"/>
      <c r="K91" s="229"/>
      <c r="L91" s="397"/>
    </row>
    <row r="92" spans="1:12">
      <c r="A92" s="308"/>
      <c r="B92" s="222"/>
      <c r="C92" s="222"/>
      <c r="D92" s="222"/>
      <c r="E92" s="223"/>
      <c r="F92" s="224"/>
      <c r="G92" s="224"/>
      <c r="H92" s="224"/>
      <c r="I92" s="397"/>
      <c r="J92" s="229"/>
      <c r="K92" s="229"/>
      <c r="L92" s="226"/>
    </row>
    <row r="93" spans="1:12">
      <c r="A93" s="308"/>
      <c r="B93" s="222"/>
      <c r="C93" s="222"/>
      <c r="D93" s="222"/>
      <c r="E93" s="223"/>
      <c r="F93" s="224"/>
      <c r="G93" s="224"/>
      <c r="H93" s="224"/>
      <c r="I93" s="397"/>
      <c r="J93" s="398"/>
      <c r="K93" s="229"/>
      <c r="L93" s="226"/>
    </row>
    <row r="94" spans="1:12">
      <c r="A94" s="308"/>
      <c r="B94" s="222"/>
      <c r="C94" s="222"/>
      <c r="D94" s="222"/>
      <c r="E94" s="223"/>
      <c r="F94" s="224"/>
      <c r="G94" s="224"/>
      <c r="H94" s="224"/>
      <c r="I94" s="397"/>
      <c r="J94" s="398"/>
      <c r="K94" s="229"/>
      <c r="L94" s="226"/>
    </row>
    <row r="95" spans="1:12">
      <c r="A95" s="308"/>
      <c r="B95" s="222"/>
      <c r="C95" s="222"/>
      <c r="D95" s="222"/>
      <c r="E95" s="223"/>
      <c r="F95" s="224"/>
      <c r="G95" s="224"/>
      <c r="H95" s="224"/>
      <c r="I95" s="397"/>
      <c r="J95" s="398"/>
      <c r="K95" s="229"/>
      <c r="L95" s="226"/>
    </row>
    <row r="96" spans="1:12">
      <c r="A96" s="308"/>
      <c r="B96" s="222"/>
      <c r="C96" s="222"/>
      <c r="D96" s="222"/>
      <c r="E96" s="223"/>
      <c r="F96" s="224"/>
      <c r="G96" s="224"/>
      <c r="H96" s="224"/>
      <c r="I96" s="397"/>
      <c r="J96" s="229"/>
      <c r="K96" s="229"/>
      <c r="L96" s="226"/>
    </row>
    <row r="97" spans="1:12">
      <c r="A97" s="308"/>
      <c r="B97" s="222"/>
      <c r="C97" s="222"/>
      <c r="D97" s="222"/>
      <c r="E97" s="223"/>
      <c r="F97" s="224"/>
      <c r="G97" s="224"/>
      <c r="H97" s="224"/>
      <c r="I97" s="397"/>
      <c r="J97" s="229"/>
      <c r="K97" s="229"/>
      <c r="L97" s="226"/>
    </row>
    <row r="98" spans="1:12">
      <c r="A98" s="308"/>
      <c r="B98" s="222"/>
      <c r="C98" s="222"/>
      <c r="D98" s="222"/>
      <c r="E98" s="223"/>
      <c r="F98" s="224"/>
      <c r="G98" s="224"/>
      <c r="H98" s="224"/>
      <c r="I98" s="397"/>
      <c r="J98" s="229"/>
      <c r="K98" s="229"/>
      <c r="L98" s="226"/>
    </row>
    <row r="99" spans="1:12">
      <c r="A99" s="308"/>
      <c r="B99" s="222"/>
      <c r="C99" s="222"/>
      <c r="D99" s="223"/>
      <c r="E99" s="223"/>
      <c r="F99" s="224"/>
      <c r="G99" s="224"/>
      <c r="H99" s="224"/>
      <c r="I99" s="397"/>
      <c r="J99" s="229"/>
      <c r="K99" s="229"/>
      <c r="L99" s="226"/>
    </row>
    <row r="100" spans="1:12">
      <c r="A100" s="308"/>
      <c r="B100" s="222"/>
      <c r="C100" s="222"/>
      <c r="D100" s="232"/>
      <c r="E100" s="232"/>
      <c r="F100" s="224"/>
      <c r="G100" s="224"/>
      <c r="H100" s="224"/>
      <c r="I100" s="397"/>
      <c r="J100" s="234"/>
      <c r="K100" s="234"/>
      <c r="L100" s="226"/>
    </row>
    <row r="101" spans="1:12">
      <c r="A101" s="308"/>
      <c r="B101" s="222"/>
      <c r="C101" s="222"/>
      <c r="D101" s="232"/>
      <c r="E101" s="232"/>
      <c r="F101" s="224"/>
      <c r="G101" s="224"/>
      <c r="H101" s="224"/>
      <c r="I101" s="397"/>
      <c r="J101" s="234"/>
      <c r="K101" s="234"/>
      <c r="L101" s="226"/>
    </row>
    <row r="102" spans="1:12">
      <c r="A102" s="308"/>
      <c r="B102" s="222"/>
      <c r="C102" s="222"/>
      <c r="D102" s="232"/>
      <c r="E102" s="232"/>
      <c r="F102" s="224"/>
      <c r="G102" s="224"/>
      <c r="H102" s="224"/>
      <c r="I102" s="397"/>
      <c r="J102" s="234"/>
      <c r="K102" s="234"/>
      <c r="L102" s="226"/>
    </row>
    <row r="103" spans="1:12">
      <c r="A103" s="308"/>
      <c r="B103" s="222"/>
      <c r="C103" s="222"/>
      <c r="D103" s="232"/>
      <c r="E103" s="232"/>
      <c r="F103" s="224"/>
      <c r="G103" s="224"/>
      <c r="H103" s="224"/>
      <c r="I103" s="397"/>
      <c r="J103" s="234"/>
      <c r="K103" s="234"/>
      <c r="L103" s="226"/>
    </row>
    <row r="104" spans="1:12">
      <c r="A104" s="308"/>
      <c r="B104" s="222"/>
      <c r="C104" s="222"/>
      <c r="D104" s="232"/>
      <c r="E104" s="232"/>
      <c r="F104" s="224"/>
      <c r="G104" s="224"/>
      <c r="H104" s="224"/>
      <c r="I104" s="397"/>
      <c r="J104" s="234"/>
      <c r="K104" s="234"/>
      <c r="L104" s="226"/>
    </row>
    <row r="105" spans="1:12">
      <c r="A105" s="308"/>
      <c r="B105" s="222"/>
      <c r="C105" s="222"/>
      <c r="D105" s="232"/>
      <c r="E105" s="232"/>
      <c r="F105" s="224"/>
      <c r="G105" s="224"/>
      <c r="H105" s="224"/>
      <c r="I105" s="397"/>
      <c r="J105" s="234"/>
      <c r="K105" s="234"/>
      <c r="L105" s="226"/>
    </row>
    <row r="106" spans="1:12">
      <c r="A106" s="308"/>
      <c r="B106" s="222"/>
      <c r="C106" s="222"/>
      <c r="D106" s="232"/>
      <c r="E106" s="232"/>
      <c r="F106" s="224"/>
      <c r="G106" s="224"/>
      <c r="H106" s="224"/>
      <c r="I106" s="397"/>
      <c r="J106" s="234"/>
      <c r="K106" s="234"/>
      <c r="L106" s="226"/>
    </row>
    <row r="107" spans="1:12">
      <c r="A107" s="308"/>
      <c r="B107" s="222"/>
      <c r="C107" s="222"/>
      <c r="D107" s="232"/>
      <c r="E107" s="232"/>
      <c r="F107" s="224"/>
      <c r="G107" s="224"/>
      <c r="H107" s="224"/>
      <c r="I107" s="397"/>
      <c r="J107" s="234"/>
      <c r="K107" s="234"/>
      <c r="L107" s="226"/>
    </row>
    <row r="108" spans="1:12">
      <c r="A108" s="308"/>
      <c r="B108" s="222"/>
      <c r="C108" s="222"/>
      <c r="D108" s="232"/>
      <c r="E108" s="232"/>
      <c r="F108" s="224"/>
      <c r="G108" s="224"/>
      <c r="H108" s="224"/>
      <c r="I108" s="397"/>
      <c r="J108" s="234"/>
      <c r="K108" s="234"/>
      <c r="L108" s="226"/>
    </row>
    <row r="109" spans="1:12">
      <c r="A109" s="308"/>
      <c r="B109" s="222"/>
      <c r="C109" s="222"/>
      <c r="D109" s="232"/>
      <c r="E109" s="232"/>
      <c r="F109" s="224"/>
      <c r="G109" s="224"/>
      <c r="H109" s="224"/>
      <c r="I109" s="397"/>
      <c r="J109" s="234"/>
      <c r="K109" s="234"/>
      <c r="L109" s="226"/>
    </row>
    <row r="110" spans="1:12">
      <c r="A110" s="237"/>
      <c r="B110" s="222"/>
      <c r="C110" s="222"/>
      <c r="D110" s="232"/>
      <c r="E110" s="232"/>
      <c r="F110" s="224"/>
      <c r="G110" s="224"/>
      <c r="H110" s="224"/>
      <c r="I110" s="397"/>
      <c r="J110" s="234"/>
      <c r="K110" s="234"/>
      <c r="L110" s="226"/>
    </row>
    <row r="111" spans="1:12">
      <c r="A111" s="237"/>
      <c r="B111" s="222"/>
      <c r="C111" s="222"/>
      <c r="D111" s="232"/>
      <c r="E111" s="232"/>
      <c r="F111" s="224"/>
      <c r="G111" s="224"/>
      <c r="H111" s="224"/>
      <c r="I111" s="397"/>
      <c r="J111" s="234"/>
      <c r="K111" s="234"/>
      <c r="L111" s="235"/>
    </row>
    <row r="112" spans="1:12">
      <c r="A112" s="237"/>
      <c r="B112" s="222"/>
      <c r="C112" s="222"/>
      <c r="D112" s="232"/>
      <c r="E112" s="399"/>
      <c r="F112" s="224"/>
      <c r="G112" s="224"/>
      <c r="H112" s="224"/>
      <c r="I112" s="234"/>
      <c r="J112" s="234"/>
      <c r="K112" s="234"/>
      <c r="L112" s="235"/>
    </row>
    <row r="113" spans="1:12">
      <c r="A113" s="237"/>
      <c r="B113" s="222"/>
      <c r="C113" s="222"/>
      <c r="D113" s="232"/>
      <c r="E113" s="232"/>
      <c r="F113" s="224"/>
      <c r="G113" s="224"/>
      <c r="H113" s="224"/>
      <c r="I113" s="234"/>
      <c r="J113" s="234"/>
      <c r="K113" s="234"/>
      <c r="L113" s="235"/>
    </row>
    <row r="114" spans="1:12">
      <c r="A114" s="237"/>
      <c r="B114" s="222"/>
      <c r="C114" s="222"/>
      <c r="D114" s="232"/>
      <c r="E114" s="232"/>
      <c r="F114" s="224"/>
      <c r="G114" s="224"/>
      <c r="H114" s="224"/>
      <c r="I114" s="234"/>
      <c r="J114" s="234"/>
      <c r="K114" s="234"/>
      <c r="L114" s="235"/>
    </row>
    <row r="115" spans="1:12">
      <c r="A115" s="237"/>
      <c r="B115" s="222"/>
      <c r="C115" s="222"/>
      <c r="D115" s="232"/>
      <c r="E115" s="232"/>
      <c r="F115" s="224"/>
      <c r="G115" s="224"/>
      <c r="H115" s="224"/>
      <c r="I115" s="234"/>
      <c r="J115" s="234"/>
      <c r="K115" s="234"/>
      <c r="L115" s="235"/>
    </row>
    <row r="116" spans="1:12">
      <c r="A116" s="237"/>
      <c r="B116" s="232"/>
      <c r="C116" s="232"/>
      <c r="D116" s="232"/>
      <c r="E116" s="232"/>
      <c r="F116" s="233"/>
      <c r="G116" s="233"/>
      <c r="H116" s="380"/>
      <c r="I116" s="234"/>
      <c r="J116" s="234"/>
      <c r="K116" s="234"/>
      <c r="L116" s="235"/>
    </row>
    <row r="117" spans="1:12">
      <c r="A117" s="237"/>
      <c r="B117" s="232"/>
      <c r="C117" s="232"/>
      <c r="D117" s="232"/>
      <c r="E117" s="232"/>
      <c r="F117" s="233"/>
      <c r="G117" s="233"/>
      <c r="H117" s="233"/>
      <c r="I117" s="234"/>
      <c r="J117" s="234"/>
      <c r="K117" s="234"/>
      <c r="L117" s="235"/>
    </row>
    <row r="118" spans="1:12">
      <c r="A118" s="237"/>
      <c r="B118" s="232"/>
      <c r="C118" s="232"/>
      <c r="D118" s="232"/>
      <c r="E118" s="232"/>
      <c r="F118" s="233"/>
      <c r="G118" s="233"/>
      <c r="H118" s="233"/>
      <c r="I118" s="238"/>
      <c r="J118" s="238"/>
      <c r="K118" s="238"/>
      <c r="L118" s="235"/>
    </row>
    <row r="119" spans="1:12">
      <c r="A119" s="47"/>
      <c r="B119" s="47"/>
      <c r="C119" s="47"/>
      <c r="D119" s="47"/>
      <c r="E119" s="239"/>
      <c r="F119" s="240"/>
      <c r="G119" s="240"/>
      <c r="H119" s="240"/>
      <c r="I119" s="47"/>
      <c r="J119" s="47"/>
      <c r="K119" s="47"/>
      <c r="L119" s="47"/>
    </row>
  </sheetData>
  <mergeCells count="8">
    <mergeCell ref="A1:J1"/>
    <mergeCell ref="A80:L80"/>
    <mergeCell ref="B81:K81"/>
    <mergeCell ref="L81:L88"/>
    <mergeCell ref="L2:L9"/>
    <mergeCell ref="A38:L38"/>
    <mergeCell ref="B39:K39"/>
    <mergeCell ref="L39:L46"/>
  </mergeCells>
  <dataValidations count="1">
    <dataValidation type="list" allowBlank="1" showInputMessage="1" showErrorMessage="1" sqref="E90:E118 E48:E76 E11:E35" xr:uid="{890AF001-B4C1-4377-A5F2-AE1667587FB6}">
      <formula1>$E$4:$E$8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A4E7-1B07-48A9-90F9-FA22B2C3E5A7}">
  <dimension ref="A1:X165"/>
  <sheetViews>
    <sheetView zoomScale="120" zoomScaleNormal="120" workbookViewId="0">
      <pane xSplit="4" ySplit="10" topLeftCell="E86" activePane="bottomRight" state="frozen"/>
      <selection pane="topRight" activeCell="E1" sqref="E1"/>
      <selection pane="bottomLeft" activeCell="A11" sqref="A11"/>
      <selection pane="bottomRight" activeCell="K95" sqref="K95"/>
    </sheetView>
  </sheetViews>
  <sheetFormatPr baseColWidth="10" defaultRowHeight="14.4"/>
  <cols>
    <col min="1" max="1" width="6.6640625" customWidth="1"/>
    <col min="2" max="2" width="8.21875" style="242" customWidth="1"/>
    <col min="3" max="3" width="7.88671875" style="242" bestFit="1" customWidth="1"/>
    <col min="4" max="5" width="9.44140625" style="243" customWidth="1"/>
    <col min="6" max="9" width="11.88671875" style="244" customWidth="1"/>
    <col min="10" max="10" width="11.88671875" style="245" customWidth="1"/>
    <col min="11" max="12" width="11.109375" style="216" customWidth="1"/>
    <col min="13" max="13" width="14" style="216" customWidth="1"/>
    <col min="14" max="14" width="24.44140625" style="246" bestFit="1" customWidth="1"/>
    <col min="15" max="15" width="20" customWidth="1"/>
    <col min="22" max="22" width="13.109375" customWidth="1"/>
  </cols>
  <sheetData>
    <row r="1" spans="1:24" ht="34.200000000000003" customHeight="1">
      <c r="A1" s="416" t="s">
        <v>570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7"/>
      <c r="R1" s="418"/>
      <c r="S1" s="418"/>
      <c r="T1" s="418"/>
      <c r="U1" s="418"/>
      <c r="V1" s="418"/>
    </row>
    <row r="2" spans="1:24" ht="12.75" customHeight="1">
      <c r="A2" s="187"/>
      <c r="B2" s="419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188"/>
      <c r="O2" t="s">
        <v>651</v>
      </c>
      <c r="R2" s="1"/>
      <c r="S2" s="1"/>
      <c r="T2" s="1"/>
      <c r="U2" s="1"/>
      <c r="V2" s="371"/>
    </row>
    <row r="3" spans="1:24" ht="14.25" customHeight="1">
      <c r="B3" s="190"/>
      <c r="C3" s="191" t="s">
        <v>197</v>
      </c>
      <c r="D3" s="191" t="s">
        <v>197</v>
      </c>
      <c r="E3" s="191"/>
      <c r="F3" s="192" t="s">
        <v>198</v>
      </c>
      <c r="G3" s="192"/>
      <c r="H3" s="192"/>
      <c r="I3" s="192"/>
      <c r="J3" s="193" t="s">
        <v>199</v>
      </c>
      <c r="K3" s="372" t="s">
        <v>571</v>
      </c>
      <c r="L3" s="372"/>
      <c r="M3" s="190"/>
      <c r="N3" s="194"/>
      <c r="R3" s="1"/>
      <c r="S3" s="1"/>
      <c r="T3" s="1"/>
      <c r="U3" s="1"/>
      <c r="V3" s="1"/>
    </row>
    <row r="4" spans="1:24" ht="12.75" customHeight="1">
      <c r="B4" s="196"/>
      <c r="C4" s="197" t="s">
        <v>458</v>
      </c>
      <c r="D4" s="197" t="s">
        <v>454</v>
      </c>
      <c r="E4" s="197"/>
      <c r="F4" s="198"/>
      <c r="G4" s="198"/>
      <c r="H4" s="198"/>
      <c r="I4" s="198"/>
      <c r="J4" s="198"/>
      <c r="K4" s="373"/>
      <c r="L4" s="373"/>
      <c r="M4" s="306"/>
      <c r="N4" s="199"/>
      <c r="R4" s="1"/>
      <c r="S4" s="1"/>
      <c r="T4" s="1"/>
      <c r="U4" s="1"/>
      <c r="V4" s="1"/>
    </row>
    <row r="5" spans="1:24" ht="12.75" customHeight="1">
      <c r="B5" s="196"/>
      <c r="C5" s="197" t="s">
        <v>572</v>
      </c>
      <c r="D5" s="197" t="s">
        <v>453</v>
      </c>
      <c r="E5" s="197"/>
      <c r="F5" s="198"/>
      <c r="G5" s="198"/>
      <c r="H5" s="198"/>
      <c r="I5" s="198"/>
      <c r="J5" s="198"/>
      <c r="K5" s="373"/>
      <c r="L5" s="373"/>
      <c r="M5" s="306"/>
      <c r="N5" s="199"/>
      <c r="R5" s="1"/>
      <c r="S5" s="1"/>
      <c r="T5" s="1"/>
      <c r="U5" s="1"/>
      <c r="V5" s="1"/>
    </row>
    <row r="6" spans="1:24" ht="12.75" customHeight="1">
      <c r="B6" s="196"/>
      <c r="C6" s="197" t="s">
        <v>456</v>
      </c>
      <c r="D6" s="197" t="s">
        <v>452</v>
      </c>
      <c r="E6" s="197"/>
      <c r="F6" s="198"/>
      <c r="G6" s="198"/>
      <c r="H6" s="198"/>
      <c r="I6" s="198"/>
      <c r="J6" s="198"/>
      <c r="K6" s="373"/>
      <c r="L6" s="373"/>
      <c r="M6" s="306"/>
      <c r="N6" s="199"/>
      <c r="R6" s="1"/>
      <c r="S6" s="1"/>
      <c r="T6" s="1"/>
      <c r="U6" s="1"/>
      <c r="V6" s="1"/>
    </row>
    <row r="7" spans="1:24" ht="12.75" customHeight="1">
      <c r="B7" s="196"/>
      <c r="C7" s="197"/>
      <c r="D7" s="197"/>
      <c r="E7" s="197"/>
      <c r="F7" s="202"/>
      <c r="G7" s="202"/>
      <c r="H7" s="202"/>
      <c r="I7" s="202"/>
      <c r="J7" s="198"/>
      <c r="K7" s="374"/>
      <c r="L7" s="374"/>
      <c r="M7" s="375"/>
      <c r="N7" s="199"/>
      <c r="R7" s="1"/>
      <c r="S7" s="1"/>
      <c r="T7" s="1"/>
      <c r="U7" s="1"/>
      <c r="V7" s="1"/>
      <c r="X7" s="1"/>
    </row>
    <row r="8" spans="1:24" s="47" customFormat="1" ht="13.5" customHeight="1">
      <c r="A8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307"/>
      <c r="N8" s="199"/>
      <c r="O8" s="212"/>
      <c r="P8"/>
      <c r="Q8" s="212"/>
      <c r="R8" s="212"/>
      <c r="S8" s="212"/>
      <c r="T8" s="212"/>
      <c r="U8" s="212"/>
      <c r="V8" s="212"/>
    </row>
    <row r="9" spans="1:24" s="47" customFormat="1" ht="13.5" customHeight="1">
      <c r="A9"/>
      <c r="B9" s="210"/>
      <c r="C9" s="210"/>
      <c r="D9" s="210"/>
      <c r="E9" s="210"/>
      <c r="F9" s="210"/>
      <c r="G9" s="376"/>
      <c r="H9" s="376"/>
      <c r="I9" s="376"/>
      <c r="J9" s="210"/>
      <c r="K9" s="210"/>
      <c r="L9" s="206"/>
      <c r="M9" s="307"/>
      <c r="N9" s="199"/>
      <c r="O9" s="212"/>
      <c r="P9" s="212"/>
      <c r="Q9" s="212"/>
      <c r="R9" s="212"/>
      <c r="S9" s="212"/>
      <c r="T9" s="212"/>
      <c r="U9" s="212"/>
      <c r="V9" s="212"/>
    </row>
    <row r="10" spans="1:24" s="216" customFormat="1" ht="18.75" customHeight="1">
      <c r="A10" s="214" t="s">
        <v>208</v>
      </c>
      <c r="B10" s="215" t="s">
        <v>425</v>
      </c>
      <c r="C10" s="215" t="s">
        <v>210</v>
      </c>
      <c r="D10" s="215" t="s">
        <v>197</v>
      </c>
      <c r="E10" s="215"/>
      <c r="F10" s="215" t="s">
        <v>652</v>
      </c>
      <c r="G10" s="215" t="s">
        <v>608</v>
      </c>
      <c r="H10" s="215" t="s">
        <v>609</v>
      </c>
      <c r="I10" s="215" t="s">
        <v>610</v>
      </c>
      <c r="J10" s="215" t="s">
        <v>577</v>
      </c>
      <c r="K10" s="215" t="s">
        <v>578</v>
      </c>
      <c r="L10" s="215"/>
      <c r="M10" s="215"/>
      <c r="N10" s="377" t="s">
        <v>214</v>
      </c>
      <c r="O10" s="378"/>
      <c r="P10"/>
      <c r="Q10" s="378"/>
      <c r="R10" s="1"/>
      <c r="S10" s="1"/>
      <c r="T10" s="1"/>
      <c r="U10" s="378"/>
      <c r="V10" s="378"/>
    </row>
    <row r="11" spans="1:24" s="47" customFormat="1">
      <c r="A11" s="308" t="s">
        <v>48</v>
      </c>
      <c r="B11" s="222">
        <v>6</v>
      </c>
      <c r="C11" s="222">
        <v>11</v>
      </c>
      <c r="D11" s="223">
        <v>109</v>
      </c>
      <c r="E11" s="223" t="s">
        <v>118</v>
      </c>
      <c r="F11" s="224">
        <v>3</v>
      </c>
      <c r="G11" s="224">
        <v>3</v>
      </c>
      <c r="H11" s="224">
        <v>3</v>
      </c>
      <c r="I11" s="224">
        <v>3</v>
      </c>
      <c r="J11" s="393">
        <v>1</v>
      </c>
      <c r="K11" s="393">
        <v>1</v>
      </c>
      <c r="L11" s="224"/>
      <c r="M11" s="229"/>
      <c r="N11" s="226"/>
    </row>
    <row r="12" spans="1:24" s="47" customFormat="1">
      <c r="A12" s="308" t="s">
        <v>48</v>
      </c>
      <c r="B12" s="222">
        <v>6</v>
      </c>
      <c r="C12" s="222">
        <v>12</v>
      </c>
      <c r="D12" s="223">
        <v>109</v>
      </c>
      <c r="E12" s="223" t="s">
        <v>118</v>
      </c>
      <c r="F12" s="224">
        <v>3</v>
      </c>
      <c r="G12" s="224">
        <v>3</v>
      </c>
      <c r="H12" s="224">
        <v>3</v>
      </c>
      <c r="I12" s="224">
        <v>3</v>
      </c>
      <c r="J12" s="393">
        <v>1</v>
      </c>
      <c r="K12" s="393">
        <v>1</v>
      </c>
      <c r="L12" s="224"/>
      <c r="M12" s="229"/>
      <c r="N12" s="226"/>
    </row>
    <row r="13" spans="1:24" s="47" customFormat="1">
      <c r="A13" s="308" t="s">
        <v>48</v>
      </c>
      <c r="B13" s="222">
        <v>6</v>
      </c>
      <c r="C13" s="222">
        <v>13</v>
      </c>
      <c r="D13" s="223">
        <v>89</v>
      </c>
      <c r="E13" s="223" t="s">
        <v>117</v>
      </c>
      <c r="F13" s="224">
        <v>3</v>
      </c>
      <c r="G13" s="224">
        <v>3</v>
      </c>
      <c r="H13" s="224">
        <v>2</v>
      </c>
      <c r="I13" s="224">
        <v>2</v>
      </c>
      <c r="J13" s="393">
        <v>1</v>
      </c>
      <c r="K13" s="393">
        <v>1</v>
      </c>
      <c r="L13" s="224"/>
      <c r="M13" s="229"/>
      <c r="N13" s="226"/>
    </row>
    <row r="14" spans="1:24" s="47" customFormat="1">
      <c r="A14" s="308" t="s">
        <v>48</v>
      </c>
      <c r="B14" s="222">
        <v>6</v>
      </c>
      <c r="C14" s="222">
        <v>14</v>
      </c>
      <c r="D14" s="223">
        <v>89</v>
      </c>
      <c r="E14" s="223" t="s">
        <v>117</v>
      </c>
      <c r="F14" s="224">
        <v>3</v>
      </c>
      <c r="G14" s="224">
        <v>3</v>
      </c>
      <c r="H14" s="224">
        <v>2</v>
      </c>
      <c r="I14" s="224">
        <v>2</v>
      </c>
      <c r="J14" s="393">
        <v>1</v>
      </c>
      <c r="K14" s="393">
        <v>1</v>
      </c>
      <c r="L14" s="224"/>
      <c r="M14" s="229"/>
      <c r="N14" s="226"/>
    </row>
    <row r="15" spans="1:24" s="47" customFormat="1">
      <c r="A15" s="308" t="s">
        <v>48</v>
      </c>
      <c r="B15" s="222">
        <v>6</v>
      </c>
      <c r="C15" s="222">
        <v>15</v>
      </c>
      <c r="D15" s="223">
        <v>120</v>
      </c>
      <c r="E15" s="223" t="s">
        <v>119</v>
      </c>
      <c r="F15" s="224">
        <v>4</v>
      </c>
      <c r="G15" s="224">
        <v>4</v>
      </c>
      <c r="H15" s="224">
        <v>3</v>
      </c>
      <c r="I15" s="224">
        <v>3</v>
      </c>
      <c r="J15" s="410">
        <v>1</v>
      </c>
      <c r="K15" s="410">
        <v>1</v>
      </c>
      <c r="L15" s="224" t="s">
        <v>653</v>
      </c>
      <c r="M15" s="398">
        <v>46156</v>
      </c>
      <c r="N15" s="226"/>
    </row>
    <row r="16" spans="1:24" s="47" customFormat="1">
      <c r="A16" s="308" t="s">
        <v>48</v>
      </c>
      <c r="B16" s="222">
        <v>6</v>
      </c>
      <c r="C16" s="222">
        <v>16</v>
      </c>
      <c r="D16" s="223">
        <v>120</v>
      </c>
      <c r="E16" s="223" t="s">
        <v>119</v>
      </c>
      <c r="F16" s="224">
        <v>4</v>
      </c>
      <c r="G16" s="224">
        <v>4</v>
      </c>
      <c r="H16" s="224">
        <v>3</v>
      </c>
      <c r="I16" s="224">
        <v>3</v>
      </c>
      <c r="J16" s="410">
        <v>1</v>
      </c>
      <c r="K16" s="410">
        <v>1</v>
      </c>
      <c r="L16" s="224" t="s">
        <v>653</v>
      </c>
      <c r="M16" s="398">
        <v>46156</v>
      </c>
      <c r="N16" s="226"/>
    </row>
    <row r="17" spans="1:14" s="47" customFormat="1">
      <c r="A17" s="308" t="s">
        <v>48</v>
      </c>
      <c r="B17" s="222">
        <v>6</v>
      </c>
      <c r="C17" s="222">
        <v>17</v>
      </c>
      <c r="D17" s="223">
        <v>89</v>
      </c>
      <c r="E17" s="223" t="s">
        <v>117</v>
      </c>
      <c r="F17" s="224">
        <v>3</v>
      </c>
      <c r="G17" s="224">
        <v>3</v>
      </c>
      <c r="H17" s="224">
        <v>2</v>
      </c>
      <c r="I17" s="224">
        <v>2</v>
      </c>
      <c r="J17" s="410">
        <v>1</v>
      </c>
      <c r="K17" s="410">
        <v>1</v>
      </c>
      <c r="L17" s="224" t="s">
        <v>653</v>
      </c>
      <c r="M17" s="398">
        <v>46156</v>
      </c>
      <c r="N17" s="226"/>
    </row>
    <row r="18" spans="1:14" s="47" customFormat="1">
      <c r="A18" s="308" t="s">
        <v>48</v>
      </c>
      <c r="B18" s="223">
        <v>6</v>
      </c>
      <c r="C18" s="222">
        <v>18</v>
      </c>
      <c r="D18" s="223">
        <v>89</v>
      </c>
      <c r="E18" s="223" t="s">
        <v>117</v>
      </c>
      <c r="F18" s="224">
        <v>3</v>
      </c>
      <c r="G18" s="224">
        <v>3</v>
      </c>
      <c r="H18" s="224">
        <v>2</v>
      </c>
      <c r="I18" s="224">
        <v>2</v>
      </c>
      <c r="J18" s="410">
        <v>1</v>
      </c>
      <c r="K18" s="410">
        <v>1</v>
      </c>
      <c r="L18" s="224" t="s">
        <v>653</v>
      </c>
      <c r="M18" s="398">
        <v>46156</v>
      </c>
      <c r="N18" s="226"/>
    </row>
    <row r="19" spans="1:14" s="47" customFormat="1">
      <c r="A19" s="308" t="s">
        <v>48</v>
      </c>
      <c r="B19" s="223">
        <v>6</v>
      </c>
      <c r="C19" s="223">
        <v>19</v>
      </c>
      <c r="D19" s="223">
        <v>120</v>
      </c>
      <c r="E19" s="223" t="s">
        <v>119</v>
      </c>
      <c r="F19" s="224">
        <v>4</v>
      </c>
      <c r="G19" s="224">
        <v>4</v>
      </c>
      <c r="H19" s="224">
        <v>3</v>
      </c>
      <c r="I19" s="224">
        <v>3</v>
      </c>
      <c r="J19" s="224">
        <v>1</v>
      </c>
      <c r="K19" s="224">
        <v>1</v>
      </c>
      <c r="L19" s="224"/>
      <c r="M19" s="229"/>
      <c r="N19" s="226"/>
    </row>
    <row r="20" spans="1:14" s="47" customFormat="1">
      <c r="A20" s="308" t="s">
        <v>48</v>
      </c>
      <c r="B20" s="232">
        <v>6</v>
      </c>
      <c r="C20" s="232">
        <v>20</v>
      </c>
      <c r="D20" s="232">
        <v>120</v>
      </c>
      <c r="E20" s="232" t="s">
        <v>119</v>
      </c>
      <c r="F20" s="224">
        <v>4</v>
      </c>
      <c r="G20" s="224">
        <v>4</v>
      </c>
      <c r="H20" s="224">
        <v>3</v>
      </c>
      <c r="I20" s="224">
        <v>3</v>
      </c>
      <c r="J20" s="224">
        <v>1</v>
      </c>
      <c r="K20" s="224">
        <v>1</v>
      </c>
      <c r="L20" s="224"/>
      <c r="M20" s="234"/>
      <c r="N20" s="226"/>
    </row>
    <row r="21" spans="1:14" s="47" customFormat="1">
      <c r="A21" s="308" t="s">
        <v>48</v>
      </c>
      <c r="B21" s="232">
        <v>5</v>
      </c>
      <c r="C21" s="232">
        <v>11</v>
      </c>
      <c r="D21" s="232">
        <v>109</v>
      </c>
      <c r="E21" s="232" t="s">
        <v>118</v>
      </c>
      <c r="F21" s="224">
        <v>3</v>
      </c>
      <c r="G21" s="224">
        <v>3</v>
      </c>
      <c r="H21" s="224">
        <v>3</v>
      </c>
      <c r="I21" s="224">
        <v>3</v>
      </c>
      <c r="J21" s="224">
        <v>1</v>
      </c>
      <c r="K21" s="224">
        <v>1</v>
      </c>
      <c r="L21" s="224"/>
      <c r="M21" s="234"/>
      <c r="N21" s="226"/>
    </row>
    <row r="22" spans="1:14" s="47" customFormat="1">
      <c r="A22" s="308" t="s">
        <v>48</v>
      </c>
      <c r="B22" s="232">
        <v>5</v>
      </c>
      <c r="C22" s="232">
        <v>12</v>
      </c>
      <c r="D22" s="232">
        <v>109</v>
      </c>
      <c r="E22" s="232" t="s">
        <v>118</v>
      </c>
      <c r="F22" s="224">
        <v>3</v>
      </c>
      <c r="G22" s="224">
        <v>3</v>
      </c>
      <c r="H22" s="224">
        <v>3</v>
      </c>
      <c r="I22" s="224">
        <v>3</v>
      </c>
      <c r="J22" s="224">
        <v>1</v>
      </c>
      <c r="K22" s="224">
        <v>1</v>
      </c>
      <c r="L22" s="224"/>
      <c r="M22" s="234"/>
      <c r="N22" s="226"/>
    </row>
    <row r="23" spans="1:14" s="47" customFormat="1">
      <c r="A23" s="308" t="s">
        <v>48</v>
      </c>
      <c r="B23" s="232">
        <v>5</v>
      </c>
      <c r="C23" s="232">
        <v>13</v>
      </c>
      <c r="D23" s="232">
        <v>109</v>
      </c>
      <c r="E23" s="232" t="s">
        <v>118</v>
      </c>
      <c r="F23" s="224">
        <v>3</v>
      </c>
      <c r="G23" s="224">
        <v>3</v>
      </c>
      <c r="H23" s="224">
        <v>3</v>
      </c>
      <c r="I23" s="224">
        <v>3</v>
      </c>
      <c r="J23" s="224">
        <v>1</v>
      </c>
      <c r="K23" s="224">
        <v>1</v>
      </c>
      <c r="L23" s="224"/>
      <c r="M23" s="234"/>
      <c r="N23" s="226"/>
    </row>
    <row r="24" spans="1:14" s="47" customFormat="1">
      <c r="A24" s="308" t="s">
        <v>48</v>
      </c>
      <c r="B24" s="232">
        <v>5</v>
      </c>
      <c r="C24" s="232">
        <v>14</v>
      </c>
      <c r="D24" s="232">
        <v>89</v>
      </c>
      <c r="E24" s="232" t="s">
        <v>117</v>
      </c>
      <c r="F24" s="224">
        <v>3</v>
      </c>
      <c r="G24" s="224">
        <v>3</v>
      </c>
      <c r="H24" s="224">
        <v>2</v>
      </c>
      <c r="I24" s="224">
        <v>2</v>
      </c>
      <c r="J24" s="224">
        <v>1</v>
      </c>
      <c r="K24" s="224">
        <v>1</v>
      </c>
      <c r="L24" s="224"/>
      <c r="M24" s="234"/>
      <c r="N24" s="226"/>
    </row>
    <row r="25" spans="1:14" s="47" customFormat="1">
      <c r="A25" s="308" t="s">
        <v>48</v>
      </c>
      <c r="B25" s="232">
        <v>5</v>
      </c>
      <c r="C25" s="232">
        <v>15</v>
      </c>
      <c r="D25" s="232">
        <v>89</v>
      </c>
      <c r="E25" s="232" t="s">
        <v>117</v>
      </c>
      <c r="F25" s="224">
        <v>3</v>
      </c>
      <c r="G25" s="224">
        <v>3</v>
      </c>
      <c r="H25" s="224">
        <v>2</v>
      </c>
      <c r="I25" s="224">
        <v>2</v>
      </c>
      <c r="J25" s="224">
        <v>1</v>
      </c>
      <c r="K25" s="224">
        <v>1</v>
      </c>
      <c r="L25" s="224"/>
      <c r="M25" s="234"/>
      <c r="N25" s="226"/>
    </row>
    <row r="26" spans="1:14" s="47" customFormat="1">
      <c r="A26" s="308" t="s">
        <v>48</v>
      </c>
      <c r="B26" s="232">
        <v>5</v>
      </c>
      <c r="C26" s="232">
        <v>17</v>
      </c>
      <c r="D26" s="232">
        <v>120</v>
      </c>
      <c r="E26" s="232" t="s">
        <v>119</v>
      </c>
      <c r="F26" s="224">
        <v>4</v>
      </c>
      <c r="G26" s="224">
        <v>4</v>
      </c>
      <c r="H26" s="224">
        <v>3</v>
      </c>
      <c r="I26" s="224">
        <v>3</v>
      </c>
      <c r="J26" s="393">
        <v>1</v>
      </c>
      <c r="K26" s="393">
        <v>1</v>
      </c>
      <c r="L26" s="224"/>
      <c r="M26" s="234"/>
      <c r="N26" s="226"/>
    </row>
    <row r="27" spans="1:14" s="47" customFormat="1">
      <c r="A27" s="308" t="s">
        <v>48</v>
      </c>
      <c r="B27" s="232">
        <v>5</v>
      </c>
      <c r="C27" s="232">
        <v>18</v>
      </c>
      <c r="D27" s="232">
        <v>120</v>
      </c>
      <c r="E27" s="232" t="s">
        <v>119</v>
      </c>
      <c r="F27" s="224">
        <v>4</v>
      </c>
      <c r="G27" s="224">
        <v>4</v>
      </c>
      <c r="H27" s="224">
        <v>3</v>
      </c>
      <c r="I27" s="224">
        <v>3</v>
      </c>
      <c r="J27" s="393">
        <v>1</v>
      </c>
      <c r="K27" s="393">
        <v>1</v>
      </c>
      <c r="L27" s="224"/>
      <c r="M27" s="234"/>
      <c r="N27" s="226"/>
    </row>
    <row r="28" spans="1:14" s="47" customFormat="1">
      <c r="A28" s="308" t="s">
        <v>48</v>
      </c>
      <c r="B28" s="232">
        <v>5</v>
      </c>
      <c r="C28" s="232">
        <v>19</v>
      </c>
      <c r="D28" s="232">
        <v>89</v>
      </c>
      <c r="E28" s="232" t="s">
        <v>117</v>
      </c>
      <c r="F28" s="224">
        <v>3</v>
      </c>
      <c r="G28" s="224">
        <v>3</v>
      </c>
      <c r="H28" s="224">
        <v>2</v>
      </c>
      <c r="I28" s="224">
        <v>2</v>
      </c>
      <c r="J28" s="393">
        <v>1</v>
      </c>
      <c r="K28" s="393">
        <v>1</v>
      </c>
      <c r="L28" s="224"/>
      <c r="M28" s="234"/>
      <c r="N28" s="226"/>
    </row>
    <row r="29" spans="1:14" s="47" customFormat="1">
      <c r="A29" s="308" t="s">
        <v>48</v>
      </c>
      <c r="B29" s="232">
        <v>5</v>
      </c>
      <c r="C29" s="232">
        <v>20</v>
      </c>
      <c r="D29" s="232">
        <v>89</v>
      </c>
      <c r="E29" s="232" t="s">
        <v>117</v>
      </c>
      <c r="F29" s="224">
        <v>3</v>
      </c>
      <c r="G29" s="224">
        <v>3</v>
      </c>
      <c r="H29" s="224">
        <v>2</v>
      </c>
      <c r="I29" s="224">
        <v>2</v>
      </c>
      <c r="J29" s="393">
        <v>1</v>
      </c>
      <c r="K29" s="393">
        <v>1</v>
      </c>
      <c r="L29" s="224"/>
      <c r="M29" s="234"/>
      <c r="N29" s="226"/>
    </row>
    <row r="30" spans="1:14" s="47" customFormat="1">
      <c r="A30" s="308"/>
      <c r="B30" s="232"/>
      <c r="C30" s="232"/>
      <c r="D30" s="232"/>
      <c r="E30" s="232"/>
      <c r="F30" s="224"/>
      <c r="G30" s="224"/>
      <c r="H30" s="224"/>
      <c r="I30" s="224"/>
      <c r="J30" s="224"/>
      <c r="K30" s="224"/>
      <c r="L30" s="224"/>
      <c r="M30" s="234"/>
      <c r="N30" s="226"/>
    </row>
    <row r="31" spans="1:14" s="47" customFormat="1">
      <c r="A31" s="237"/>
      <c r="B31" s="232"/>
      <c r="C31" s="232"/>
      <c r="D31" s="232"/>
      <c r="E31" s="232"/>
      <c r="F31" s="224"/>
      <c r="G31" s="224"/>
      <c r="H31" s="224"/>
      <c r="I31" s="224"/>
      <c r="J31" s="224"/>
      <c r="K31" s="224"/>
      <c r="L31" s="224"/>
      <c r="M31" s="234"/>
      <c r="N31" s="226"/>
    </row>
    <row r="32" spans="1:14" s="47" customFormat="1">
      <c r="A32" s="237"/>
      <c r="B32" s="232"/>
      <c r="C32" s="232"/>
      <c r="D32" s="232"/>
      <c r="E32" s="232"/>
      <c r="F32" s="382">
        <f t="shared" ref="F32:K32" si="0">SUM(F9:F31)</f>
        <v>63</v>
      </c>
      <c r="G32" s="382">
        <f t="shared" si="0"/>
        <v>63</v>
      </c>
      <c r="H32" s="382">
        <f t="shared" si="0"/>
        <v>49</v>
      </c>
      <c r="I32" s="382">
        <f t="shared" si="0"/>
        <v>49</v>
      </c>
      <c r="J32" s="382">
        <f t="shared" si="0"/>
        <v>19</v>
      </c>
      <c r="K32" s="382">
        <f t="shared" si="0"/>
        <v>19</v>
      </c>
      <c r="L32" s="224"/>
      <c r="M32" s="234"/>
      <c r="N32" s="226"/>
    </row>
    <row r="33" spans="1:19" s="47" customFormat="1">
      <c r="A33" s="237"/>
      <c r="B33" s="421" t="s">
        <v>534</v>
      </c>
      <c r="C33" s="422"/>
      <c r="D33" s="422"/>
      <c r="E33" s="423"/>
      <c r="F33" s="224"/>
      <c r="G33" s="224"/>
      <c r="H33" s="224"/>
      <c r="I33" s="224"/>
      <c r="J33" s="224"/>
      <c r="K33" s="224"/>
      <c r="L33" s="224"/>
      <c r="M33" s="234"/>
      <c r="N33" s="235"/>
    </row>
    <row r="34" spans="1:19" s="47" customFormat="1">
      <c r="A34" s="237"/>
      <c r="B34" s="215" t="s">
        <v>425</v>
      </c>
      <c r="C34" s="215" t="s">
        <v>210</v>
      </c>
      <c r="D34" s="215" t="s">
        <v>197</v>
      </c>
      <c r="E34" s="215"/>
      <c r="F34" s="224"/>
      <c r="G34" s="224"/>
      <c r="H34" s="224"/>
      <c r="I34" s="224"/>
      <c r="J34" s="224"/>
      <c r="K34" s="224"/>
      <c r="L34" s="224"/>
      <c r="M34" s="234"/>
      <c r="N34" s="235"/>
    </row>
    <row r="35" spans="1:19" s="47" customFormat="1">
      <c r="A35" s="237"/>
      <c r="B35" s="222">
        <v>6</v>
      </c>
      <c r="C35" s="222">
        <v>11</v>
      </c>
      <c r="D35" s="223">
        <v>109</v>
      </c>
      <c r="E35" s="223" t="s">
        <v>118</v>
      </c>
      <c r="F35" s="224">
        <v>200</v>
      </c>
      <c r="G35" s="224"/>
      <c r="H35" s="224"/>
      <c r="I35" s="224"/>
      <c r="J35" s="224"/>
      <c r="K35" s="224"/>
      <c r="L35" s="224"/>
      <c r="M35" s="234"/>
      <c r="N35" s="235"/>
    </row>
    <row r="36" spans="1:19" s="47" customFormat="1">
      <c r="A36" s="237"/>
      <c r="B36" s="222">
        <v>6</v>
      </c>
      <c r="C36" s="222">
        <v>12</v>
      </c>
      <c r="D36" s="223">
        <v>109</v>
      </c>
      <c r="E36" s="223" t="s">
        <v>118</v>
      </c>
      <c r="F36" s="224">
        <v>202</v>
      </c>
      <c r="G36" s="224"/>
      <c r="H36" s="224"/>
      <c r="I36" s="224"/>
      <c r="J36" s="224"/>
      <c r="K36" s="224"/>
      <c r="L36" s="224"/>
      <c r="M36" s="234"/>
      <c r="N36" s="235"/>
    </row>
    <row r="37" spans="1:19" s="47" customFormat="1">
      <c r="A37" s="237"/>
      <c r="B37" s="222">
        <v>6</v>
      </c>
      <c r="C37" s="222">
        <v>13</v>
      </c>
      <c r="D37" s="223">
        <v>89</v>
      </c>
      <c r="E37" s="223" t="s">
        <v>117</v>
      </c>
      <c r="F37" s="224">
        <v>204</v>
      </c>
      <c r="G37" s="224"/>
      <c r="H37" s="224"/>
      <c r="I37" s="224"/>
      <c r="J37" s="224"/>
      <c r="K37" s="224"/>
      <c r="L37" s="224"/>
      <c r="M37" s="234"/>
      <c r="N37" s="235"/>
    </row>
    <row r="38" spans="1:19" s="47" customFormat="1">
      <c r="A38" s="237"/>
      <c r="B38" s="222">
        <v>6</v>
      </c>
      <c r="C38" s="222">
        <v>14</v>
      </c>
      <c r="D38" s="223">
        <v>89</v>
      </c>
      <c r="E38" s="223" t="s">
        <v>117</v>
      </c>
      <c r="F38" s="224">
        <v>206</v>
      </c>
      <c r="G38" s="224"/>
      <c r="H38" s="224"/>
      <c r="I38" s="224"/>
      <c r="J38" s="224"/>
      <c r="K38" s="224"/>
      <c r="L38" s="224"/>
      <c r="M38" s="234"/>
      <c r="N38" s="235"/>
    </row>
    <row r="39" spans="1:19" s="47" customFormat="1">
      <c r="A39" s="237"/>
      <c r="B39" s="222">
        <v>6</v>
      </c>
      <c r="C39" s="222">
        <v>15</v>
      </c>
      <c r="D39" s="223">
        <v>120</v>
      </c>
      <c r="E39" s="223" t="s">
        <v>119</v>
      </c>
      <c r="F39" s="224">
        <v>208</v>
      </c>
      <c r="G39" s="224"/>
      <c r="H39" s="224"/>
      <c r="I39" s="224"/>
      <c r="J39" s="224"/>
      <c r="K39" s="224"/>
      <c r="L39" s="224"/>
      <c r="M39" s="234"/>
      <c r="N39" s="235"/>
    </row>
    <row r="40" spans="1:19" s="47" customFormat="1">
      <c r="A40" s="237"/>
      <c r="B40" s="222">
        <v>6</v>
      </c>
      <c r="C40" s="222">
        <v>16</v>
      </c>
      <c r="D40" s="223">
        <v>120</v>
      </c>
      <c r="E40" s="223" t="s">
        <v>119</v>
      </c>
      <c r="F40" s="224">
        <v>210</v>
      </c>
      <c r="G40" s="224"/>
      <c r="H40" s="224"/>
      <c r="I40" s="224"/>
      <c r="J40" s="224"/>
      <c r="K40" s="224"/>
      <c r="L40" s="224"/>
      <c r="M40" s="234"/>
      <c r="N40" s="235"/>
    </row>
    <row r="41" spans="1:19" s="47" customFormat="1">
      <c r="A41" s="237"/>
      <c r="B41" s="222">
        <v>6</v>
      </c>
      <c r="C41" s="222">
        <v>17</v>
      </c>
      <c r="D41" s="223">
        <v>89</v>
      </c>
      <c r="E41" s="223" t="s">
        <v>117</v>
      </c>
      <c r="F41" s="224">
        <v>212</v>
      </c>
      <c r="G41" s="224"/>
      <c r="H41" s="224"/>
      <c r="I41" s="224"/>
      <c r="J41" s="224"/>
      <c r="K41" s="224"/>
      <c r="L41" s="224"/>
      <c r="M41" s="234"/>
      <c r="N41" s="235"/>
      <c r="P41" s="47" t="s">
        <v>584</v>
      </c>
      <c r="Q41" s="47">
        <v>5</v>
      </c>
      <c r="R41" s="47">
        <v>8</v>
      </c>
      <c r="S41" s="47">
        <f>+Q41*R41</f>
        <v>40</v>
      </c>
    </row>
    <row r="42" spans="1:19" s="47" customFormat="1">
      <c r="A42" s="237"/>
      <c r="B42" s="223">
        <v>6</v>
      </c>
      <c r="C42" s="222">
        <v>18</v>
      </c>
      <c r="D42" s="223">
        <v>89</v>
      </c>
      <c r="E42" s="223" t="s">
        <v>117</v>
      </c>
      <c r="F42" s="224">
        <v>214</v>
      </c>
      <c r="G42" s="224"/>
      <c r="H42" s="224"/>
      <c r="I42" s="224"/>
      <c r="J42" s="224"/>
      <c r="K42" s="224"/>
      <c r="L42" s="224"/>
      <c r="M42" s="234"/>
      <c r="N42" s="235"/>
      <c r="P42" s="47" t="s">
        <v>585</v>
      </c>
      <c r="Q42" s="47">
        <v>6</v>
      </c>
      <c r="R42" s="47">
        <v>8</v>
      </c>
      <c r="S42" s="47">
        <f>+Q42*R42</f>
        <v>48</v>
      </c>
    </row>
    <row r="43" spans="1:19" s="47" customFormat="1">
      <c r="A43" s="237"/>
      <c r="B43" s="223">
        <v>6</v>
      </c>
      <c r="C43" s="223">
        <v>19</v>
      </c>
      <c r="D43" s="223">
        <v>120</v>
      </c>
      <c r="E43" s="223" t="s">
        <v>119</v>
      </c>
      <c r="F43" s="224">
        <v>216</v>
      </c>
      <c r="G43" s="224"/>
      <c r="H43" s="224"/>
      <c r="I43" s="224"/>
      <c r="J43" s="224"/>
      <c r="K43" s="224"/>
      <c r="L43" s="224"/>
      <c r="M43" s="234"/>
      <c r="N43" s="235"/>
      <c r="P43" s="47" t="s">
        <v>586</v>
      </c>
      <c r="Q43" s="47">
        <v>4</v>
      </c>
      <c r="R43" s="47">
        <v>6</v>
      </c>
      <c r="S43" s="47">
        <f>+Q43*R43</f>
        <v>24</v>
      </c>
    </row>
    <row r="44" spans="1:19" s="47" customFormat="1">
      <c r="A44" s="237"/>
      <c r="B44" s="232">
        <v>6</v>
      </c>
      <c r="C44" s="232">
        <v>20</v>
      </c>
      <c r="D44" s="232">
        <v>120</v>
      </c>
      <c r="E44" s="232" t="s">
        <v>119</v>
      </c>
      <c r="F44" s="224">
        <v>218</v>
      </c>
      <c r="G44" s="224"/>
      <c r="H44" s="224"/>
      <c r="I44" s="224"/>
      <c r="J44" s="224"/>
      <c r="K44" s="224"/>
      <c r="L44" s="224"/>
      <c r="M44" s="234"/>
      <c r="N44" s="235"/>
      <c r="S44" s="47">
        <f>SUM(S41:S43)</f>
        <v>112</v>
      </c>
    </row>
    <row r="45" spans="1:19" s="47" customFormat="1">
      <c r="A45" s="237"/>
      <c r="B45" s="232">
        <v>5</v>
      </c>
      <c r="C45" s="232">
        <v>11</v>
      </c>
      <c r="D45" s="232">
        <v>109</v>
      </c>
      <c r="E45" s="232" t="s">
        <v>118</v>
      </c>
      <c r="F45" s="224">
        <v>179</v>
      </c>
      <c r="G45" s="224"/>
      <c r="H45" s="224"/>
      <c r="I45" s="224"/>
      <c r="J45" s="224"/>
      <c r="K45" s="224"/>
      <c r="L45" s="224"/>
      <c r="M45" s="234"/>
      <c r="N45" s="235"/>
    </row>
    <row r="46" spans="1:19" s="47" customFormat="1">
      <c r="A46" s="237"/>
      <c r="B46" s="232">
        <v>5</v>
      </c>
      <c r="C46" s="232">
        <v>12</v>
      </c>
      <c r="D46" s="232">
        <v>109</v>
      </c>
      <c r="E46" s="232" t="s">
        <v>118</v>
      </c>
      <c r="F46" s="224">
        <v>177</v>
      </c>
      <c r="G46" s="224"/>
      <c r="H46" s="224"/>
      <c r="I46" s="224"/>
      <c r="J46" s="224"/>
      <c r="K46" s="224"/>
      <c r="L46" s="224"/>
      <c r="M46" s="234"/>
      <c r="N46" s="235"/>
    </row>
    <row r="47" spans="1:19" s="47" customFormat="1">
      <c r="A47" s="237"/>
      <c r="B47" s="232">
        <v>5</v>
      </c>
      <c r="C47" s="232">
        <v>13</v>
      </c>
      <c r="D47" s="232">
        <v>109</v>
      </c>
      <c r="E47" s="232" t="s">
        <v>118</v>
      </c>
      <c r="F47" s="224">
        <v>175</v>
      </c>
      <c r="G47" s="224"/>
      <c r="H47" s="224"/>
      <c r="I47" s="224"/>
      <c r="J47" s="224"/>
      <c r="K47" s="224"/>
      <c r="L47" s="224"/>
      <c r="M47" s="234"/>
      <c r="N47" s="235"/>
    </row>
    <row r="48" spans="1:19" s="47" customFormat="1">
      <c r="A48" s="237"/>
      <c r="B48" s="232">
        <v>5</v>
      </c>
      <c r="C48" s="232">
        <v>14</v>
      </c>
      <c r="D48" s="232">
        <v>89</v>
      </c>
      <c r="E48" s="232" t="s">
        <v>117</v>
      </c>
      <c r="F48" s="224">
        <v>173</v>
      </c>
      <c r="G48" s="224"/>
      <c r="H48" s="224"/>
      <c r="I48" s="224"/>
      <c r="J48" s="224"/>
      <c r="K48" s="224"/>
      <c r="L48" s="224"/>
      <c r="M48" s="234"/>
      <c r="N48" s="235"/>
    </row>
    <row r="49" spans="1:14" s="47" customFormat="1">
      <c r="A49" s="237"/>
      <c r="B49" s="232">
        <v>5</v>
      </c>
      <c r="C49" s="232">
        <v>15</v>
      </c>
      <c r="D49" s="232">
        <v>89</v>
      </c>
      <c r="E49" s="232" t="s">
        <v>117</v>
      </c>
      <c r="F49" s="224">
        <v>171</v>
      </c>
      <c r="G49" s="224"/>
      <c r="H49" s="224"/>
      <c r="I49" s="224"/>
      <c r="J49" s="224"/>
      <c r="K49" s="224"/>
      <c r="L49" s="224"/>
      <c r="M49" s="234"/>
      <c r="N49" s="235"/>
    </row>
    <row r="50" spans="1:14" s="47" customFormat="1">
      <c r="A50" s="237"/>
      <c r="B50" s="232">
        <v>5</v>
      </c>
      <c r="C50" s="232">
        <v>17</v>
      </c>
      <c r="D50" s="232">
        <v>120</v>
      </c>
      <c r="E50" s="232" t="s">
        <v>119</v>
      </c>
      <c r="F50" s="224">
        <v>167</v>
      </c>
      <c r="G50" s="224"/>
      <c r="H50" s="224"/>
      <c r="I50" s="224"/>
      <c r="J50" s="224"/>
      <c r="K50" s="224"/>
      <c r="L50" s="224"/>
      <c r="M50" s="234"/>
      <c r="N50" s="235"/>
    </row>
    <row r="51" spans="1:14" s="47" customFormat="1">
      <c r="A51" s="237"/>
      <c r="B51" s="232">
        <v>5</v>
      </c>
      <c r="C51" s="232">
        <v>18</v>
      </c>
      <c r="D51" s="232">
        <v>120</v>
      </c>
      <c r="E51" s="232" t="s">
        <v>119</v>
      </c>
      <c r="F51" s="224">
        <v>165</v>
      </c>
      <c r="G51" s="224"/>
      <c r="H51" s="224"/>
      <c r="I51" s="224"/>
      <c r="J51" s="234"/>
      <c r="K51" s="234"/>
      <c r="L51" s="234"/>
      <c r="M51" s="234"/>
      <c r="N51" s="235"/>
    </row>
    <row r="52" spans="1:14" s="47" customFormat="1">
      <c r="A52" s="237"/>
      <c r="B52" s="232">
        <v>5</v>
      </c>
      <c r="C52" s="232">
        <v>19</v>
      </c>
      <c r="D52" s="232">
        <v>89</v>
      </c>
      <c r="E52" s="232" t="s">
        <v>117</v>
      </c>
      <c r="F52" s="224">
        <v>163</v>
      </c>
      <c r="G52" s="224"/>
      <c r="H52" s="224"/>
      <c r="I52" s="224"/>
      <c r="J52" s="233"/>
      <c r="K52" s="233"/>
      <c r="L52" s="233"/>
      <c r="M52" s="234"/>
      <c r="N52" s="235"/>
    </row>
    <row r="53" spans="1:14" s="47" customFormat="1">
      <c r="A53" s="237"/>
      <c r="B53" s="232">
        <v>5</v>
      </c>
      <c r="C53" s="232">
        <v>20</v>
      </c>
      <c r="D53" s="232">
        <v>89</v>
      </c>
      <c r="E53" s="232" t="s">
        <v>117</v>
      </c>
      <c r="F53" s="224">
        <v>161</v>
      </c>
      <c r="G53" s="224"/>
      <c r="H53" s="224"/>
      <c r="I53" s="224"/>
      <c r="J53" s="234"/>
      <c r="K53" s="234"/>
      <c r="L53" s="234"/>
      <c r="M53" s="234"/>
      <c r="N53" s="235"/>
    </row>
    <row r="54" spans="1:14" s="47" customFormat="1">
      <c r="A54" s="237"/>
      <c r="B54" s="232"/>
      <c r="C54" s="232"/>
      <c r="D54" s="232"/>
      <c r="E54" s="232"/>
      <c r="F54" s="233"/>
      <c r="G54" s="380"/>
      <c r="H54" s="380"/>
      <c r="I54" s="380"/>
      <c r="J54" s="234"/>
      <c r="K54" s="234"/>
      <c r="L54" s="234"/>
      <c r="M54" s="234"/>
      <c r="N54" s="235"/>
    </row>
    <row r="55" spans="1:14" s="47" customFormat="1">
      <c r="A55" s="237"/>
      <c r="B55" s="232"/>
      <c r="C55" s="232"/>
      <c r="D55" s="232"/>
      <c r="E55" s="232"/>
      <c r="F55" s="233"/>
      <c r="G55" s="380"/>
      <c r="H55" s="380"/>
      <c r="I55" s="380"/>
      <c r="J55" s="234"/>
      <c r="K55" s="234"/>
      <c r="L55" s="234"/>
      <c r="M55" s="234"/>
      <c r="N55" s="235"/>
    </row>
    <row r="56" spans="1:14" s="47" customFormat="1">
      <c r="A56" s="237"/>
      <c r="B56" s="232"/>
      <c r="C56" s="232"/>
      <c r="D56" s="232"/>
      <c r="E56" s="232"/>
      <c r="F56" s="233"/>
      <c r="G56" s="380"/>
      <c r="H56" s="380"/>
      <c r="I56" s="380"/>
      <c r="J56" s="234"/>
      <c r="K56" s="234"/>
      <c r="L56" s="234"/>
      <c r="M56" s="234"/>
      <c r="N56" s="235"/>
    </row>
    <row r="57" spans="1:14" s="47" customFormat="1">
      <c r="A57" s="237" t="s">
        <v>427</v>
      </c>
      <c r="B57" s="232"/>
      <c r="C57" s="232"/>
      <c r="D57" s="232"/>
      <c r="E57" s="232"/>
      <c r="F57" s="233"/>
      <c r="G57" s="380"/>
      <c r="H57" s="380"/>
      <c r="I57" s="380"/>
      <c r="J57" s="234"/>
      <c r="K57" s="234"/>
      <c r="L57" s="234"/>
      <c r="M57" s="234"/>
      <c r="N57" s="235"/>
    </row>
    <row r="58" spans="1:14" s="47" customFormat="1">
      <c r="A58" s="237"/>
      <c r="B58" s="232"/>
      <c r="C58" s="232"/>
      <c r="D58" s="232"/>
      <c r="E58" s="232"/>
      <c r="F58" s="233"/>
      <c r="G58" s="233"/>
      <c r="H58" s="233"/>
      <c r="I58" s="233"/>
      <c r="J58" s="234"/>
      <c r="K58" s="234"/>
      <c r="L58" s="234"/>
      <c r="M58" s="234"/>
      <c r="N58" s="235"/>
    </row>
    <row r="59" spans="1:14" s="47" customFormat="1">
      <c r="A59" s="237"/>
      <c r="B59" s="232"/>
      <c r="C59" s="232"/>
      <c r="D59" s="232"/>
      <c r="E59" s="232"/>
      <c r="F59" s="233"/>
      <c r="G59" s="233"/>
      <c r="H59" s="233"/>
      <c r="I59" s="233"/>
      <c r="J59" s="234"/>
      <c r="K59" s="234"/>
      <c r="L59" s="234"/>
      <c r="M59" s="234"/>
      <c r="N59" s="235"/>
    </row>
    <row r="60" spans="1:14" s="47" customFormat="1">
      <c r="A60" s="237"/>
      <c r="B60" s="232"/>
      <c r="C60" s="232"/>
      <c r="D60" s="232"/>
      <c r="E60" s="232"/>
      <c r="F60" s="233"/>
      <c r="G60" s="233"/>
      <c r="H60" s="233"/>
      <c r="I60" s="233"/>
      <c r="J60" s="234"/>
      <c r="K60" s="234"/>
      <c r="L60" s="234"/>
      <c r="M60" s="234"/>
      <c r="N60" s="235"/>
    </row>
    <row r="61" spans="1:14" s="47" customFormat="1">
      <c r="A61" s="237"/>
      <c r="B61" s="232"/>
      <c r="C61" s="232"/>
      <c r="D61" s="232"/>
      <c r="E61" s="232"/>
      <c r="F61" s="233"/>
      <c r="G61" s="233"/>
      <c r="H61" s="233"/>
      <c r="I61" s="233"/>
      <c r="J61" s="238"/>
      <c r="K61" s="238"/>
      <c r="L61" s="238"/>
      <c r="M61" s="238"/>
      <c r="N61" s="235"/>
    </row>
    <row r="62" spans="1:14" s="47" customFormat="1">
      <c r="D62" s="239" t="s">
        <v>27</v>
      </c>
      <c r="E62" s="239"/>
      <c r="F62" s="240">
        <f>SUM(F11:F61)</f>
        <v>3747</v>
      </c>
      <c r="G62" s="381"/>
      <c r="H62" s="381"/>
      <c r="I62" s="381"/>
    </row>
    <row r="63" spans="1:14" s="47" customFormat="1">
      <c r="A63" s="214" t="s">
        <v>208</v>
      </c>
      <c r="B63" s="215" t="s">
        <v>425</v>
      </c>
      <c r="C63" s="215" t="s">
        <v>210</v>
      </c>
      <c r="D63" s="215" t="s">
        <v>197</v>
      </c>
      <c r="E63" s="215"/>
      <c r="F63" s="215" t="s">
        <v>573</v>
      </c>
      <c r="G63" s="215" t="s">
        <v>574</v>
      </c>
      <c r="H63" s="215" t="s">
        <v>575</v>
      </c>
      <c r="I63" s="215" t="s">
        <v>576</v>
      </c>
      <c r="J63" s="215" t="s">
        <v>577</v>
      </c>
      <c r="K63" s="215" t="s">
        <v>578</v>
      </c>
      <c r="L63" s="215"/>
      <c r="M63" s="215"/>
      <c r="N63" s="377" t="s">
        <v>214</v>
      </c>
    </row>
    <row r="64" spans="1:14" s="47" customFormat="1">
      <c r="A64" s="308" t="s">
        <v>427</v>
      </c>
      <c r="B64" s="222" t="s">
        <v>439</v>
      </c>
      <c r="C64" s="222" t="s">
        <v>587</v>
      </c>
      <c r="D64" s="223" t="s">
        <v>453</v>
      </c>
      <c r="E64" s="223"/>
      <c r="F64" s="224">
        <v>2</v>
      </c>
      <c r="G64" s="224">
        <v>2</v>
      </c>
      <c r="H64" s="224">
        <v>3</v>
      </c>
      <c r="I64" s="224">
        <v>3</v>
      </c>
      <c r="J64" s="224">
        <v>1</v>
      </c>
      <c r="K64" s="224">
        <v>1</v>
      </c>
      <c r="L64" s="224"/>
      <c r="M64" s="229" t="s">
        <v>588</v>
      </c>
      <c r="N64" s="226"/>
    </row>
    <row r="65" spans="1:14" s="47" customFormat="1">
      <c r="A65" s="308" t="s">
        <v>427</v>
      </c>
      <c r="B65" s="222" t="s">
        <v>439</v>
      </c>
      <c r="C65" s="222" t="s">
        <v>589</v>
      </c>
      <c r="D65" s="223" t="s">
        <v>453</v>
      </c>
      <c r="E65" s="223"/>
      <c r="F65" s="224">
        <v>2</v>
      </c>
      <c r="G65" s="224">
        <v>2</v>
      </c>
      <c r="H65" s="224">
        <v>3</v>
      </c>
      <c r="I65" s="224">
        <v>3</v>
      </c>
      <c r="J65" s="224">
        <v>1</v>
      </c>
      <c r="K65" s="224">
        <v>1</v>
      </c>
      <c r="L65" s="224"/>
      <c r="M65" s="229" t="s">
        <v>588</v>
      </c>
      <c r="N65" s="226"/>
    </row>
    <row r="66" spans="1:14" s="47" customFormat="1">
      <c r="A66" s="308" t="s">
        <v>427</v>
      </c>
      <c r="B66" s="222" t="s">
        <v>439</v>
      </c>
      <c r="C66" s="222" t="s">
        <v>579</v>
      </c>
      <c r="D66" s="223" t="s">
        <v>453</v>
      </c>
      <c r="E66" s="223"/>
      <c r="F66" s="224">
        <v>2</v>
      </c>
      <c r="G66" s="224">
        <v>2</v>
      </c>
      <c r="H66" s="224">
        <v>3</v>
      </c>
      <c r="I66" s="224">
        <v>3</v>
      </c>
      <c r="J66" s="224">
        <v>1</v>
      </c>
      <c r="K66" s="224">
        <v>1</v>
      </c>
      <c r="L66" s="224"/>
      <c r="M66" s="229" t="s">
        <v>588</v>
      </c>
      <c r="N66" s="226"/>
    </row>
    <row r="67" spans="1:14" s="47" customFormat="1">
      <c r="A67" s="308" t="s">
        <v>427</v>
      </c>
      <c r="B67" s="222" t="s">
        <v>439</v>
      </c>
      <c r="C67" s="222" t="s">
        <v>583</v>
      </c>
      <c r="D67" s="223" t="s">
        <v>453</v>
      </c>
      <c r="E67" s="223"/>
      <c r="F67" s="224">
        <v>2</v>
      </c>
      <c r="G67" s="224">
        <v>2</v>
      </c>
      <c r="H67" s="224">
        <v>3</v>
      </c>
      <c r="I67" s="224">
        <v>3</v>
      </c>
      <c r="J67" s="224">
        <v>1</v>
      </c>
      <c r="K67" s="224">
        <v>1</v>
      </c>
      <c r="L67" s="224"/>
      <c r="M67" s="229" t="s">
        <v>588</v>
      </c>
      <c r="N67" s="226"/>
    </row>
    <row r="68" spans="1:14" s="47" customFormat="1">
      <c r="A68" s="308" t="s">
        <v>427</v>
      </c>
      <c r="B68" s="222" t="s">
        <v>439</v>
      </c>
      <c r="C68" s="222" t="s">
        <v>590</v>
      </c>
      <c r="D68" s="223" t="s">
        <v>454</v>
      </c>
      <c r="E68" s="223"/>
      <c r="F68" s="224">
        <v>3</v>
      </c>
      <c r="G68" s="224">
        <v>3</v>
      </c>
      <c r="H68" s="224">
        <v>3</v>
      </c>
      <c r="I68" s="224">
        <v>3</v>
      </c>
      <c r="J68" s="224">
        <v>1</v>
      </c>
      <c r="K68" s="224">
        <v>1</v>
      </c>
      <c r="L68" s="224"/>
      <c r="M68" s="229" t="s">
        <v>588</v>
      </c>
      <c r="N68" s="226"/>
    </row>
    <row r="69" spans="1:14" s="47" customFormat="1">
      <c r="A69" s="308" t="s">
        <v>427</v>
      </c>
      <c r="B69" s="222" t="s">
        <v>439</v>
      </c>
      <c r="C69" s="222" t="s">
        <v>591</v>
      </c>
      <c r="D69" s="223" t="s">
        <v>454</v>
      </c>
      <c r="E69" s="223"/>
      <c r="F69" s="224">
        <v>3</v>
      </c>
      <c r="G69" s="224">
        <v>3</v>
      </c>
      <c r="H69" s="224">
        <v>3</v>
      </c>
      <c r="I69" s="224">
        <v>3</v>
      </c>
      <c r="J69" s="224">
        <v>1</v>
      </c>
      <c r="K69" s="224">
        <v>1</v>
      </c>
      <c r="L69" s="224"/>
      <c r="M69" s="229" t="s">
        <v>588</v>
      </c>
      <c r="N69" s="226"/>
    </row>
    <row r="70" spans="1:14" s="47" customFormat="1">
      <c r="A70" s="308" t="s">
        <v>427</v>
      </c>
      <c r="B70" s="222" t="s">
        <v>439</v>
      </c>
      <c r="C70" s="222" t="s">
        <v>234</v>
      </c>
      <c r="D70" s="223" t="s">
        <v>452</v>
      </c>
      <c r="E70" s="223"/>
      <c r="F70" s="224">
        <v>2</v>
      </c>
      <c r="G70" s="224">
        <v>2</v>
      </c>
      <c r="H70" s="224">
        <v>2</v>
      </c>
      <c r="I70" s="224">
        <v>2</v>
      </c>
      <c r="J70" s="224">
        <v>1</v>
      </c>
      <c r="K70" s="224">
        <v>1</v>
      </c>
      <c r="L70" s="224"/>
      <c r="M70" s="229" t="s">
        <v>588</v>
      </c>
      <c r="N70" s="226"/>
    </row>
    <row r="71" spans="1:14" s="47" customFormat="1">
      <c r="A71" s="308" t="s">
        <v>427</v>
      </c>
      <c r="B71" s="222" t="s">
        <v>439</v>
      </c>
      <c r="C71" s="222" t="s">
        <v>233</v>
      </c>
      <c r="D71" s="223" t="s">
        <v>452</v>
      </c>
      <c r="E71" s="223"/>
      <c r="F71" s="224">
        <v>2</v>
      </c>
      <c r="G71" s="224">
        <v>2</v>
      </c>
      <c r="H71" s="224">
        <v>2</v>
      </c>
      <c r="I71" s="224">
        <v>2</v>
      </c>
      <c r="J71" s="224">
        <v>1</v>
      </c>
      <c r="K71" s="224">
        <v>1</v>
      </c>
      <c r="L71" s="224"/>
      <c r="M71" s="229" t="s">
        <v>588</v>
      </c>
      <c r="N71" s="226"/>
    </row>
    <row r="72" spans="1:14" s="47" customFormat="1">
      <c r="A72" s="308" t="s">
        <v>427</v>
      </c>
      <c r="B72" s="222" t="s">
        <v>439</v>
      </c>
      <c r="C72" s="222" t="s">
        <v>439</v>
      </c>
      <c r="D72" s="223" t="s">
        <v>454</v>
      </c>
      <c r="E72" s="223"/>
      <c r="F72" s="224">
        <v>3</v>
      </c>
      <c r="G72" s="224">
        <v>3</v>
      </c>
      <c r="H72" s="224">
        <v>3</v>
      </c>
      <c r="I72" s="224">
        <v>3</v>
      </c>
      <c r="J72" s="224">
        <v>1</v>
      </c>
      <c r="K72" s="224">
        <v>1</v>
      </c>
      <c r="L72" s="224"/>
      <c r="M72" s="229" t="s">
        <v>588</v>
      </c>
      <c r="N72" s="226"/>
    </row>
    <row r="73" spans="1:14" s="47" customFormat="1">
      <c r="A73" s="308" t="s">
        <v>427</v>
      </c>
      <c r="B73" s="222" t="s">
        <v>439</v>
      </c>
      <c r="C73" s="222" t="s">
        <v>438</v>
      </c>
      <c r="D73" s="223" t="s">
        <v>454</v>
      </c>
      <c r="E73" s="223"/>
      <c r="F73" s="224">
        <v>3</v>
      </c>
      <c r="G73" s="224">
        <v>3</v>
      </c>
      <c r="H73" s="224">
        <v>3</v>
      </c>
      <c r="I73" s="224">
        <v>3</v>
      </c>
      <c r="J73" s="224">
        <v>1</v>
      </c>
      <c r="K73" s="224">
        <v>1</v>
      </c>
      <c r="L73" s="224"/>
      <c r="M73" s="229" t="s">
        <v>588</v>
      </c>
      <c r="N73" s="226"/>
    </row>
    <row r="74" spans="1:14" s="47" customFormat="1">
      <c r="A74" s="308" t="s">
        <v>427</v>
      </c>
      <c r="B74" s="222" t="s">
        <v>439</v>
      </c>
      <c r="C74" s="222" t="s">
        <v>592</v>
      </c>
      <c r="D74" s="223" t="s">
        <v>452</v>
      </c>
      <c r="E74" s="223"/>
      <c r="F74" s="224">
        <v>2</v>
      </c>
      <c r="G74" s="224">
        <v>2</v>
      </c>
      <c r="H74" s="224">
        <v>2</v>
      </c>
      <c r="I74" s="224">
        <v>2</v>
      </c>
      <c r="J74" s="224">
        <v>1</v>
      </c>
      <c r="K74" s="224">
        <v>1</v>
      </c>
      <c r="L74" s="224"/>
      <c r="M74" s="229" t="s">
        <v>588</v>
      </c>
      <c r="N74" s="226"/>
    </row>
    <row r="75" spans="1:14" s="47" customFormat="1">
      <c r="A75" s="308" t="s">
        <v>427</v>
      </c>
      <c r="B75" s="222" t="s">
        <v>439</v>
      </c>
      <c r="C75" s="222" t="s">
        <v>593</v>
      </c>
      <c r="D75" s="223" t="s">
        <v>452</v>
      </c>
      <c r="E75" s="223"/>
      <c r="F75" s="224">
        <v>2</v>
      </c>
      <c r="G75" s="224">
        <v>2</v>
      </c>
      <c r="H75" s="224">
        <v>2</v>
      </c>
      <c r="I75" s="224">
        <v>2</v>
      </c>
      <c r="J75" s="224">
        <v>1</v>
      </c>
      <c r="K75" s="224">
        <v>1</v>
      </c>
      <c r="L75" s="224"/>
      <c r="M75" s="229" t="s">
        <v>588</v>
      </c>
      <c r="N75" s="226"/>
    </row>
    <row r="76" spans="1:14" s="47" customFormat="1">
      <c r="A76" s="308" t="s">
        <v>427</v>
      </c>
      <c r="B76" s="222" t="s">
        <v>439</v>
      </c>
      <c r="C76" s="222" t="s">
        <v>231</v>
      </c>
      <c r="D76" s="223" t="s">
        <v>452</v>
      </c>
      <c r="E76" s="223"/>
      <c r="F76" s="224">
        <v>2</v>
      </c>
      <c r="G76" s="224">
        <v>2</v>
      </c>
      <c r="H76" s="224">
        <v>2</v>
      </c>
      <c r="I76" s="224">
        <v>2</v>
      </c>
      <c r="J76" s="224">
        <v>1</v>
      </c>
      <c r="K76" s="224">
        <v>1</v>
      </c>
      <c r="L76" s="224"/>
      <c r="M76" s="229" t="s">
        <v>588</v>
      </c>
      <c r="N76" s="226"/>
    </row>
    <row r="77" spans="1:14" s="47" customFormat="1">
      <c r="A77" s="308" t="s">
        <v>427</v>
      </c>
      <c r="B77" s="222" t="s">
        <v>439</v>
      </c>
      <c r="C77" s="223" t="s">
        <v>230</v>
      </c>
      <c r="D77" s="223" t="s">
        <v>452</v>
      </c>
      <c r="E77" s="223"/>
      <c r="F77" s="224">
        <v>2</v>
      </c>
      <c r="G77" s="224">
        <v>2</v>
      </c>
      <c r="H77" s="224">
        <v>2</v>
      </c>
      <c r="I77" s="224">
        <v>2</v>
      </c>
      <c r="J77" s="224">
        <v>1</v>
      </c>
      <c r="K77" s="224">
        <v>1</v>
      </c>
      <c r="L77" s="224"/>
      <c r="M77" s="229" t="s">
        <v>588</v>
      </c>
      <c r="N77" s="226"/>
    </row>
    <row r="78" spans="1:14" s="47" customFormat="1">
      <c r="A78" s="308" t="s">
        <v>427</v>
      </c>
      <c r="B78" s="222" t="s">
        <v>439</v>
      </c>
      <c r="C78" s="232" t="s">
        <v>229</v>
      </c>
      <c r="D78" s="232" t="s">
        <v>452</v>
      </c>
      <c r="E78" s="232"/>
      <c r="F78" s="224">
        <v>2</v>
      </c>
      <c r="G78" s="224">
        <v>2</v>
      </c>
      <c r="H78" s="224">
        <v>2</v>
      </c>
      <c r="I78" s="224">
        <v>2</v>
      </c>
      <c r="J78" s="224">
        <v>1</v>
      </c>
      <c r="K78" s="224">
        <v>1</v>
      </c>
      <c r="L78" s="224"/>
      <c r="M78" s="234" t="s">
        <v>594</v>
      </c>
      <c r="N78" s="226"/>
    </row>
    <row r="79" spans="1:14" s="47" customFormat="1">
      <c r="A79" s="308" t="s">
        <v>427</v>
      </c>
      <c r="B79" s="222" t="s">
        <v>439</v>
      </c>
      <c r="C79" s="232" t="s">
        <v>218</v>
      </c>
      <c r="D79" s="232" t="s">
        <v>453</v>
      </c>
      <c r="E79" s="232"/>
      <c r="F79" s="224">
        <v>2</v>
      </c>
      <c r="G79" s="224">
        <v>2</v>
      </c>
      <c r="H79" s="224">
        <v>3</v>
      </c>
      <c r="I79" s="224">
        <v>3</v>
      </c>
      <c r="J79" s="224">
        <v>1</v>
      </c>
      <c r="K79" s="224">
        <v>1</v>
      </c>
      <c r="L79" s="224"/>
      <c r="M79" s="234" t="s">
        <v>594</v>
      </c>
      <c r="N79" s="226"/>
    </row>
    <row r="80" spans="1:14" s="47" customFormat="1">
      <c r="A80" s="308" t="s">
        <v>427</v>
      </c>
      <c r="B80" s="222" t="s">
        <v>439</v>
      </c>
      <c r="C80" s="232" t="s">
        <v>216</v>
      </c>
      <c r="D80" s="232" t="s">
        <v>453</v>
      </c>
      <c r="E80" s="232"/>
      <c r="F80" s="224">
        <v>2</v>
      </c>
      <c r="G80" s="224">
        <v>2</v>
      </c>
      <c r="H80" s="224">
        <v>3</v>
      </c>
      <c r="I80" s="224">
        <v>3</v>
      </c>
      <c r="J80" s="224">
        <v>1</v>
      </c>
      <c r="K80" s="224">
        <v>1</v>
      </c>
      <c r="L80" s="224"/>
      <c r="M80" s="234" t="s">
        <v>594</v>
      </c>
      <c r="N80" s="226"/>
    </row>
    <row r="81" spans="1:14" s="47" customFormat="1">
      <c r="A81" s="308" t="s">
        <v>427</v>
      </c>
      <c r="B81" s="222" t="s">
        <v>439</v>
      </c>
      <c r="C81" s="232" t="s">
        <v>595</v>
      </c>
      <c r="D81" s="232" t="s">
        <v>452</v>
      </c>
      <c r="E81" s="232"/>
      <c r="F81" s="224">
        <v>2</v>
      </c>
      <c r="G81" s="224">
        <v>2</v>
      </c>
      <c r="H81" s="224">
        <v>2</v>
      </c>
      <c r="I81" s="224">
        <v>2</v>
      </c>
      <c r="J81" s="224">
        <v>1</v>
      </c>
      <c r="K81" s="224">
        <v>1</v>
      </c>
      <c r="L81" s="224"/>
      <c r="M81" s="234" t="s">
        <v>588</v>
      </c>
      <c r="N81" s="226"/>
    </row>
    <row r="82" spans="1:14">
      <c r="A82" s="308" t="s">
        <v>427</v>
      </c>
      <c r="B82" s="222" t="s">
        <v>439</v>
      </c>
      <c r="C82" s="232" t="s">
        <v>225</v>
      </c>
      <c r="D82" s="232" t="s">
        <v>452</v>
      </c>
      <c r="E82" s="232"/>
      <c r="F82" s="224">
        <v>2</v>
      </c>
      <c r="G82" s="224">
        <v>2</v>
      </c>
      <c r="H82" s="224">
        <v>2</v>
      </c>
      <c r="I82" s="224">
        <v>2</v>
      </c>
      <c r="J82" s="224">
        <v>1</v>
      </c>
      <c r="K82" s="224">
        <v>1</v>
      </c>
      <c r="L82" s="224"/>
      <c r="M82" s="234" t="s">
        <v>588</v>
      </c>
      <c r="N82" s="226"/>
    </row>
    <row r="83" spans="1:14">
      <c r="A83" s="308" t="s">
        <v>427</v>
      </c>
      <c r="B83" s="222" t="s">
        <v>439</v>
      </c>
      <c r="C83" s="232" t="s">
        <v>226</v>
      </c>
      <c r="D83" s="232" t="s">
        <v>452</v>
      </c>
      <c r="E83" s="232"/>
      <c r="F83" s="224">
        <v>2</v>
      </c>
      <c r="G83" s="224">
        <v>2</v>
      </c>
      <c r="H83" s="224">
        <v>2</v>
      </c>
      <c r="I83" s="224">
        <v>2</v>
      </c>
      <c r="J83" s="224">
        <v>1</v>
      </c>
      <c r="K83" s="224">
        <v>1</v>
      </c>
      <c r="L83" s="224"/>
      <c r="M83" s="234"/>
      <c r="N83" s="226"/>
    </row>
    <row r="84" spans="1:14">
      <c r="A84" s="308" t="s">
        <v>427</v>
      </c>
      <c r="B84" s="222" t="s">
        <v>439</v>
      </c>
      <c r="C84" s="232" t="s">
        <v>227</v>
      </c>
      <c r="D84" s="232" t="s">
        <v>453</v>
      </c>
      <c r="E84" s="232"/>
      <c r="F84" s="224">
        <v>2</v>
      </c>
      <c r="G84" s="224">
        <v>2</v>
      </c>
      <c r="H84" s="224">
        <v>3</v>
      </c>
      <c r="I84" s="224">
        <v>3</v>
      </c>
      <c r="J84" s="224">
        <v>1</v>
      </c>
      <c r="K84" s="224">
        <v>1</v>
      </c>
      <c r="L84" s="224"/>
      <c r="M84" s="234"/>
      <c r="N84" s="226"/>
    </row>
    <row r="85" spans="1:14">
      <c r="A85" s="308" t="s">
        <v>427</v>
      </c>
      <c r="B85" s="222" t="s">
        <v>439</v>
      </c>
      <c r="C85" s="232" t="s">
        <v>228</v>
      </c>
      <c r="D85" s="232" t="s">
        <v>453</v>
      </c>
      <c r="E85" s="232"/>
      <c r="F85" s="224">
        <v>2</v>
      </c>
      <c r="G85" s="224">
        <v>2</v>
      </c>
      <c r="H85" s="224">
        <v>3</v>
      </c>
      <c r="I85" s="224">
        <v>3</v>
      </c>
      <c r="J85" s="224">
        <v>1</v>
      </c>
      <c r="K85" s="224">
        <v>1</v>
      </c>
      <c r="L85" s="224"/>
      <c r="M85" s="234"/>
      <c r="N85" s="226"/>
    </row>
    <row r="86" spans="1:14">
      <c r="A86" s="47"/>
      <c r="B86" s="47"/>
      <c r="C86"/>
      <c r="D86"/>
      <c r="E86"/>
      <c r="F86"/>
      <c r="G86"/>
      <c r="H86" s="1"/>
      <c r="I86" s="1"/>
      <c r="J86"/>
      <c r="K86"/>
      <c r="L86"/>
      <c r="M86"/>
      <c r="N86"/>
    </row>
    <row r="87" spans="1:14">
      <c r="A87" s="47"/>
      <c r="B87" s="47"/>
      <c r="C87"/>
      <c r="D87"/>
      <c r="E87"/>
      <c r="F87" s="382">
        <f t="shared" ref="F87:K87" si="1">SUM(F64:F86)</f>
        <v>48</v>
      </c>
      <c r="G87" s="382">
        <f t="shared" si="1"/>
        <v>48</v>
      </c>
      <c r="H87" s="382">
        <f t="shared" si="1"/>
        <v>56</v>
      </c>
      <c r="I87" s="382">
        <f t="shared" si="1"/>
        <v>56</v>
      </c>
      <c r="J87" s="382">
        <f t="shared" si="1"/>
        <v>22</v>
      </c>
      <c r="K87" s="382">
        <f t="shared" si="1"/>
        <v>22</v>
      </c>
      <c r="L87" s="382"/>
      <c r="M87"/>
      <c r="N87"/>
    </row>
    <row r="88" spans="1:14">
      <c r="C88" s="415" t="s">
        <v>596</v>
      </c>
      <c r="D88" s="415"/>
      <c r="E88" s="415"/>
      <c r="F88" s="415"/>
      <c r="G88" s="415"/>
      <c r="H88" s="415"/>
      <c r="I88" s="415"/>
      <c r="J88" s="415"/>
      <c r="K88" s="415"/>
      <c r="L88" s="243"/>
    </row>
    <row r="89" spans="1:14">
      <c r="B89" s="215" t="s">
        <v>209</v>
      </c>
      <c r="C89" s="215" t="s">
        <v>210</v>
      </c>
      <c r="D89" s="215" t="s">
        <v>197</v>
      </c>
      <c r="E89" s="215" t="s">
        <v>211</v>
      </c>
      <c r="F89" s="215" t="s">
        <v>607</v>
      </c>
      <c r="G89" s="215" t="s">
        <v>608</v>
      </c>
      <c r="H89" s="215" t="s">
        <v>609</v>
      </c>
      <c r="I89" s="215" t="s">
        <v>610</v>
      </c>
      <c r="J89" s="215" t="s">
        <v>577</v>
      </c>
      <c r="K89" s="215" t="s">
        <v>578</v>
      </c>
      <c r="L89" s="379"/>
    </row>
    <row r="90" spans="1:14">
      <c r="A90" t="s">
        <v>48</v>
      </c>
      <c r="B90" s="232">
        <v>5</v>
      </c>
      <c r="C90" s="232">
        <v>12</v>
      </c>
      <c r="D90" s="232">
        <v>109</v>
      </c>
      <c r="E90" s="232" t="s">
        <v>118</v>
      </c>
      <c r="F90" s="224">
        <v>3</v>
      </c>
      <c r="G90" s="224">
        <v>3</v>
      </c>
      <c r="H90" s="224">
        <v>3</v>
      </c>
      <c r="I90" s="224">
        <v>3</v>
      </c>
      <c r="J90" s="224">
        <v>1</v>
      </c>
      <c r="K90" s="224">
        <v>1</v>
      </c>
      <c r="L90" s="383"/>
      <c r="M90" s="216">
        <f>18*4</f>
        <v>72</v>
      </c>
    </row>
    <row r="91" spans="1:14">
      <c r="A91" t="s">
        <v>48</v>
      </c>
      <c r="B91" s="232">
        <v>5</v>
      </c>
      <c r="C91" s="232">
        <v>13</v>
      </c>
      <c r="D91" s="232">
        <v>109</v>
      </c>
      <c r="E91" s="232" t="s">
        <v>118</v>
      </c>
      <c r="F91" s="224">
        <v>3</v>
      </c>
      <c r="G91" s="224">
        <v>3</v>
      </c>
      <c r="H91" s="224">
        <v>3</v>
      </c>
      <c r="I91" s="224">
        <v>3</v>
      </c>
      <c r="J91" s="224">
        <v>1</v>
      </c>
      <c r="K91" s="224">
        <v>1</v>
      </c>
      <c r="L91" s="383"/>
    </row>
    <row r="92" spans="1:14">
      <c r="A92" t="s">
        <v>48</v>
      </c>
      <c r="B92" s="222">
        <v>5</v>
      </c>
      <c r="C92" s="222">
        <v>14</v>
      </c>
      <c r="D92" s="223">
        <v>89</v>
      </c>
      <c r="E92" s="223" t="s">
        <v>117</v>
      </c>
      <c r="F92" s="224">
        <v>3</v>
      </c>
      <c r="G92" s="224">
        <v>3</v>
      </c>
      <c r="H92" s="224">
        <v>2</v>
      </c>
      <c r="I92" s="224">
        <v>2</v>
      </c>
      <c r="J92" s="224">
        <v>1</v>
      </c>
      <c r="K92" s="224">
        <v>1</v>
      </c>
      <c r="L92" s="383"/>
    </row>
    <row r="93" spans="1:14">
      <c r="A93" t="s">
        <v>48</v>
      </c>
      <c r="B93" s="222">
        <v>5</v>
      </c>
      <c r="C93" s="222">
        <v>15</v>
      </c>
      <c r="D93" s="223">
        <v>89</v>
      </c>
      <c r="E93" s="223" t="s">
        <v>117</v>
      </c>
      <c r="F93" s="224">
        <v>3</v>
      </c>
      <c r="G93" s="224">
        <v>3</v>
      </c>
      <c r="H93" s="224">
        <v>2</v>
      </c>
      <c r="I93" s="224">
        <v>2</v>
      </c>
      <c r="J93" s="224">
        <v>1</v>
      </c>
      <c r="K93" s="224">
        <v>1</v>
      </c>
      <c r="L93" s="383"/>
      <c r="N93" s="246" t="s">
        <v>654</v>
      </c>
    </row>
    <row r="94" spans="1:14">
      <c r="C94" s="222"/>
      <c r="D94" s="223"/>
      <c r="E94" s="223"/>
      <c r="F94" s="224"/>
      <c r="G94" s="224"/>
      <c r="H94" s="224"/>
      <c r="I94" s="224"/>
      <c r="J94" s="224"/>
      <c r="K94" s="224"/>
      <c r="L94" s="383"/>
      <c r="N94" s="246" t="s">
        <v>656</v>
      </c>
    </row>
    <row r="95" spans="1:14">
      <c r="C95" s="413" t="s">
        <v>597</v>
      </c>
      <c r="D95" s="413"/>
      <c r="E95" s="384"/>
      <c r="F95" s="385">
        <f>SUM(F90:F94)</f>
        <v>12</v>
      </c>
      <c r="G95" s="385">
        <f t="shared" ref="G95:K95" si="2">SUM(G90:G94)</f>
        <v>12</v>
      </c>
      <c r="H95" s="385">
        <f t="shared" si="2"/>
        <v>10</v>
      </c>
      <c r="I95" s="385">
        <f t="shared" si="2"/>
        <v>10</v>
      </c>
      <c r="J95" s="385">
        <f t="shared" si="2"/>
        <v>4</v>
      </c>
      <c r="K95" s="385">
        <f t="shared" si="2"/>
        <v>4</v>
      </c>
      <c r="L95" s="385"/>
      <c r="N95" s="246" t="s">
        <v>655</v>
      </c>
    </row>
    <row r="96" spans="1:14">
      <c r="C96" s="412" t="s">
        <v>598</v>
      </c>
      <c r="D96" s="412"/>
      <c r="E96" s="386"/>
      <c r="F96" s="387">
        <v>5</v>
      </c>
      <c r="G96" s="387">
        <v>5</v>
      </c>
      <c r="H96" s="387">
        <v>6</v>
      </c>
      <c r="I96" s="387">
        <v>6</v>
      </c>
      <c r="J96" s="387">
        <v>2</v>
      </c>
      <c r="K96" s="387">
        <v>2</v>
      </c>
      <c r="L96" s="387"/>
    </row>
    <row r="97" spans="1:24" s="216" customFormat="1">
      <c r="A97"/>
      <c r="B97" s="242"/>
      <c r="C97" s="413" t="s">
        <v>597</v>
      </c>
      <c r="D97" s="413"/>
      <c r="E97" s="384"/>
      <c r="F97" s="388">
        <f t="shared" ref="F97:K97" si="3">SUM(F95:F96)</f>
        <v>17</v>
      </c>
      <c r="G97" s="388">
        <f t="shared" si="3"/>
        <v>17</v>
      </c>
      <c r="H97" s="388">
        <f t="shared" si="3"/>
        <v>16</v>
      </c>
      <c r="I97" s="388">
        <f t="shared" si="3"/>
        <v>16</v>
      </c>
      <c r="J97" s="388">
        <f t="shared" si="3"/>
        <v>6</v>
      </c>
      <c r="K97" s="388">
        <f t="shared" si="3"/>
        <v>6</v>
      </c>
      <c r="L97" s="388"/>
      <c r="N97" s="246"/>
      <c r="O97"/>
      <c r="P97"/>
      <c r="Q97"/>
      <c r="R97"/>
      <c r="S97"/>
      <c r="T97"/>
      <c r="U97"/>
      <c r="V97"/>
      <c r="W97"/>
      <c r="X97"/>
    </row>
    <row r="98" spans="1:24">
      <c r="F98" s="244">
        <f>+F95*3</f>
        <v>36</v>
      </c>
      <c r="H98" s="244">
        <f>+H95*3</f>
        <v>30</v>
      </c>
    </row>
    <row r="100" spans="1:24" s="216" customFormat="1">
      <c r="A100"/>
      <c r="B100" s="242"/>
      <c r="C100" s="242"/>
      <c r="D100" s="414" t="s">
        <v>599</v>
      </c>
      <c r="E100" s="414"/>
      <c r="F100" s="414"/>
      <c r="G100" s="414"/>
      <c r="H100" s="414"/>
      <c r="I100" s="244"/>
      <c r="J100" s="245"/>
      <c r="N100" s="246"/>
      <c r="O100"/>
      <c r="P100"/>
      <c r="Q100"/>
      <c r="R100"/>
      <c r="S100"/>
      <c r="T100"/>
      <c r="U100"/>
      <c r="V100"/>
      <c r="W100"/>
      <c r="X100"/>
    </row>
    <row r="101" spans="1:24" s="216" customFormat="1">
      <c r="A101"/>
      <c r="B101" s="242"/>
      <c r="C101" s="242"/>
      <c r="D101" s="389" t="s">
        <v>38</v>
      </c>
      <c r="E101" s="389"/>
      <c r="F101" s="215" t="s">
        <v>573</v>
      </c>
      <c r="G101" s="215" t="s">
        <v>575</v>
      </c>
      <c r="H101" s="215" t="s">
        <v>577</v>
      </c>
      <c r="I101" s="244"/>
      <c r="J101" s="245"/>
      <c r="N101" s="246"/>
      <c r="O101"/>
      <c r="P101"/>
      <c r="Q101"/>
      <c r="R101"/>
      <c r="S101"/>
      <c r="T101"/>
      <c r="U101"/>
      <c r="V101"/>
      <c r="W101"/>
      <c r="X101"/>
    </row>
    <row r="102" spans="1:24" s="216" customFormat="1">
      <c r="A102"/>
      <c r="B102" s="242"/>
      <c r="C102" s="242"/>
      <c r="D102" s="390">
        <v>45762</v>
      </c>
      <c r="E102" s="390"/>
      <c r="F102" s="391">
        <v>13</v>
      </c>
      <c r="G102" s="391">
        <v>15</v>
      </c>
      <c r="H102" s="391">
        <v>5</v>
      </c>
      <c r="I102" s="244"/>
      <c r="J102" s="245"/>
      <c r="N102" s="246"/>
      <c r="O102"/>
      <c r="P102"/>
      <c r="Q102"/>
      <c r="R102"/>
      <c r="S102"/>
      <c r="T102"/>
      <c r="U102"/>
      <c r="V102"/>
      <c r="W102"/>
      <c r="X102"/>
    </row>
    <row r="103" spans="1:24" s="216" customFormat="1">
      <c r="A103"/>
      <c r="B103" s="242"/>
      <c r="C103" s="242"/>
      <c r="D103" s="390">
        <v>45779</v>
      </c>
      <c r="E103" s="390"/>
      <c r="F103" s="391">
        <v>13</v>
      </c>
      <c r="G103" s="391">
        <v>13</v>
      </c>
      <c r="H103" s="391">
        <v>6</v>
      </c>
      <c r="I103" s="244"/>
      <c r="J103" s="245"/>
      <c r="N103" s="246"/>
      <c r="O103"/>
      <c r="P103"/>
      <c r="Q103"/>
      <c r="R103"/>
      <c r="S103"/>
      <c r="T103"/>
      <c r="U103"/>
      <c r="V103"/>
      <c r="W103"/>
      <c r="X103"/>
    </row>
    <row r="104" spans="1:24" s="216" customFormat="1">
      <c r="A104"/>
      <c r="B104" s="242"/>
      <c r="C104" s="242"/>
      <c r="D104" s="390">
        <v>45835</v>
      </c>
      <c r="E104" s="390"/>
      <c r="F104" s="391">
        <v>12</v>
      </c>
      <c r="G104" s="391">
        <v>17</v>
      </c>
      <c r="H104" s="391">
        <v>6</v>
      </c>
      <c r="I104" s="244"/>
      <c r="J104" s="245"/>
      <c r="N104" s="246"/>
      <c r="O104"/>
      <c r="P104"/>
      <c r="Q104"/>
      <c r="R104"/>
      <c r="S104"/>
      <c r="T104"/>
      <c r="U104"/>
      <c r="V104"/>
      <c r="W104"/>
      <c r="X104"/>
    </row>
    <row r="105" spans="1:24" s="216" customFormat="1">
      <c r="A105"/>
      <c r="B105" s="242"/>
      <c r="C105" s="242"/>
      <c r="D105" s="390">
        <v>45860</v>
      </c>
      <c r="E105" s="390"/>
      <c r="F105" s="391">
        <v>3</v>
      </c>
      <c r="G105" s="391">
        <v>3</v>
      </c>
      <c r="H105" s="391">
        <v>3</v>
      </c>
      <c r="I105" s="244"/>
      <c r="J105" s="245"/>
      <c r="N105" s="246"/>
      <c r="O105"/>
      <c r="P105"/>
      <c r="Q105"/>
      <c r="R105"/>
      <c r="S105"/>
      <c r="T105"/>
      <c r="U105"/>
      <c r="V105"/>
      <c r="W105"/>
      <c r="X105"/>
    </row>
    <row r="106" spans="1:24" s="216" customFormat="1">
      <c r="A106"/>
      <c r="B106" s="242"/>
      <c r="C106" s="242"/>
      <c r="D106" s="390">
        <v>45862</v>
      </c>
      <c r="E106" s="390"/>
      <c r="F106" s="391">
        <v>6</v>
      </c>
      <c r="G106" s="391">
        <v>6</v>
      </c>
      <c r="H106" s="391"/>
      <c r="I106" s="244"/>
      <c r="J106" s="245"/>
      <c r="N106" s="246"/>
      <c r="O106"/>
      <c r="P106"/>
      <c r="Q106"/>
      <c r="R106"/>
      <c r="S106"/>
      <c r="T106"/>
      <c r="U106"/>
      <c r="V106"/>
      <c r="W106"/>
      <c r="X106"/>
    </row>
    <row r="107" spans="1:24" s="216" customFormat="1">
      <c r="A107"/>
      <c r="B107" s="242"/>
      <c r="C107" s="242"/>
      <c r="D107" s="390">
        <v>45929</v>
      </c>
      <c r="E107" s="390"/>
      <c r="F107" s="391">
        <v>5</v>
      </c>
      <c r="G107" s="391">
        <v>6</v>
      </c>
      <c r="H107" s="391">
        <v>2</v>
      </c>
      <c r="I107" s="244"/>
      <c r="J107" s="245"/>
      <c r="N107" s="246"/>
      <c r="O107"/>
      <c r="P107"/>
      <c r="Q107"/>
      <c r="R107"/>
      <c r="S107"/>
      <c r="T107"/>
      <c r="U107"/>
      <c r="V107"/>
      <c r="W107"/>
      <c r="X107"/>
    </row>
    <row r="108" spans="1:24" s="216" customFormat="1" ht="20.399999999999999" customHeight="1">
      <c r="A108"/>
      <c r="B108" s="242"/>
      <c r="C108" s="242"/>
      <c r="D108" s="371" t="s">
        <v>428</v>
      </c>
      <c r="E108" s="371"/>
      <c r="F108" s="391">
        <f>SUM(F102:F107)</f>
        <v>52</v>
      </c>
      <c r="G108" s="391">
        <f>SUM(G102:G107)</f>
        <v>60</v>
      </c>
      <c r="H108" s="391">
        <f>SUM(H102:H107)</f>
        <v>22</v>
      </c>
      <c r="I108" s="244"/>
      <c r="J108" s="245"/>
      <c r="N108" s="246"/>
      <c r="O108"/>
      <c r="P108"/>
      <c r="Q108"/>
      <c r="R108"/>
      <c r="S108"/>
      <c r="T108"/>
      <c r="U108"/>
      <c r="V108"/>
      <c r="W108"/>
      <c r="X108"/>
    </row>
    <row r="110" spans="1:24" s="216" customFormat="1">
      <c r="A110"/>
      <c r="B110" s="242"/>
      <c r="C110" s="242"/>
      <c r="D110" s="414" t="s">
        <v>600</v>
      </c>
      <c r="E110" s="414"/>
      <c r="F110" s="414"/>
      <c r="G110" s="414"/>
      <c r="H110" s="414"/>
      <c r="I110" s="244"/>
      <c r="J110" s="245"/>
      <c r="N110" s="246"/>
      <c r="O110"/>
      <c r="P110"/>
      <c r="Q110"/>
      <c r="R110"/>
      <c r="S110"/>
      <c r="T110"/>
      <c r="U110"/>
      <c r="V110"/>
      <c r="W110"/>
      <c r="X110"/>
    </row>
    <row r="111" spans="1:24" s="216" customFormat="1">
      <c r="A111"/>
      <c r="B111" s="242"/>
      <c r="C111" s="242"/>
      <c r="D111" s="389" t="s">
        <v>38</v>
      </c>
      <c r="E111" s="389"/>
      <c r="F111" s="215" t="s">
        <v>573</v>
      </c>
      <c r="G111" s="215" t="s">
        <v>575</v>
      </c>
      <c r="H111" s="215" t="s">
        <v>577</v>
      </c>
      <c r="I111" s="244"/>
      <c r="J111" s="245"/>
      <c r="N111" s="246"/>
      <c r="O111"/>
      <c r="P111"/>
      <c r="Q111"/>
      <c r="R111"/>
      <c r="S111"/>
      <c r="T111"/>
      <c r="U111"/>
      <c r="V111"/>
      <c r="W111"/>
      <c r="X111"/>
    </row>
    <row r="112" spans="1:24" s="216" customFormat="1">
      <c r="A112"/>
      <c r="B112" s="242"/>
      <c r="C112" s="242"/>
      <c r="D112" s="390">
        <v>45665</v>
      </c>
      <c r="E112" s="390"/>
      <c r="F112" s="391">
        <v>15</v>
      </c>
      <c r="G112" s="391">
        <v>18</v>
      </c>
      <c r="H112" s="391">
        <v>6</v>
      </c>
      <c r="I112" s="244"/>
      <c r="J112" s="245"/>
      <c r="N112" s="246"/>
      <c r="O112"/>
      <c r="P112"/>
      <c r="Q112"/>
      <c r="R112"/>
      <c r="S112"/>
      <c r="T112"/>
      <c r="U112"/>
      <c r="V112"/>
      <c r="W112"/>
      <c r="X112"/>
    </row>
    <row r="113" spans="1:24" s="244" customFormat="1">
      <c r="A113"/>
      <c r="B113" s="242"/>
      <c r="C113" s="242"/>
      <c r="D113" s="390">
        <v>45694</v>
      </c>
      <c r="E113" s="390"/>
      <c r="F113" s="391">
        <v>12</v>
      </c>
      <c r="G113" s="391">
        <v>14</v>
      </c>
      <c r="H113" s="391">
        <v>6</v>
      </c>
      <c r="J113" s="245"/>
      <c r="K113" s="216"/>
      <c r="L113" s="216"/>
      <c r="M113" s="216"/>
      <c r="N113" s="246"/>
      <c r="O113"/>
      <c r="P113"/>
      <c r="Q113"/>
      <c r="R113"/>
      <c r="S113"/>
      <c r="T113"/>
      <c r="U113"/>
      <c r="V113"/>
      <c r="W113"/>
      <c r="X113"/>
    </row>
    <row r="114" spans="1:24" s="244" customFormat="1">
      <c r="A114"/>
      <c r="B114" s="242"/>
      <c r="C114" s="242"/>
      <c r="D114" s="390">
        <v>45722</v>
      </c>
      <c r="E114" s="390"/>
      <c r="F114" s="391">
        <v>16</v>
      </c>
      <c r="G114" s="391">
        <v>18</v>
      </c>
      <c r="H114" s="391">
        <v>6</v>
      </c>
      <c r="J114" s="245"/>
      <c r="K114" s="216"/>
      <c r="L114" s="216"/>
      <c r="M114" s="216"/>
      <c r="N114" s="246"/>
      <c r="O114"/>
      <c r="P114"/>
      <c r="Q114"/>
      <c r="R114"/>
      <c r="S114"/>
      <c r="T114"/>
      <c r="U114"/>
      <c r="V114"/>
      <c r="W114"/>
      <c r="X114"/>
    </row>
    <row r="115" spans="1:24" s="244" customFormat="1">
      <c r="A115"/>
      <c r="B115" s="242"/>
      <c r="C115" s="242"/>
      <c r="D115" s="390"/>
      <c r="E115" s="390"/>
      <c r="F115" s="391"/>
      <c r="G115" s="391"/>
      <c r="H115" s="391"/>
      <c r="J115" s="245"/>
      <c r="K115" s="216"/>
      <c r="L115" s="216"/>
      <c r="M115" s="216"/>
      <c r="N115" s="246"/>
      <c r="O115"/>
      <c r="P115"/>
      <c r="Q115"/>
      <c r="R115"/>
      <c r="S115"/>
      <c r="T115"/>
      <c r="U115"/>
      <c r="V115"/>
      <c r="W115"/>
      <c r="X115"/>
    </row>
    <row r="116" spans="1:24" s="244" customFormat="1" ht="20.399999999999999">
      <c r="A116"/>
      <c r="B116" s="242"/>
      <c r="C116" s="242"/>
      <c r="D116" s="371" t="s">
        <v>428</v>
      </c>
      <c r="E116" s="371"/>
      <c r="F116" s="391">
        <f>SUM(F112:F115)</f>
        <v>43</v>
      </c>
      <c r="G116" s="391">
        <f>SUM(G112:G115)</f>
        <v>50</v>
      </c>
      <c r="H116" s="391">
        <f>SUM(H112:H115)</f>
        <v>18</v>
      </c>
      <c r="J116" s="245"/>
      <c r="K116" s="216"/>
      <c r="L116" s="216"/>
      <c r="M116" s="216"/>
      <c r="N116" s="246"/>
      <c r="O116"/>
      <c r="P116"/>
      <c r="Q116"/>
      <c r="R116"/>
      <c r="S116"/>
      <c r="T116"/>
      <c r="U116"/>
      <c r="V116"/>
      <c r="W116"/>
      <c r="X116"/>
    </row>
    <row r="118" spans="1:24" s="244" customFormat="1">
      <c r="A118"/>
      <c r="B118" s="242"/>
      <c r="C118" s="242"/>
      <c r="D118" s="414" t="s">
        <v>601</v>
      </c>
      <c r="E118" s="414"/>
      <c r="F118" s="414"/>
      <c r="G118" s="414"/>
      <c r="H118" s="414"/>
      <c r="J118" s="245"/>
      <c r="K118" s="216"/>
      <c r="L118" s="216"/>
      <c r="M118" s="216"/>
      <c r="N118" s="246"/>
      <c r="O118"/>
      <c r="P118"/>
      <c r="Q118"/>
      <c r="R118"/>
      <c r="S118"/>
      <c r="T118"/>
      <c r="U118"/>
      <c r="V118"/>
      <c r="W118"/>
      <c r="X118"/>
    </row>
    <row r="119" spans="1:24" s="244" customFormat="1">
      <c r="A119"/>
      <c r="B119" s="242"/>
      <c r="C119" s="242"/>
      <c r="D119" s="389" t="s">
        <v>38</v>
      </c>
      <c r="E119" s="389"/>
      <c r="F119" s="215" t="s">
        <v>573</v>
      </c>
      <c r="G119" s="215" t="s">
        <v>575</v>
      </c>
      <c r="H119" s="215" t="s">
        <v>577</v>
      </c>
      <c r="J119" s="245"/>
      <c r="K119" s="216"/>
      <c r="L119" s="216"/>
      <c r="M119" s="216"/>
      <c r="N119" s="246"/>
      <c r="O119"/>
      <c r="P119"/>
      <c r="Q119"/>
      <c r="R119"/>
      <c r="S119"/>
      <c r="T119"/>
      <c r="U119"/>
      <c r="V119"/>
      <c r="W119"/>
      <c r="X119"/>
    </row>
    <row r="120" spans="1:24" s="244" customFormat="1">
      <c r="A120"/>
      <c r="B120" s="242"/>
      <c r="C120" s="242"/>
      <c r="D120" s="390">
        <v>45929</v>
      </c>
      <c r="E120" s="390"/>
      <c r="F120" s="391">
        <v>8</v>
      </c>
      <c r="G120" s="391">
        <v>12</v>
      </c>
      <c r="H120" s="391">
        <v>4</v>
      </c>
      <c r="J120" s="245"/>
      <c r="K120" s="216"/>
      <c r="L120" s="216"/>
      <c r="M120" s="216"/>
      <c r="N120" s="246"/>
      <c r="O120"/>
      <c r="P120"/>
      <c r="Q120"/>
      <c r="R120"/>
      <c r="S120"/>
      <c r="T120"/>
      <c r="U120"/>
      <c r="V120"/>
      <c r="W120"/>
      <c r="X120"/>
    </row>
    <row r="121" spans="1:24" s="244" customFormat="1">
      <c r="A121"/>
      <c r="B121" s="242"/>
      <c r="C121" s="242"/>
      <c r="D121" s="390"/>
      <c r="E121" s="390"/>
      <c r="F121" s="391"/>
      <c r="G121" s="391"/>
      <c r="H121" s="391"/>
      <c r="J121" s="245"/>
      <c r="K121" s="216"/>
      <c r="L121" s="216"/>
      <c r="M121" s="216"/>
      <c r="N121" s="246"/>
      <c r="O121"/>
      <c r="P121"/>
      <c r="Q121"/>
      <c r="R121"/>
      <c r="S121"/>
      <c r="T121"/>
      <c r="U121"/>
      <c r="V121"/>
      <c r="W121"/>
      <c r="X121"/>
    </row>
    <row r="122" spans="1:24" s="244" customFormat="1">
      <c r="A122"/>
      <c r="B122" s="242"/>
      <c r="C122" s="242"/>
      <c r="D122" s="390"/>
      <c r="E122" s="390"/>
      <c r="F122" s="391"/>
      <c r="G122" s="391"/>
      <c r="H122" s="391"/>
      <c r="J122" s="245"/>
      <c r="K122" s="216"/>
      <c r="L122" s="216"/>
      <c r="M122" s="216"/>
      <c r="N122" s="246"/>
      <c r="O122"/>
      <c r="P122"/>
      <c r="Q122"/>
      <c r="R122"/>
      <c r="S122"/>
      <c r="T122"/>
      <c r="U122"/>
      <c r="V122"/>
      <c r="W122"/>
      <c r="X122"/>
    </row>
    <row r="123" spans="1:24" s="244" customFormat="1">
      <c r="A123"/>
      <c r="B123" s="242"/>
      <c r="C123" s="242"/>
      <c r="D123" s="390"/>
      <c r="E123" s="390"/>
      <c r="F123" s="391"/>
      <c r="G123" s="391"/>
      <c r="H123" s="391"/>
      <c r="J123" s="245"/>
      <c r="K123" s="216"/>
      <c r="L123" s="216"/>
      <c r="M123" s="216"/>
      <c r="N123" s="246"/>
      <c r="O123"/>
      <c r="P123"/>
      <c r="Q123"/>
      <c r="R123"/>
      <c r="S123"/>
      <c r="T123"/>
      <c r="U123"/>
      <c r="V123"/>
      <c r="W123"/>
      <c r="X123"/>
    </row>
    <row r="124" spans="1:24" s="244" customFormat="1">
      <c r="A124"/>
      <c r="B124" s="242"/>
      <c r="C124" s="242"/>
      <c r="D124" s="390"/>
      <c r="E124" s="390"/>
      <c r="F124" s="391"/>
      <c r="G124" s="391"/>
      <c r="H124" s="391"/>
      <c r="J124" s="245"/>
      <c r="K124" s="216"/>
      <c r="L124" s="216"/>
      <c r="M124" s="216"/>
      <c r="N124" s="246"/>
      <c r="O124"/>
      <c r="P124"/>
      <c r="Q124"/>
      <c r="R124"/>
      <c r="S124"/>
      <c r="T124"/>
      <c r="U124"/>
      <c r="V124"/>
      <c r="W124"/>
      <c r="X124"/>
    </row>
    <row r="125" spans="1:24" s="244" customFormat="1">
      <c r="A125"/>
      <c r="B125" s="242"/>
      <c r="C125" s="242"/>
      <c r="D125" s="390"/>
      <c r="E125" s="390"/>
      <c r="F125" s="391"/>
      <c r="G125" s="391"/>
      <c r="H125" s="391"/>
      <c r="J125" s="245"/>
      <c r="K125" s="216"/>
      <c r="L125" s="216"/>
      <c r="M125" s="216"/>
      <c r="N125" s="246"/>
      <c r="O125"/>
      <c r="P125"/>
      <c r="Q125"/>
      <c r="R125"/>
      <c r="S125"/>
      <c r="T125"/>
      <c r="U125"/>
      <c r="V125"/>
      <c r="W125"/>
      <c r="X125"/>
    </row>
    <row r="126" spans="1:24" s="244" customFormat="1" ht="20.399999999999999">
      <c r="A126"/>
      <c r="B126" s="242"/>
      <c r="C126" s="242"/>
      <c r="D126" s="371" t="s">
        <v>428</v>
      </c>
      <c r="E126" s="371"/>
      <c r="F126" s="391">
        <f>SUM(F120:F125)</f>
        <v>8</v>
      </c>
      <c r="G126" s="391">
        <f>SUM(G120:G125)</f>
        <v>12</v>
      </c>
      <c r="H126" s="391">
        <f>SUM(H120:H125)</f>
        <v>4</v>
      </c>
      <c r="J126" s="245"/>
      <c r="K126" s="216"/>
      <c r="L126" s="216"/>
      <c r="M126" s="216"/>
      <c r="N126" s="246"/>
      <c r="O126"/>
      <c r="P126"/>
      <c r="Q126"/>
      <c r="R126"/>
      <c r="S126"/>
      <c r="T126"/>
      <c r="U126"/>
      <c r="V126"/>
      <c r="W126"/>
      <c r="X126"/>
    </row>
    <row r="129" spans="1:15">
      <c r="A129" s="214" t="s">
        <v>208</v>
      </c>
      <c r="B129" s="215" t="s">
        <v>425</v>
      </c>
      <c r="C129" s="215" t="s">
        <v>210</v>
      </c>
      <c r="D129" s="215" t="s">
        <v>197</v>
      </c>
      <c r="E129" s="215"/>
      <c r="F129" s="215" t="s">
        <v>573</v>
      </c>
      <c r="G129" s="215" t="s">
        <v>574</v>
      </c>
      <c r="H129" s="215" t="s">
        <v>575</v>
      </c>
      <c r="I129" s="215" t="s">
        <v>576</v>
      </c>
      <c r="J129" s="215" t="s">
        <v>577</v>
      </c>
      <c r="K129" s="215" t="s">
        <v>578</v>
      </c>
      <c r="L129" s="215" t="s">
        <v>602</v>
      </c>
      <c r="M129" s="215" t="s">
        <v>603</v>
      </c>
      <c r="N129" s="377" t="s">
        <v>214</v>
      </c>
      <c r="O129" s="392" t="s">
        <v>604</v>
      </c>
    </row>
    <row r="130" spans="1:15">
      <c r="A130" s="308" t="s">
        <v>427</v>
      </c>
      <c r="B130" s="222" t="s">
        <v>438</v>
      </c>
      <c r="C130" s="222" t="s">
        <v>580</v>
      </c>
      <c r="D130" s="223" t="s">
        <v>454</v>
      </c>
      <c r="E130" s="223"/>
      <c r="F130" s="224">
        <v>3</v>
      </c>
      <c r="G130" s="224">
        <v>3</v>
      </c>
      <c r="H130" s="224">
        <v>3</v>
      </c>
      <c r="I130" s="224">
        <v>3</v>
      </c>
      <c r="J130" s="224">
        <v>1</v>
      </c>
      <c r="K130" s="224">
        <v>1</v>
      </c>
      <c r="L130" s="393">
        <f>+F130+H130</f>
        <v>6</v>
      </c>
      <c r="M130" s="394">
        <v>1</v>
      </c>
      <c r="N130" s="226">
        <v>46060</v>
      </c>
    </row>
    <row r="131" spans="1:15">
      <c r="A131" s="308" t="s">
        <v>427</v>
      </c>
      <c r="B131" s="222">
        <v>6</v>
      </c>
      <c r="C131" s="222">
        <v>11</v>
      </c>
      <c r="D131" s="223">
        <v>109</v>
      </c>
      <c r="E131" s="223"/>
      <c r="F131" s="224">
        <v>3</v>
      </c>
      <c r="G131" s="224">
        <v>3</v>
      </c>
      <c r="H131" s="224">
        <v>3</v>
      </c>
      <c r="I131" s="224">
        <v>3</v>
      </c>
      <c r="J131" s="224">
        <v>1</v>
      </c>
      <c r="K131" s="224">
        <v>1</v>
      </c>
      <c r="L131" s="393">
        <f t="shared" ref="L131:L147" si="4">+F131+H131</f>
        <v>6</v>
      </c>
      <c r="M131" s="394">
        <v>1</v>
      </c>
      <c r="N131" s="226">
        <v>46060</v>
      </c>
    </row>
    <row r="132" spans="1:15">
      <c r="A132" s="308" t="s">
        <v>427</v>
      </c>
      <c r="B132" s="222">
        <v>6</v>
      </c>
      <c r="C132" s="222">
        <v>12</v>
      </c>
      <c r="D132" s="223">
        <v>109</v>
      </c>
      <c r="E132" s="223"/>
      <c r="F132" s="224">
        <v>3</v>
      </c>
      <c r="G132" s="224">
        <v>3</v>
      </c>
      <c r="H132" s="224">
        <v>3</v>
      </c>
      <c r="I132" s="224">
        <v>3</v>
      </c>
      <c r="J132" s="224">
        <v>1</v>
      </c>
      <c r="K132" s="224">
        <v>1</v>
      </c>
      <c r="L132" s="393">
        <f t="shared" si="4"/>
        <v>6</v>
      </c>
      <c r="M132" s="394">
        <v>1</v>
      </c>
      <c r="N132" s="226">
        <v>46079</v>
      </c>
    </row>
    <row r="133" spans="1:15">
      <c r="A133" s="308" t="s">
        <v>427</v>
      </c>
      <c r="B133" s="222">
        <v>6</v>
      </c>
      <c r="C133" s="222">
        <v>13</v>
      </c>
      <c r="D133" s="223">
        <v>89</v>
      </c>
      <c r="E133" s="223"/>
      <c r="F133" s="224">
        <v>3</v>
      </c>
      <c r="G133" s="224">
        <v>3</v>
      </c>
      <c r="H133" s="224">
        <v>3</v>
      </c>
      <c r="I133" s="224">
        <v>3</v>
      </c>
      <c r="J133" s="224">
        <v>1</v>
      </c>
      <c r="K133" s="224">
        <v>1</v>
      </c>
      <c r="L133" s="393">
        <f t="shared" si="4"/>
        <v>6</v>
      </c>
      <c r="M133" s="394">
        <v>1</v>
      </c>
      <c r="N133" s="226">
        <v>46060</v>
      </c>
    </row>
    <row r="134" spans="1:15">
      <c r="A134" s="308" t="s">
        <v>427</v>
      </c>
      <c r="B134" s="222">
        <v>6</v>
      </c>
      <c r="C134" s="222">
        <v>14</v>
      </c>
      <c r="D134" s="223">
        <v>89</v>
      </c>
      <c r="E134" s="223"/>
      <c r="F134" s="224">
        <v>3</v>
      </c>
      <c r="G134" s="224">
        <v>3</v>
      </c>
      <c r="H134" s="224">
        <v>3</v>
      </c>
      <c r="I134" s="224">
        <v>3</v>
      </c>
      <c r="J134" s="224">
        <v>1</v>
      </c>
      <c r="K134" s="224">
        <v>1</v>
      </c>
      <c r="L134" s="393">
        <f t="shared" si="4"/>
        <v>6</v>
      </c>
      <c r="M134" s="394">
        <v>1</v>
      </c>
      <c r="N134" s="226">
        <v>46060</v>
      </c>
    </row>
    <row r="135" spans="1:15">
      <c r="A135" s="308" t="s">
        <v>427</v>
      </c>
      <c r="B135" s="222">
        <v>6</v>
      </c>
      <c r="C135" s="222">
        <v>15</v>
      </c>
      <c r="D135" s="223">
        <v>120</v>
      </c>
      <c r="E135" s="223"/>
      <c r="F135" s="224">
        <v>3</v>
      </c>
      <c r="G135" s="224">
        <v>3</v>
      </c>
      <c r="H135" s="224">
        <v>3</v>
      </c>
      <c r="I135" s="224">
        <v>3</v>
      </c>
      <c r="J135" s="224">
        <v>1</v>
      </c>
      <c r="K135" s="224">
        <v>1</v>
      </c>
      <c r="L135" s="393">
        <f t="shared" si="4"/>
        <v>6</v>
      </c>
      <c r="M135" s="394">
        <v>1</v>
      </c>
      <c r="N135" s="226">
        <v>46079</v>
      </c>
    </row>
    <row r="136" spans="1:15">
      <c r="A136" s="308" t="s">
        <v>427</v>
      </c>
      <c r="B136" s="222">
        <v>6</v>
      </c>
      <c r="C136" s="222">
        <v>16</v>
      </c>
      <c r="D136" s="223">
        <v>120</v>
      </c>
      <c r="E136" s="223"/>
      <c r="F136" s="224">
        <v>2</v>
      </c>
      <c r="G136" s="224">
        <v>2</v>
      </c>
      <c r="H136" s="224">
        <v>2</v>
      </c>
      <c r="I136" s="224">
        <v>2</v>
      </c>
      <c r="J136" s="224">
        <v>1</v>
      </c>
      <c r="K136" s="224">
        <v>1</v>
      </c>
      <c r="L136" s="224">
        <f t="shared" si="4"/>
        <v>4</v>
      </c>
      <c r="M136" s="229">
        <v>1</v>
      </c>
      <c r="N136" s="226">
        <v>46079</v>
      </c>
    </row>
    <row r="137" spans="1:15">
      <c r="A137" s="308" t="s">
        <v>427</v>
      </c>
      <c r="B137" s="222">
        <v>6</v>
      </c>
      <c r="C137" s="222">
        <v>17</v>
      </c>
      <c r="D137" s="223">
        <v>89</v>
      </c>
      <c r="E137" s="223"/>
      <c r="F137" s="224">
        <v>2</v>
      </c>
      <c r="G137" s="224">
        <v>2</v>
      </c>
      <c r="H137" s="224">
        <v>2</v>
      </c>
      <c r="I137" s="224">
        <v>2</v>
      </c>
      <c r="J137" s="224">
        <v>1</v>
      </c>
      <c r="K137" s="224">
        <v>1</v>
      </c>
      <c r="L137" s="224">
        <f t="shared" si="4"/>
        <v>4</v>
      </c>
      <c r="M137" s="229">
        <v>1</v>
      </c>
      <c r="N137" s="226">
        <v>46087</v>
      </c>
    </row>
    <row r="138" spans="1:15">
      <c r="A138" s="308" t="s">
        <v>427</v>
      </c>
      <c r="B138" s="222">
        <v>6</v>
      </c>
      <c r="C138" s="222">
        <v>18</v>
      </c>
      <c r="D138" s="223">
        <v>89</v>
      </c>
      <c r="E138" s="223"/>
      <c r="F138" s="224">
        <v>2</v>
      </c>
      <c r="G138" s="224">
        <v>2</v>
      </c>
      <c r="H138" s="224">
        <v>2</v>
      </c>
      <c r="I138" s="224">
        <v>2</v>
      </c>
      <c r="J138" s="224">
        <v>1</v>
      </c>
      <c r="K138" s="224">
        <v>1</v>
      </c>
      <c r="L138" s="224">
        <f t="shared" si="4"/>
        <v>4</v>
      </c>
      <c r="M138" s="229">
        <v>1</v>
      </c>
      <c r="N138" s="226">
        <v>46087</v>
      </c>
    </row>
    <row r="139" spans="1:15">
      <c r="A139" s="308" t="s">
        <v>427</v>
      </c>
      <c r="B139" s="222">
        <v>6</v>
      </c>
      <c r="C139" s="222">
        <v>19</v>
      </c>
      <c r="D139" s="223">
        <v>120</v>
      </c>
      <c r="E139" s="223"/>
      <c r="F139" s="224">
        <v>2</v>
      </c>
      <c r="G139" s="224">
        <v>2</v>
      </c>
      <c r="H139" s="224">
        <v>2</v>
      </c>
      <c r="I139" s="224">
        <v>2</v>
      </c>
      <c r="J139" s="224">
        <v>1</v>
      </c>
      <c r="K139" s="224">
        <v>1</v>
      </c>
      <c r="L139" s="393">
        <f t="shared" si="4"/>
        <v>4</v>
      </c>
      <c r="M139" s="394">
        <v>1</v>
      </c>
      <c r="N139" s="226">
        <v>46087</v>
      </c>
    </row>
    <row r="140" spans="1:15">
      <c r="A140" s="308" t="s">
        <v>427</v>
      </c>
      <c r="B140" s="222">
        <v>6</v>
      </c>
      <c r="C140" s="222">
        <v>20</v>
      </c>
      <c r="D140" s="223">
        <v>120</v>
      </c>
      <c r="E140" s="223"/>
      <c r="F140" s="224">
        <v>2</v>
      </c>
      <c r="G140" s="224">
        <v>2</v>
      </c>
      <c r="H140" s="224">
        <v>3</v>
      </c>
      <c r="I140" s="224">
        <v>3</v>
      </c>
      <c r="J140" s="224">
        <v>1</v>
      </c>
      <c r="K140" s="224">
        <v>1</v>
      </c>
      <c r="L140" s="224">
        <f t="shared" si="4"/>
        <v>5</v>
      </c>
      <c r="M140" s="229">
        <v>1</v>
      </c>
      <c r="N140" s="226">
        <v>46087</v>
      </c>
    </row>
    <row r="141" spans="1:15">
      <c r="A141" s="308" t="s">
        <v>427</v>
      </c>
      <c r="B141" s="222">
        <v>5</v>
      </c>
      <c r="C141" s="222">
        <v>11</v>
      </c>
      <c r="D141" s="223">
        <v>109</v>
      </c>
      <c r="E141" s="223"/>
      <c r="F141" s="224">
        <v>2</v>
      </c>
      <c r="G141" s="224">
        <v>2</v>
      </c>
      <c r="H141" s="224">
        <v>3</v>
      </c>
      <c r="I141" s="224">
        <v>3</v>
      </c>
      <c r="J141" s="224">
        <v>1</v>
      </c>
      <c r="K141" s="224">
        <v>1</v>
      </c>
      <c r="L141" s="224">
        <f t="shared" si="4"/>
        <v>5</v>
      </c>
      <c r="M141" s="229">
        <v>1</v>
      </c>
      <c r="N141" s="226">
        <v>46087</v>
      </c>
    </row>
    <row r="142" spans="1:15">
      <c r="A142" s="308" t="s">
        <v>427</v>
      </c>
      <c r="B142" s="222">
        <v>5</v>
      </c>
      <c r="C142" s="222">
        <v>12</v>
      </c>
      <c r="D142" s="223">
        <v>109</v>
      </c>
      <c r="E142" s="223"/>
      <c r="F142" s="224">
        <v>2</v>
      </c>
      <c r="G142" s="224">
        <v>2</v>
      </c>
      <c r="H142" s="224">
        <v>2</v>
      </c>
      <c r="I142" s="224">
        <v>2</v>
      </c>
      <c r="J142" s="224">
        <v>1</v>
      </c>
      <c r="K142" s="224">
        <v>1</v>
      </c>
      <c r="L142" s="224">
        <f t="shared" si="4"/>
        <v>4</v>
      </c>
      <c r="M142" s="229">
        <v>1</v>
      </c>
      <c r="N142" s="226"/>
    </row>
    <row r="143" spans="1:15">
      <c r="A143" s="308" t="s">
        <v>427</v>
      </c>
      <c r="B143" s="222">
        <v>5</v>
      </c>
      <c r="C143" s="223">
        <v>13</v>
      </c>
      <c r="D143" s="223">
        <v>109</v>
      </c>
      <c r="E143" s="223"/>
      <c r="F143" s="224">
        <v>3</v>
      </c>
      <c r="G143" s="224">
        <v>3</v>
      </c>
      <c r="H143" s="224">
        <v>3</v>
      </c>
      <c r="I143" s="224">
        <v>3</v>
      </c>
      <c r="J143" s="224">
        <v>1</v>
      </c>
      <c r="K143" s="224">
        <v>1</v>
      </c>
      <c r="L143" s="224">
        <f t="shared" si="4"/>
        <v>6</v>
      </c>
      <c r="M143" s="229">
        <v>1</v>
      </c>
      <c r="N143" s="226"/>
    </row>
    <row r="144" spans="1:15">
      <c r="A144" s="308" t="s">
        <v>427</v>
      </c>
      <c r="B144" s="222">
        <v>5</v>
      </c>
      <c r="C144" s="232">
        <v>14</v>
      </c>
      <c r="D144" s="232">
        <v>89</v>
      </c>
      <c r="E144" s="232"/>
      <c r="F144" s="224">
        <v>3</v>
      </c>
      <c r="G144" s="224">
        <v>3</v>
      </c>
      <c r="H144" s="224">
        <v>3</v>
      </c>
      <c r="I144" s="224">
        <v>3</v>
      </c>
      <c r="J144" s="224">
        <v>1</v>
      </c>
      <c r="K144" s="224">
        <v>1</v>
      </c>
      <c r="L144" s="224">
        <f t="shared" si="4"/>
        <v>6</v>
      </c>
      <c r="M144" s="234">
        <v>1</v>
      </c>
      <c r="N144" s="226"/>
    </row>
    <row r="145" spans="1:14">
      <c r="A145" s="308" t="s">
        <v>427</v>
      </c>
      <c r="B145" s="222">
        <v>5</v>
      </c>
      <c r="C145" s="232">
        <v>15</v>
      </c>
      <c r="D145" s="232">
        <v>89</v>
      </c>
      <c r="E145" s="232"/>
      <c r="F145" s="224">
        <v>2</v>
      </c>
      <c r="G145" s="224">
        <v>2</v>
      </c>
      <c r="H145" s="224">
        <v>3</v>
      </c>
      <c r="I145" s="224">
        <v>3</v>
      </c>
      <c r="J145" s="224">
        <v>1</v>
      </c>
      <c r="K145" s="224">
        <v>1</v>
      </c>
      <c r="L145" s="224">
        <f>+F145+H145</f>
        <v>5</v>
      </c>
      <c r="M145" s="234">
        <v>1</v>
      </c>
      <c r="N145" s="226">
        <v>46087</v>
      </c>
    </row>
    <row r="146" spans="1:14">
      <c r="A146" s="308" t="s">
        <v>427</v>
      </c>
      <c r="B146" s="222">
        <v>5</v>
      </c>
      <c r="C146" s="232">
        <v>17</v>
      </c>
      <c r="D146" s="232">
        <v>120</v>
      </c>
      <c r="E146" s="232"/>
      <c r="F146" s="224">
        <v>3</v>
      </c>
      <c r="G146" s="224">
        <v>3</v>
      </c>
      <c r="H146" s="224">
        <v>3</v>
      </c>
      <c r="I146" s="224">
        <v>3</v>
      </c>
      <c r="J146" s="224">
        <v>1</v>
      </c>
      <c r="K146" s="224">
        <v>1</v>
      </c>
      <c r="L146" s="224">
        <f t="shared" si="4"/>
        <v>6</v>
      </c>
      <c r="M146" s="234">
        <v>1</v>
      </c>
      <c r="N146" s="226"/>
    </row>
    <row r="147" spans="1:14">
      <c r="A147" s="308" t="s">
        <v>427</v>
      </c>
      <c r="B147" s="222">
        <v>5</v>
      </c>
      <c r="C147" s="232">
        <v>18</v>
      </c>
      <c r="D147" s="232">
        <v>120</v>
      </c>
      <c r="E147" s="232"/>
      <c r="F147" s="224">
        <v>3</v>
      </c>
      <c r="G147" s="224">
        <v>3</v>
      </c>
      <c r="H147" s="224">
        <v>3</v>
      </c>
      <c r="I147" s="224">
        <v>3</v>
      </c>
      <c r="J147" s="224">
        <v>1</v>
      </c>
      <c r="K147" s="224">
        <v>1</v>
      </c>
      <c r="L147" s="224">
        <f t="shared" si="4"/>
        <v>6</v>
      </c>
      <c r="M147" s="234">
        <v>1</v>
      </c>
      <c r="N147" s="226"/>
    </row>
    <row r="148" spans="1:14">
      <c r="A148" s="308" t="s">
        <v>427</v>
      </c>
      <c r="B148" s="222">
        <v>5</v>
      </c>
      <c r="C148" s="232">
        <v>19</v>
      </c>
      <c r="D148" s="232">
        <v>89</v>
      </c>
      <c r="E148" s="232"/>
      <c r="F148" s="224"/>
      <c r="G148" s="224"/>
      <c r="H148" s="224"/>
      <c r="I148" s="224"/>
      <c r="J148" s="224"/>
      <c r="K148" s="224"/>
      <c r="L148" s="224"/>
      <c r="M148" s="234"/>
      <c r="N148" s="226"/>
    </row>
    <row r="149" spans="1:14">
      <c r="A149" s="308" t="s">
        <v>427</v>
      </c>
      <c r="B149" s="222">
        <v>5</v>
      </c>
      <c r="C149" s="232">
        <v>20</v>
      </c>
      <c r="D149" s="232">
        <v>89</v>
      </c>
      <c r="E149" s="232"/>
      <c r="F149" s="224"/>
      <c r="G149" s="224"/>
      <c r="H149" s="224"/>
      <c r="I149" s="224"/>
      <c r="J149" s="224"/>
      <c r="K149" s="224"/>
      <c r="L149" s="224"/>
      <c r="M149" s="234"/>
      <c r="N149" s="226"/>
    </row>
    <row r="150" spans="1:14">
      <c r="A150" s="308" t="s">
        <v>427</v>
      </c>
      <c r="B150" s="222" t="s">
        <v>439</v>
      </c>
      <c r="C150" s="232"/>
      <c r="D150" s="232"/>
      <c r="E150" s="232"/>
      <c r="F150" s="224"/>
      <c r="G150" s="224"/>
      <c r="H150" s="224"/>
      <c r="I150" s="224"/>
      <c r="J150" s="224"/>
      <c r="K150" s="224"/>
      <c r="L150" s="224"/>
      <c r="M150" s="234"/>
      <c r="N150" s="226"/>
    </row>
    <row r="151" spans="1:14">
      <c r="A151" s="308" t="s">
        <v>427</v>
      </c>
      <c r="B151" s="222" t="s">
        <v>439</v>
      </c>
      <c r="C151" s="232"/>
      <c r="D151" s="232"/>
      <c r="E151" s="232"/>
      <c r="F151" s="224"/>
      <c r="G151" s="224"/>
      <c r="H151" s="224"/>
      <c r="I151" s="224"/>
      <c r="J151" s="224"/>
      <c r="K151" s="224"/>
      <c r="L151" s="224"/>
      <c r="M151" s="234"/>
      <c r="N151" s="226"/>
    </row>
    <row r="152" spans="1:14">
      <c r="A152" s="47"/>
      <c r="B152" s="47"/>
      <c r="C152"/>
      <c r="D152"/>
      <c r="E152"/>
      <c r="F152"/>
      <c r="G152"/>
      <c r="H152" s="1"/>
      <c r="I152" s="1"/>
      <c r="J152"/>
      <c r="K152"/>
      <c r="L152"/>
      <c r="M152"/>
      <c r="N152"/>
    </row>
    <row r="153" spans="1:14">
      <c r="A153" s="47"/>
      <c r="B153" s="47"/>
      <c r="C153"/>
      <c r="D153"/>
      <c r="E153"/>
      <c r="F153" s="382">
        <f t="shared" ref="F153:M153" si="5">SUM(F130:F152)</f>
        <v>46</v>
      </c>
      <c r="G153" s="382">
        <f t="shared" si="5"/>
        <v>46</v>
      </c>
      <c r="H153" s="382">
        <f t="shared" si="5"/>
        <v>49</v>
      </c>
      <c r="I153" s="382">
        <f t="shared" si="5"/>
        <v>49</v>
      </c>
      <c r="J153" s="382">
        <f t="shared" si="5"/>
        <v>18</v>
      </c>
      <c r="K153" s="382">
        <f t="shared" si="5"/>
        <v>18</v>
      </c>
      <c r="L153" s="382">
        <f t="shared" si="5"/>
        <v>95</v>
      </c>
      <c r="M153" s="382">
        <f t="shared" si="5"/>
        <v>18</v>
      </c>
      <c r="N153"/>
    </row>
    <row r="154" spans="1:14">
      <c r="C154" s="415" t="s">
        <v>596</v>
      </c>
      <c r="D154" s="415"/>
      <c r="E154" s="415"/>
      <c r="F154" s="415"/>
      <c r="G154" s="415"/>
      <c r="H154" s="415"/>
      <c r="I154" s="415"/>
      <c r="J154" s="415"/>
      <c r="K154" s="415"/>
      <c r="L154" s="243"/>
    </row>
    <row r="155" spans="1:14">
      <c r="C155" s="215" t="s">
        <v>210</v>
      </c>
      <c r="D155" s="215" t="s">
        <v>197</v>
      </c>
      <c r="E155" s="215"/>
      <c r="F155" s="215" t="s">
        <v>573</v>
      </c>
      <c r="G155" s="215" t="s">
        <v>574</v>
      </c>
      <c r="H155" s="215" t="s">
        <v>575</v>
      </c>
      <c r="I155" s="215" t="s">
        <v>576</v>
      </c>
      <c r="J155" s="215" t="s">
        <v>577</v>
      </c>
      <c r="K155" s="215" t="s">
        <v>578</v>
      </c>
      <c r="L155" s="379"/>
    </row>
    <row r="156" spans="1:14">
      <c r="A156" t="s">
        <v>427</v>
      </c>
      <c r="B156" s="242">
        <v>5</v>
      </c>
      <c r="C156" s="222">
        <v>12</v>
      </c>
      <c r="D156" s="223">
        <v>109</v>
      </c>
      <c r="E156" s="223"/>
      <c r="F156" s="224">
        <v>2</v>
      </c>
      <c r="G156" s="224">
        <v>2</v>
      </c>
      <c r="H156" s="224">
        <v>2</v>
      </c>
      <c r="I156" s="224">
        <v>2</v>
      </c>
      <c r="J156" s="224">
        <v>1</v>
      </c>
      <c r="K156" s="224">
        <v>1</v>
      </c>
      <c r="L156" s="383">
        <v>4</v>
      </c>
      <c r="M156" s="216">
        <v>1</v>
      </c>
    </row>
    <row r="157" spans="1:14">
      <c r="A157" t="s">
        <v>427</v>
      </c>
      <c r="B157" s="242">
        <v>5</v>
      </c>
      <c r="C157" s="222">
        <v>13</v>
      </c>
      <c r="D157" s="223">
        <v>109</v>
      </c>
      <c r="E157" s="223"/>
      <c r="F157" s="224">
        <v>3</v>
      </c>
      <c r="G157" s="224">
        <v>3</v>
      </c>
      <c r="H157" s="224">
        <v>3</v>
      </c>
      <c r="I157" s="224">
        <v>3</v>
      </c>
      <c r="J157" s="224">
        <v>1</v>
      </c>
      <c r="K157" s="224">
        <v>1</v>
      </c>
      <c r="L157" s="383">
        <v>6</v>
      </c>
      <c r="M157" s="216">
        <v>1</v>
      </c>
    </row>
    <row r="158" spans="1:14">
      <c r="A158" t="s">
        <v>427</v>
      </c>
      <c r="B158" s="242">
        <v>5</v>
      </c>
      <c r="C158" s="222">
        <v>14</v>
      </c>
      <c r="D158" s="223">
        <v>89</v>
      </c>
      <c r="E158" s="223"/>
      <c r="F158" s="224">
        <v>3</v>
      </c>
      <c r="G158" s="224">
        <v>3</v>
      </c>
      <c r="H158" s="224">
        <v>3</v>
      </c>
      <c r="I158" s="224">
        <v>3</v>
      </c>
      <c r="J158" s="224">
        <v>1</v>
      </c>
      <c r="K158" s="224">
        <v>1</v>
      </c>
      <c r="L158" s="383">
        <v>6</v>
      </c>
      <c r="M158" s="216">
        <v>1</v>
      </c>
    </row>
    <row r="159" spans="1:14">
      <c r="A159" t="s">
        <v>427</v>
      </c>
      <c r="B159" s="242">
        <v>5</v>
      </c>
      <c r="C159" s="222">
        <v>15</v>
      </c>
      <c r="D159" s="223">
        <v>89</v>
      </c>
      <c r="E159" s="223"/>
      <c r="F159" s="224">
        <v>2</v>
      </c>
      <c r="G159" s="224">
        <v>2</v>
      </c>
      <c r="H159" s="224">
        <v>3</v>
      </c>
      <c r="I159" s="224">
        <v>3</v>
      </c>
      <c r="J159" s="224">
        <v>1</v>
      </c>
      <c r="K159" s="224">
        <v>1</v>
      </c>
      <c r="L159" s="383">
        <v>5</v>
      </c>
      <c r="M159" s="216">
        <v>1</v>
      </c>
    </row>
    <row r="160" spans="1:14">
      <c r="C160" s="222" t="s">
        <v>582</v>
      </c>
      <c r="D160" s="223" t="s">
        <v>453</v>
      </c>
      <c r="E160" s="223"/>
      <c r="F160" s="224">
        <v>2</v>
      </c>
      <c r="G160" s="224">
        <v>2</v>
      </c>
      <c r="H160" s="224">
        <v>3</v>
      </c>
      <c r="I160" s="224">
        <v>3</v>
      </c>
      <c r="J160" s="224">
        <v>1</v>
      </c>
      <c r="K160" s="224">
        <v>1</v>
      </c>
      <c r="L160" s="383"/>
    </row>
    <row r="161" spans="1:24" s="216" customFormat="1">
      <c r="A161"/>
      <c r="B161" s="242"/>
      <c r="C161" s="222" t="s">
        <v>581</v>
      </c>
      <c r="D161" s="223" t="s">
        <v>453</v>
      </c>
      <c r="E161" s="223"/>
      <c r="F161" s="224">
        <v>2</v>
      </c>
      <c r="G161" s="224">
        <v>2</v>
      </c>
      <c r="H161" s="224">
        <v>3</v>
      </c>
      <c r="I161" s="224">
        <v>3</v>
      </c>
      <c r="J161" s="224">
        <v>1</v>
      </c>
      <c r="K161" s="224">
        <v>1</v>
      </c>
      <c r="L161" s="383"/>
      <c r="N161" s="246"/>
      <c r="O161"/>
      <c r="P161"/>
      <c r="Q161"/>
      <c r="R161"/>
      <c r="S161"/>
      <c r="T161"/>
      <c r="U161"/>
      <c r="V161"/>
      <c r="W161"/>
      <c r="X161"/>
    </row>
    <row r="162" spans="1:24" s="216" customFormat="1">
      <c r="A162"/>
      <c r="B162" s="242"/>
      <c r="C162" s="222"/>
      <c r="D162" s="223"/>
      <c r="E162" s="223"/>
      <c r="F162" s="224"/>
      <c r="G162" s="224"/>
      <c r="H162" s="224"/>
      <c r="I162" s="224"/>
      <c r="J162" s="224"/>
      <c r="K162" s="224"/>
      <c r="L162" s="383"/>
      <c r="N162" s="246"/>
      <c r="O162"/>
      <c r="P162"/>
      <c r="Q162"/>
      <c r="R162"/>
      <c r="S162"/>
      <c r="T162"/>
      <c r="U162"/>
      <c r="V162"/>
      <c r="W162"/>
      <c r="X162"/>
    </row>
    <row r="163" spans="1:24" s="216" customFormat="1">
      <c r="A163"/>
      <c r="B163" s="242"/>
      <c r="C163" s="413" t="s">
        <v>597</v>
      </c>
      <c r="D163" s="413"/>
      <c r="E163" s="384"/>
      <c r="F163" s="385">
        <f t="shared" ref="F163:K163" si="6">SUM(F156:F162)</f>
        <v>14</v>
      </c>
      <c r="G163" s="385">
        <f t="shared" si="6"/>
        <v>14</v>
      </c>
      <c r="H163" s="385">
        <f t="shared" si="6"/>
        <v>17</v>
      </c>
      <c r="I163" s="385">
        <f t="shared" si="6"/>
        <v>17</v>
      </c>
      <c r="J163" s="385">
        <f t="shared" si="6"/>
        <v>6</v>
      </c>
      <c r="K163" s="385">
        <f t="shared" si="6"/>
        <v>6</v>
      </c>
      <c r="L163" s="385"/>
      <c r="N163" s="246"/>
      <c r="O163"/>
      <c r="P163"/>
      <c r="Q163"/>
      <c r="R163"/>
      <c r="S163"/>
      <c r="T163"/>
      <c r="U163"/>
      <c r="V163"/>
      <c r="W163"/>
      <c r="X163"/>
    </row>
    <row r="164" spans="1:24" s="216" customFormat="1">
      <c r="A164"/>
      <c r="B164" s="242"/>
      <c r="C164" s="412" t="s">
        <v>605</v>
      </c>
      <c r="D164" s="412"/>
      <c r="E164" s="386"/>
      <c r="F164" s="387">
        <f>+F163+H163</f>
        <v>31</v>
      </c>
      <c r="G164" s="387"/>
      <c r="H164" s="387"/>
      <c r="I164" s="387"/>
      <c r="J164" s="387"/>
      <c r="K164" s="387"/>
      <c r="L164" s="387"/>
      <c r="N164" s="246"/>
      <c r="O164"/>
      <c r="P164"/>
      <c r="Q164"/>
      <c r="R164"/>
      <c r="S164"/>
      <c r="T164"/>
      <c r="U164"/>
      <c r="V164"/>
      <c r="W164"/>
      <c r="X164"/>
    </row>
    <row r="165" spans="1:24" s="216" customFormat="1">
      <c r="A165"/>
      <c r="B165" s="242"/>
      <c r="C165" s="413" t="s">
        <v>606</v>
      </c>
      <c r="D165" s="413"/>
      <c r="E165" s="384"/>
      <c r="F165" s="388">
        <f>+J163</f>
        <v>6</v>
      </c>
      <c r="G165" s="388"/>
      <c r="H165" s="388"/>
      <c r="I165" s="388"/>
      <c r="J165" s="388"/>
      <c r="K165" s="388"/>
      <c r="L165" s="388"/>
      <c r="N165" s="246"/>
      <c r="O165"/>
      <c r="P165"/>
      <c r="Q165"/>
      <c r="R165"/>
      <c r="S165"/>
      <c r="T165"/>
      <c r="U165"/>
      <c r="V165"/>
      <c r="W165"/>
      <c r="X165"/>
    </row>
  </sheetData>
  <autoFilter ref="A10:L29" xr:uid="{4A80A4E7-1B07-48A9-90F9-FA22B2C3E5A7}"/>
  <mergeCells count="15">
    <mergeCell ref="C96:D96"/>
    <mergeCell ref="A1:N1"/>
    <mergeCell ref="R1:V1"/>
    <mergeCell ref="B2:M2"/>
    <mergeCell ref="C88:K88"/>
    <mergeCell ref="C95:D95"/>
    <mergeCell ref="B33:E33"/>
    <mergeCell ref="C164:D164"/>
    <mergeCell ref="C165:D165"/>
    <mergeCell ref="C97:D97"/>
    <mergeCell ref="D100:H100"/>
    <mergeCell ref="D110:H110"/>
    <mergeCell ref="D118:H118"/>
    <mergeCell ref="C154:K154"/>
    <mergeCell ref="C163:D163"/>
  </mergeCells>
  <dataValidations count="1">
    <dataValidation type="list" allowBlank="1" showInputMessage="1" showErrorMessage="1" sqref="D90:E94 D64:E85 D11:E27 D130:E151 D156:E162 D35:E51 D53:E61 D29:E32" xr:uid="{DB299D71-BEE0-4AA8-AA6A-E49A7A00F287}">
      <formula1>$D$4:$D$8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BB80-018B-4AD8-B8A4-23883B1C5810}">
  <sheetPr>
    <tabColor rgb="FFFFFF00"/>
    <pageSetUpPr fitToPage="1"/>
  </sheetPr>
  <dimension ref="A1:AI65417"/>
  <sheetViews>
    <sheetView zoomScale="85" zoomScaleNormal="85" workbookViewId="0">
      <selection activeCell="U19" sqref="U19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2.109375" style="82" customWidth="1"/>
    <col min="14" max="14" width="8" style="82" customWidth="1"/>
    <col min="15" max="15" width="14.88671875" style="82" customWidth="1"/>
    <col min="16" max="16" width="6.44140625" style="82" customWidth="1"/>
    <col min="17" max="17" width="4" style="82" customWidth="1"/>
    <col min="18" max="18" width="6.5546875" style="82" customWidth="1"/>
    <col min="19" max="19" width="4" style="84" customWidth="1"/>
    <col min="20" max="20" width="39.441406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 t="s">
        <v>448</v>
      </c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449</v>
      </c>
      <c r="R4" s="95"/>
    </row>
    <row r="5" spans="1:23" ht="19.2">
      <c r="B5" s="89"/>
      <c r="C5" s="90"/>
      <c r="E5" s="434" t="s">
        <v>450</v>
      </c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</row>
    <row r="7" spans="1:23" hidden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</row>
    <row r="8" spans="1:23" hidden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451</v>
      </c>
      <c r="N9" s="433"/>
      <c r="O9" s="433"/>
      <c r="P9" s="433"/>
      <c r="Q9" s="90"/>
      <c r="R9" s="95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184</v>
      </c>
      <c r="N16" s="441"/>
      <c r="O16" s="441"/>
      <c r="P16" s="441"/>
      <c r="Q16" s="90"/>
      <c r="R16" s="95"/>
      <c r="T16" s="98" t="s">
        <v>71</v>
      </c>
      <c r="U16" s="134" t="s">
        <v>452</v>
      </c>
      <c r="V16" s="344" t="s">
        <v>453</v>
      </c>
      <c r="W16" s="137" t="s">
        <v>454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239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2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 t="s">
        <v>455</v>
      </c>
      <c r="N18" s="445"/>
      <c r="O18" s="445"/>
      <c r="P18" s="445"/>
      <c r="Q18" s="90"/>
      <c r="R18" s="95"/>
      <c r="T18" s="99" t="s">
        <v>45</v>
      </c>
      <c r="U18" s="135">
        <v>25</v>
      </c>
      <c r="V18" s="135"/>
      <c r="W18" s="135"/>
    </row>
    <row r="19" spans="2:35" ht="15.6" thickBot="1">
      <c r="B19" s="89"/>
      <c r="C19" s="90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456</v>
      </c>
      <c r="V19" s="345" t="s">
        <v>457</v>
      </c>
      <c r="W19" s="138" t="s">
        <v>458</v>
      </c>
      <c r="X19" s="100"/>
      <c r="Y19" s="100"/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70" t="s">
        <v>77</v>
      </c>
      <c r="E20" s="171" t="s">
        <v>78</v>
      </c>
      <c r="F20" s="446" t="s">
        <v>79</v>
      </c>
      <c r="G20" s="446"/>
      <c r="H20" s="446"/>
      <c r="I20" s="446"/>
      <c r="J20" s="446"/>
      <c r="K20" s="446"/>
      <c r="L20" s="446"/>
      <c r="M20" s="446"/>
      <c r="N20" s="446" t="s">
        <v>80</v>
      </c>
      <c r="O20" s="447"/>
      <c r="P20" s="447"/>
      <c r="Q20" s="90"/>
      <c r="R20" s="95"/>
      <c r="S20" s="82"/>
      <c r="T20" s="98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.75" customHeight="1">
      <c r="B21" s="89"/>
      <c r="C21" s="102"/>
      <c r="D21" s="173">
        <f>Y21</f>
        <v>25</v>
      </c>
      <c r="E21" s="174" t="s">
        <v>158</v>
      </c>
      <c r="F21" s="448" t="str">
        <f>T21</f>
        <v>COPLE 1/2 TUBO PLUS</v>
      </c>
      <c r="G21" s="448"/>
      <c r="H21" s="448"/>
      <c r="I21" s="448"/>
      <c r="J21" s="448"/>
      <c r="K21" s="448"/>
      <c r="L21" s="448"/>
      <c r="M21" s="448"/>
      <c r="N21" s="449"/>
      <c r="O21" s="449"/>
      <c r="P21" s="450"/>
      <c r="Q21" s="90"/>
      <c r="R21" s="95"/>
      <c r="S21" s="82"/>
      <c r="T21" s="98" t="s">
        <v>564</v>
      </c>
      <c r="U21" s="103">
        <v>1</v>
      </c>
      <c r="V21" s="103">
        <v>1</v>
      </c>
      <c r="W21" s="103">
        <v>1</v>
      </c>
      <c r="X21" s="84"/>
      <c r="Y21" s="100">
        <f>(U21*$U$18)+(V21*$V$18)+(W21*$W$18)</f>
        <v>25</v>
      </c>
      <c r="Z21" s="84"/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29" si="0">Y22</f>
        <v>50</v>
      </c>
      <c r="E22" s="113" t="s">
        <v>158</v>
      </c>
      <c r="F22" s="451" t="str">
        <f t="shared" ref="F22:F34" si="1">T22</f>
        <v>CODO 1" X 90 TUBO PLUS</v>
      </c>
      <c r="G22" s="451"/>
      <c r="H22" s="451"/>
      <c r="I22" s="451"/>
      <c r="J22" s="451"/>
      <c r="K22" s="451"/>
      <c r="L22" s="451"/>
      <c r="M22" s="451"/>
      <c r="N22" s="452"/>
      <c r="O22" s="452"/>
      <c r="P22" s="453"/>
      <c r="Q22" s="105"/>
      <c r="R22" s="106"/>
      <c r="T22" s="108" t="s">
        <v>565</v>
      </c>
      <c r="U22" s="109">
        <v>2</v>
      </c>
      <c r="V22" s="109">
        <v>2</v>
      </c>
      <c r="W22" s="109">
        <v>2</v>
      </c>
      <c r="X22" s="110"/>
      <c r="Y22" s="100">
        <f t="shared" ref="Y22:Y34" si="2">(U22*$U$18)+(V22*$V$18)+(W22*$W$18)</f>
        <v>50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25</v>
      </c>
      <c r="E23" s="113" t="s">
        <v>158</v>
      </c>
      <c r="F23" s="451" t="str">
        <f t="shared" si="1"/>
        <v>REDUCCIÓN 3/4" A 1/2" TUBO PLUS</v>
      </c>
      <c r="G23" s="451"/>
      <c r="H23" s="451"/>
      <c r="I23" s="451"/>
      <c r="J23" s="451"/>
      <c r="K23" s="451"/>
      <c r="L23" s="451"/>
      <c r="M23" s="451"/>
      <c r="N23" s="452"/>
      <c r="O23" s="452"/>
      <c r="P23" s="453"/>
      <c r="Q23" s="90"/>
      <c r="R23" s="95"/>
      <c r="S23" s="107"/>
      <c r="T23" s="99" t="s">
        <v>394</v>
      </c>
      <c r="U23" s="103">
        <v>1</v>
      </c>
      <c r="V23" s="103">
        <v>1</v>
      </c>
      <c r="W23" s="103">
        <v>1</v>
      </c>
      <c r="X23" s="84"/>
      <c r="Y23" s="100">
        <f t="shared" si="2"/>
        <v>25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50</v>
      </c>
      <c r="E24" s="113" t="s">
        <v>158</v>
      </c>
      <c r="F24" s="454" t="str">
        <f t="shared" si="1"/>
        <v>CONECTOR HEMBRA 3/4" TUBO PLUS</v>
      </c>
      <c r="G24" s="454"/>
      <c r="H24" s="454"/>
      <c r="I24" s="454"/>
      <c r="J24" s="454"/>
      <c r="K24" s="454"/>
      <c r="L24" s="454"/>
      <c r="M24" s="454"/>
      <c r="N24" s="455"/>
      <c r="O24" s="456"/>
      <c r="P24" s="457"/>
      <c r="Q24" s="90"/>
      <c r="R24" s="95"/>
      <c r="S24" s="82"/>
      <c r="T24" s="99" t="s">
        <v>566</v>
      </c>
      <c r="U24" s="103">
        <v>2</v>
      </c>
      <c r="V24" s="103">
        <v>2</v>
      </c>
      <c r="W24" s="103">
        <v>2</v>
      </c>
      <c r="X24" s="84"/>
      <c r="Y24" s="100">
        <f t="shared" si="2"/>
        <v>50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25</v>
      </c>
      <c r="E25" s="113" t="s">
        <v>158</v>
      </c>
      <c r="F25" s="454" t="str">
        <f t="shared" si="1"/>
        <v>COPLE 1" TUBO PLUS</v>
      </c>
      <c r="G25" s="454"/>
      <c r="H25" s="454"/>
      <c r="I25" s="454"/>
      <c r="J25" s="454"/>
      <c r="K25" s="454"/>
      <c r="L25" s="454"/>
      <c r="M25" s="454"/>
      <c r="N25" s="458"/>
      <c r="O25" s="458"/>
      <c r="P25" s="459"/>
      <c r="Q25" s="90"/>
      <c r="R25" s="95"/>
      <c r="S25" s="82"/>
      <c r="T25" s="99" t="s">
        <v>414</v>
      </c>
      <c r="U25" s="103">
        <v>1</v>
      </c>
      <c r="V25" s="103">
        <v>1</v>
      </c>
      <c r="W25" s="103">
        <v>1</v>
      </c>
      <c r="X25" s="84"/>
      <c r="Y25" s="100">
        <f t="shared" si="2"/>
        <v>25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50</v>
      </c>
      <c r="E26" s="113" t="s">
        <v>158</v>
      </c>
      <c r="F26" s="451" t="str">
        <f t="shared" si="1"/>
        <v>CODO 2" X 90 PVC</v>
      </c>
      <c r="G26" s="451"/>
      <c r="H26" s="451"/>
      <c r="I26" s="451"/>
      <c r="J26" s="451"/>
      <c r="K26" s="451"/>
      <c r="L26" s="451"/>
      <c r="M26" s="451"/>
      <c r="N26" s="452"/>
      <c r="O26" s="452"/>
      <c r="P26" s="453"/>
      <c r="Q26" s="90"/>
      <c r="R26" s="95"/>
      <c r="S26" s="82"/>
      <c r="T26" s="99" t="s">
        <v>461</v>
      </c>
      <c r="U26" s="103">
        <v>2</v>
      </c>
      <c r="V26" s="103">
        <v>2</v>
      </c>
      <c r="W26" s="103">
        <v>2</v>
      </c>
      <c r="X26" s="84"/>
      <c r="Y26" s="100">
        <f t="shared" si="2"/>
        <v>50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25</v>
      </c>
      <c r="E27" s="113" t="s">
        <v>158</v>
      </c>
      <c r="F27" s="451" t="str">
        <f t="shared" si="1"/>
        <v>REDUCCIÓN DE 1" A 3/4" TUBO PLUS</v>
      </c>
      <c r="G27" s="451"/>
      <c r="H27" s="451"/>
      <c r="I27" s="451"/>
      <c r="J27" s="451"/>
      <c r="K27" s="451"/>
      <c r="L27" s="451"/>
      <c r="M27" s="451"/>
      <c r="N27" s="460"/>
      <c r="O27" s="460"/>
      <c r="P27" s="461"/>
      <c r="Q27" s="105"/>
      <c r="R27" s="106"/>
      <c r="T27" s="98" t="s">
        <v>567</v>
      </c>
      <c r="U27" s="109">
        <v>1</v>
      </c>
      <c r="V27" s="109">
        <v>1</v>
      </c>
      <c r="W27" s="109">
        <v>1</v>
      </c>
      <c r="X27" s="84"/>
      <c r="Y27" s="100">
        <f t="shared" si="2"/>
        <v>25</v>
      </c>
      <c r="Z27" s="84"/>
      <c r="AA27" s="84"/>
      <c r="AC27" s="98"/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25</v>
      </c>
      <c r="E28" s="113" t="s">
        <v>158</v>
      </c>
      <c r="F28" s="451" t="str">
        <f t="shared" si="1"/>
        <v>TUBO 1/2" TUBO PLUS</v>
      </c>
      <c r="G28" s="451"/>
      <c r="H28" s="451"/>
      <c r="I28" s="451"/>
      <c r="J28" s="451"/>
      <c r="K28" s="451"/>
      <c r="L28" s="451"/>
      <c r="M28" s="451"/>
      <c r="N28" s="452"/>
      <c r="O28" s="452"/>
      <c r="P28" s="453"/>
      <c r="Q28" s="90"/>
      <c r="R28" s="95"/>
      <c r="S28" s="82"/>
      <c r="T28" s="98" t="s">
        <v>391</v>
      </c>
      <c r="U28" s="103">
        <v>1</v>
      </c>
      <c r="V28" s="103">
        <v>1</v>
      </c>
      <c r="W28" s="103">
        <v>1</v>
      </c>
      <c r="X28" s="84"/>
      <c r="Y28" s="100">
        <f t="shared" si="2"/>
        <v>25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25</v>
      </c>
      <c r="E29" s="113" t="s">
        <v>158</v>
      </c>
      <c r="F29" s="451" t="str">
        <f t="shared" si="1"/>
        <v>TUBO 3/4" TUBO PLUS</v>
      </c>
      <c r="G29" s="451"/>
      <c r="H29" s="451"/>
      <c r="I29" s="451"/>
      <c r="J29" s="451"/>
      <c r="K29" s="451"/>
      <c r="L29" s="451"/>
      <c r="M29" s="451"/>
      <c r="N29" s="452"/>
      <c r="O29" s="452"/>
      <c r="P29" s="453"/>
      <c r="Q29" s="90"/>
      <c r="R29" s="95"/>
      <c r="S29" s="82"/>
      <c r="T29" s="249" t="s">
        <v>392</v>
      </c>
      <c r="U29" s="103">
        <v>1</v>
      </c>
      <c r="V29" s="103">
        <v>1</v>
      </c>
      <c r="W29" s="103">
        <v>1</v>
      </c>
      <c r="X29" s="115"/>
      <c r="Y29" s="100">
        <f t="shared" si="2"/>
        <v>25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s="107" customFormat="1" ht="15">
      <c r="B30" s="104"/>
      <c r="C30" s="102"/>
      <c r="D30" s="112">
        <f>Z30</f>
        <v>0</v>
      </c>
      <c r="E30" s="113" t="s">
        <v>172</v>
      </c>
      <c r="F30" s="454">
        <f t="shared" si="1"/>
        <v>0</v>
      </c>
      <c r="G30" s="454"/>
      <c r="H30" s="454"/>
      <c r="I30" s="454"/>
      <c r="J30" s="454"/>
      <c r="K30" s="454"/>
      <c r="L30" s="454"/>
      <c r="M30" s="454"/>
      <c r="N30" s="452"/>
      <c r="O30" s="452"/>
      <c r="P30" s="453"/>
      <c r="Q30" s="105"/>
      <c r="R30" s="106"/>
      <c r="T30" s="98"/>
      <c r="U30" s="103"/>
      <c r="V30" s="103"/>
      <c r="W30" s="103"/>
      <c r="X30" s="110"/>
      <c r="Y30" s="100">
        <f t="shared" si="2"/>
        <v>0</v>
      </c>
      <c r="Z30" s="110">
        <f>Y30/6</f>
        <v>0</v>
      </c>
      <c r="AA30" s="110"/>
      <c r="AC30" s="111"/>
      <c r="AD30" s="110"/>
      <c r="AE30" s="110"/>
      <c r="AF30" s="110"/>
      <c r="AG30" s="110"/>
      <c r="AH30" s="110"/>
      <c r="AI30" s="110"/>
    </row>
    <row r="31" spans="2:35" s="107" customFormat="1" ht="15">
      <c r="B31" s="104"/>
      <c r="C31" s="102"/>
      <c r="D31" s="112">
        <f>Z31</f>
        <v>0</v>
      </c>
      <c r="E31" s="113" t="s">
        <v>172</v>
      </c>
      <c r="F31" s="454">
        <f t="shared" si="1"/>
        <v>0</v>
      </c>
      <c r="G31" s="454"/>
      <c r="H31" s="454"/>
      <c r="I31" s="454"/>
      <c r="J31" s="454"/>
      <c r="K31" s="454"/>
      <c r="L31" s="454"/>
      <c r="M31" s="454"/>
      <c r="N31" s="452"/>
      <c r="O31" s="452"/>
      <c r="P31" s="453"/>
      <c r="Q31" s="105"/>
      <c r="R31" s="106"/>
      <c r="T31" s="98"/>
      <c r="U31" s="103"/>
      <c r="V31" s="103"/>
      <c r="W31" s="103"/>
      <c r="X31" s="110"/>
      <c r="Y31" s="100">
        <f t="shared" si="2"/>
        <v>0</v>
      </c>
      <c r="Z31" s="110">
        <f>Y31/6</f>
        <v>0</v>
      </c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/>
      <c r="E32" s="113" t="s">
        <v>172</v>
      </c>
      <c r="F32" s="454">
        <f t="shared" si="1"/>
        <v>0</v>
      </c>
      <c r="G32" s="454"/>
      <c r="H32" s="454"/>
      <c r="I32" s="454"/>
      <c r="J32" s="454"/>
      <c r="K32" s="454"/>
      <c r="L32" s="454"/>
      <c r="M32" s="454"/>
      <c r="N32" s="452" t="s">
        <v>568</v>
      </c>
      <c r="O32" s="452"/>
      <c r="P32" s="453"/>
      <c r="Q32" s="105"/>
      <c r="R32" s="106"/>
      <c r="T32" s="98"/>
      <c r="U32" s="103"/>
      <c r="V32" s="103"/>
      <c r="W32" s="103"/>
      <c r="X32" s="110"/>
      <c r="Y32" s="100">
        <f t="shared" si="2"/>
        <v>0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>Y33</f>
        <v>0</v>
      </c>
      <c r="E33" s="113" t="s">
        <v>172</v>
      </c>
      <c r="F33" s="454">
        <f t="shared" si="1"/>
        <v>0</v>
      </c>
      <c r="G33" s="454"/>
      <c r="H33" s="454"/>
      <c r="I33" s="454"/>
      <c r="J33" s="454"/>
      <c r="K33" s="454"/>
      <c r="L33" s="454"/>
      <c r="M33" s="454"/>
      <c r="N33" s="452" t="s">
        <v>569</v>
      </c>
      <c r="O33" s="452"/>
      <c r="P33" s="453"/>
      <c r="Q33" s="105"/>
      <c r="R33" s="106"/>
      <c r="T33" s="98"/>
      <c r="U33" s="103"/>
      <c r="V33" s="103"/>
      <c r="W33" s="103"/>
      <c r="X33" s="110"/>
      <c r="Y33" s="100">
        <f t="shared" si="2"/>
        <v>0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>Y34</f>
        <v>0</v>
      </c>
      <c r="E34" s="113" t="s">
        <v>158</v>
      </c>
      <c r="F34" s="454">
        <f t="shared" si="1"/>
        <v>0</v>
      </c>
      <c r="G34" s="454"/>
      <c r="H34" s="454"/>
      <c r="I34" s="454"/>
      <c r="J34" s="454"/>
      <c r="K34" s="454"/>
      <c r="L34" s="454"/>
      <c r="M34" s="454"/>
      <c r="N34" s="452"/>
      <c r="O34" s="452"/>
      <c r="P34" s="453"/>
      <c r="Q34" s="105"/>
      <c r="R34" s="106"/>
      <c r="T34" s="98"/>
      <c r="U34" s="103"/>
      <c r="V34" s="103"/>
      <c r="W34" s="103"/>
      <c r="X34" s="110"/>
      <c r="Y34" s="100">
        <f t="shared" si="2"/>
        <v>0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ht="15.6">
      <c r="B35" s="89"/>
      <c r="C35" s="90"/>
      <c r="E35" s="121"/>
      <c r="F35" s="122"/>
      <c r="G35" s="122"/>
      <c r="H35" s="122"/>
      <c r="I35" s="122"/>
      <c r="J35" s="122"/>
      <c r="K35" s="122"/>
      <c r="L35" s="122"/>
      <c r="M35" s="123" t="s">
        <v>88</v>
      </c>
      <c r="N35" s="96"/>
      <c r="O35" s="96"/>
      <c r="P35" s="124"/>
      <c r="Q35" s="90"/>
      <c r="R35" s="95"/>
    </row>
    <row r="36" spans="2:35">
      <c r="B36" s="89"/>
      <c r="C36" s="90"/>
      <c r="E36" s="463"/>
      <c r="F36" s="463"/>
      <c r="G36" s="463"/>
      <c r="H36" s="463"/>
      <c r="I36" s="463"/>
      <c r="J36" s="464"/>
      <c r="K36" s="464"/>
      <c r="L36" s="90"/>
      <c r="M36" s="90"/>
      <c r="N36" s="90"/>
      <c r="O36" s="90"/>
      <c r="P36" s="126"/>
      <c r="Q36" s="90"/>
      <c r="R36" s="95"/>
    </row>
    <row r="37" spans="2:35">
      <c r="B37" s="89"/>
      <c r="C37" s="90"/>
      <c r="E37" s="463"/>
      <c r="F37" s="463"/>
      <c r="G37" s="463"/>
      <c r="H37" s="463"/>
      <c r="I37" s="463"/>
      <c r="J37" s="90"/>
      <c r="K37" s="90"/>
      <c r="L37" s="90"/>
      <c r="M37" s="90"/>
      <c r="N37" s="90"/>
      <c r="O37" s="90"/>
      <c r="P37" s="126"/>
      <c r="Q37" s="90"/>
      <c r="R37" s="95"/>
    </row>
    <row r="38" spans="2:35">
      <c r="B38" s="89"/>
      <c r="C38" s="90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  <c r="O38" s="465"/>
      <c r="P38" s="465"/>
      <c r="Q38" s="90"/>
      <c r="R38" s="95"/>
    </row>
    <row r="39" spans="2:35">
      <c r="B39" s="89"/>
      <c r="C39" s="90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  <c r="O39" s="465"/>
      <c r="P39" s="465"/>
      <c r="Q39" s="90"/>
      <c r="R39" s="95"/>
    </row>
    <row r="40" spans="2:35" ht="13.8">
      <c r="B40" s="89"/>
      <c r="C40" s="90"/>
      <c r="E40" s="127" t="s">
        <v>89</v>
      </c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5"/>
    </row>
    <row r="41" spans="2:35" ht="13.8" thickBot="1">
      <c r="B41" s="89"/>
      <c r="C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5"/>
    </row>
    <row r="42" spans="2:35" ht="15.75" customHeight="1" thickTop="1">
      <c r="B42" s="89"/>
      <c r="C42" s="90"/>
      <c r="D42" s="466" t="s">
        <v>184</v>
      </c>
      <c r="E42" s="466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90"/>
      <c r="R42" s="95"/>
    </row>
    <row r="43" spans="2:35">
      <c r="B43" s="89"/>
      <c r="C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5"/>
    </row>
    <row r="44" spans="2:35">
      <c r="B44" s="89"/>
      <c r="C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5"/>
    </row>
    <row r="45" spans="2:35" ht="13.8" thickBot="1">
      <c r="B45" s="129"/>
      <c r="C45" s="90"/>
      <c r="E45" s="467"/>
      <c r="F45" s="467"/>
      <c r="G45" s="467"/>
      <c r="H45" s="467"/>
      <c r="I45" s="467"/>
      <c r="J45" s="467"/>
      <c r="K45" s="90"/>
      <c r="L45" s="90"/>
      <c r="M45" s="90" t="s">
        <v>90</v>
      </c>
      <c r="N45" s="468">
        <v>44824</v>
      </c>
      <c r="O45" s="469"/>
      <c r="P45" s="469"/>
      <c r="Q45" s="90"/>
      <c r="R45" s="95"/>
    </row>
    <row r="46" spans="2:35" ht="13.8" thickTop="1">
      <c r="C46" s="90"/>
      <c r="E46" s="467"/>
      <c r="F46" s="467"/>
      <c r="G46" s="467"/>
      <c r="H46" s="467"/>
      <c r="I46" s="467"/>
      <c r="J46" s="467"/>
      <c r="K46" s="90"/>
      <c r="L46" s="90"/>
      <c r="M46" s="90"/>
      <c r="N46" s="90"/>
      <c r="O46" s="90"/>
      <c r="P46" s="90"/>
      <c r="Q46" s="90"/>
      <c r="R46" s="95"/>
    </row>
    <row r="47" spans="2:35" ht="12.75" customHeight="1">
      <c r="C47" s="90"/>
      <c r="E47" s="467"/>
      <c r="F47" s="467"/>
      <c r="G47" s="467"/>
      <c r="H47" s="467"/>
      <c r="I47" s="467"/>
      <c r="J47" s="467"/>
      <c r="K47" s="90"/>
      <c r="L47" s="90"/>
      <c r="M47" s="470" t="s">
        <v>91</v>
      </c>
      <c r="N47" s="471" t="s">
        <v>185</v>
      </c>
      <c r="O47" s="471"/>
      <c r="P47" s="471"/>
      <c r="Q47" s="90"/>
      <c r="R47" s="95"/>
    </row>
    <row r="48" spans="2:35" ht="22.5" customHeight="1">
      <c r="C48" s="90"/>
      <c r="E48" s="467"/>
      <c r="F48" s="467"/>
      <c r="G48" s="467"/>
      <c r="H48" s="467"/>
      <c r="I48" s="467"/>
      <c r="J48" s="467"/>
      <c r="K48" s="90"/>
      <c r="L48" s="90"/>
      <c r="M48" s="470"/>
      <c r="N48" s="471"/>
      <c r="O48" s="471"/>
      <c r="P48" s="471"/>
      <c r="Q48" s="90"/>
      <c r="R48" s="95"/>
    </row>
    <row r="49" spans="3:18"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3:18">
      <c r="C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5"/>
    </row>
    <row r="51" spans="3:18" ht="12.75" customHeight="1">
      <c r="C51" s="90"/>
      <c r="E51" s="130"/>
      <c r="F51" s="130"/>
      <c r="G51" s="462" t="s">
        <v>467</v>
      </c>
      <c r="H51" s="462"/>
      <c r="I51" s="462"/>
      <c r="J51" s="462"/>
      <c r="K51" s="462"/>
      <c r="L51" s="462"/>
      <c r="M51" s="462"/>
      <c r="N51" s="462"/>
      <c r="O51" s="462"/>
      <c r="P51" s="130"/>
      <c r="Q51" s="90"/>
      <c r="R51" s="95"/>
    </row>
    <row r="52" spans="3:18" ht="12.75" customHeight="1">
      <c r="C52" s="90"/>
      <c r="E52" s="130"/>
      <c r="F52" s="130"/>
      <c r="G52" s="462"/>
      <c r="H52" s="462"/>
      <c r="I52" s="462"/>
      <c r="J52" s="462"/>
      <c r="K52" s="462"/>
      <c r="L52" s="462"/>
      <c r="M52" s="462"/>
      <c r="N52" s="462"/>
      <c r="O52" s="462"/>
      <c r="P52" s="130"/>
      <c r="Q52" s="90"/>
      <c r="R52" s="95"/>
    </row>
    <row r="53" spans="3:18" ht="12.75" customHeight="1">
      <c r="C53" s="90"/>
      <c r="E53" s="130"/>
      <c r="F53" s="130"/>
      <c r="G53" s="462"/>
      <c r="H53" s="462"/>
      <c r="I53" s="462"/>
      <c r="J53" s="462"/>
      <c r="K53" s="462"/>
      <c r="L53" s="462"/>
      <c r="M53" s="462"/>
      <c r="N53" s="462"/>
      <c r="O53" s="462"/>
      <c r="P53" s="130"/>
      <c r="Q53" s="90"/>
      <c r="R53" s="95"/>
    </row>
    <row r="54" spans="3:18">
      <c r="C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5"/>
    </row>
    <row r="55" spans="3:18" ht="13.8" thickBot="1"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2"/>
    </row>
    <row r="56" spans="3:18" ht="13.8" thickTop="1">
      <c r="D56" s="82"/>
    </row>
    <row r="57" spans="3:18">
      <c r="D57" s="82"/>
    </row>
    <row r="58" spans="3:18">
      <c r="D58" s="82"/>
    </row>
    <row r="59" spans="3:18">
      <c r="D59" s="82"/>
    </row>
    <row r="60" spans="3:18">
      <c r="D60" s="82"/>
    </row>
    <row r="61" spans="3:18">
      <c r="D61" s="82"/>
    </row>
    <row r="62" spans="3:18">
      <c r="D62" s="82"/>
    </row>
    <row r="63" spans="3:18">
      <c r="D63" s="82"/>
    </row>
    <row r="64" spans="3:18">
      <c r="D64" s="82"/>
    </row>
    <row r="65" spans="4:4">
      <c r="D65" s="82"/>
    </row>
    <row r="66" spans="4:4">
      <c r="D66" s="82"/>
    </row>
    <row r="67" spans="4:4">
      <c r="D67" s="82"/>
    </row>
    <row r="68" spans="4:4">
      <c r="D68" s="82"/>
    </row>
    <row r="69" spans="4:4">
      <c r="D69" s="82"/>
    </row>
    <row r="70" spans="4:4">
      <c r="D70" s="82"/>
    </row>
    <row r="71" spans="4:4">
      <c r="D71" s="82"/>
    </row>
    <row r="72" spans="4:4">
      <c r="D72" s="82"/>
    </row>
    <row r="73" spans="4:4">
      <c r="D73" s="82"/>
    </row>
    <row r="74" spans="4:4">
      <c r="D74" s="82"/>
    </row>
    <row r="75" spans="4:4">
      <c r="D75" s="82"/>
    </row>
    <row r="76" spans="4:4">
      <c r="D76" s="82"/>
    </row>
    <row r="77" spans="4:4">
      <c r="D77" s="82"/>
    </row>
    <row r="78" spans="4:4">
      <c r="D78" s="82"/>
    </row>
    <row r="79" spans="4:4">
      <c r="D79" s="82"/>
    </row>
    <row r="80" spans="4:4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5417" spans="6:6">
      <c r="F65417" s="133" t="s">
        <v>93</v>
      </c>
    </row>
  </sheetData>
  <mergeCells count="63">
    <mergeCell ref="G51:O53"/>
    <mergeCell ref="E36:I37"/>
    <mergeCell ref="J36:K36"/>
    <mergeCell ref="D38:P39"/>
    <mergeCell ref="D42:E42"/>
    <mergeCell ref="E45:J48"/>
    <mergeCell ref="N45:P45"/>
    <mergeCell ref="M47:M48"/>
    <mergeCell ref="N47:P48"/>
    <mergeCell ref="F32:M32"/>
    <mergeCell ref="N32:P32"/>
    <mergeCell ref="F33:M33"/>
    <mergeCell ref="N33:P33"/>
    <mergeCell ref="F34:M34"/>
    <mergeCell ref="N34:P34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M9:P9"/>
    <mergeCell ref="E3:L3"/>
    <mergeCell ref="E4:L4"/>
    <mergeCell ref="E5:L5"/>
    <mergeCell ref="E6:L6"/>
    <mergeCell ref="E9:J9"/>
  </mergeCells>
  <dataValidations count="8">
    <dataValidation type="decimal" errorStyle="warning" allowBlank="1" showErrorMessage="1" errorTitle="Precio unitario" error="Escriba una cantidad numérica en esta celda." promptTitle="Precio unitario" sqref="N21:N34" xr:uid="{2CA5EC26-3760-444B-A955-53F1D6BFDC48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34" xr:uid="{3D2B1BAF-884E-4BC9-B2B9-C2272A313BBF}">
      <formula1>0</formula1>
      <formula2>256</formula2>
    </dataValidation>
    <dataValidation type="whole" errorStyle="warning" allowBlank="1" showErrorMessage="1" errorTitle="Cantidad" error="Escriba una cantidad numérica en esta celda." promptTitle="Cantidad" sqref="AE21:AE34" xr:uid="{3C964C02-F49C-4DAD-80C2-52BDA0434A26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1:G51 P51:P53 E52:F53" xr:uid="{8ABCA1A0-DB98-43D9-A7DF-392B5E088024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754D21A4-19D9-47A3-897A-A6C857E8A15B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6CBABFFC-C950-4954-BD62-C13A6B2F8510}"/>
    <dataValidation errorStyle="warning" allowBlank="1" showInputMessage="1" errorTitle="Aprobado por" promptTitle="Aprobado por" prompt="Este cuadro se usa para datos de aprobación de distintos tipos (sellos, firmas, nombres de supervisores, etc.). " sqref="E45:J48" xr:uid="{CA0C1783-98A1-4752-A064-4EC013D5179C}"/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38" xr:uid="{9B59768F-26FE-4D0F-A58B-37AC541C6C24}">
      <formula1>33970</formula1>
      <formula2>65016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7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838C-77C6-4AB1-B551-347D45B56342}">
  <sheetPr>
    <tabColor rgb="FFFFFF00"/>
    <pageSetUpPr fitToPage="1"/>
  </sheetPr>
  <dimension ref="A1:AL65425"/>
  <sheetViews>
    <sheetView topLeftCell="A9" zoomScaleNormal="100" workbookViewId="0">
      <selection activeCell="U19" sqref="U19:V19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2.109375" style="82" customWidth="1"/>
    <col min="14" max="14" width="8" style="82" customWidth="1"/>
    <col min="15" max="15" width="14.88671875" style="82" customWidth="1"/>
    <col min="16" max="16" width="10.5546875" style="82" customWidth="1"/>
    <col min="17" max="17" width="4" style="82" customWidth="1"/>
    <col min="18" max="18" width="8.88671875" style="82" customWidth="1"/>
    <col min="19" max="19" width="4" style="84" customWidth="1"/>
    <col min="20" max="20" width="46.88671875" style="84" customWidth="1"/>
    <col min="21" max="21" width="13.109375" style="84" customWidth="1"/>
    <col min="22" max="22" width="11.44140625" style="359" customWidth="1"/>
    <col min="23" max="23" width="13.109375" style="84" customWidth="1"/>
    <col min="24" max="24" width="11.44140625" style="359" customWidth="1"/>
    <col min="25" max="25" width="13.109375" style="84" customWidth="1"/>
    <col min="26" max="26" width="11.44140625" style="359"/>
    <col min="27" max="16384" width="11.44140625" style="82"/>
  </cols>
  <sheetData>
    <row r="1" spans="1:26" ht="21" thickBot="1">
      <c r="D1" s="82"/>
      <c r="M1" s="83"/>
      <c r="N1" s="83"/>
      <c r="O1" s="83"/>
      <c r="P1" s="83"/>
    </row>
    <row r="2" spans="1:26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6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6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556</v>
      </c>
      <c r="R4" s="95"/>
      <c r="V4" s="84"/>
      <c r="X4" s="84"/>
      <c r="Z4" s="84"/>
    </row>
    <row r="5" spans="1:26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  <c r="V5" s="84"/>
      <c r="X5" s="84"/>
      <c r="Z5" s="84"/>
    </row>
    <row r="6" spans="1:26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</row>
    <row r="7" spans="1:26" hidden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</row>
    <row r="8" spans="1:26" hidden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</row>
    <row r="9" spans="1:26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/>
      <c r="M9" s="432" t="s">
        <v>451</v>
      </c>
      <c r="N9" s="433"/>
      <c r="O9" s="433"/>
      <c r="P9" s="433"/>
      <c r="Q9" s="90"/>
      <c r="R9" s="95"/>
    </row>
    <row r="10" spans="1:26" ht="12.75" hidden="1" customHeight="1" outlineLevel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6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6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6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6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6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6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184</v>
      </c>
      <c r="N16" s="441"/>
      <c r="O16" s="441"/>
      <c r="P16" s="441"/>
      <c r="Q16" s="90"/>
      <c r="R16" s="95"/>
      <c r="T16" s="98" t="s">
        <v>71</v>
      </c>
      <c r="U16" s="488"/>
      <c r="V16" s="489"/>
      <c r="W16" s="490"/>
      <c r="X16" s="491"/>
      <c r="Y16" s="492"/>
      <c r="Z16" s="493"/>
    </row>
    <row r="17" spans="2:38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239</v>
      </c>
      <c r="N17" s="441"/>
      <c r="O17" s="441"/>
      <c r="P17" s="441"/>
      <c r="Q17" s="90" t="s">
        <v>73</v>
      </c>
      <c r="R17" s="95"/>
      <c r="T17" s="98" t="s">
        <v>74</v>
      </c>
      <c r="U17" s="480"/>
      <c r="V17" s="481"/>
      <c r="W17" s="480"/>
      <c r="X17" s="481"/>
      <c r="Y17" s="480"/>
      <c r="Z17" s="481"/>
    </row>
    <row r="18" spans="2:38" ht="19.2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 t="s">
        <v>455</v>
      </c>
      <c r="N18" s="445"/>
      <c r="O18" s="445"/>
      <c r="P18" s="445"/>
      <c r="Q18" s="90"/>
      <c r="R18" s="95"/>
      <c r="T18" s="99" t="s">
        <v>45</v>
      </c>
      <c r="U18" s="480">
        <v>9</v>
      </c>
      <c r="V18" s="481"/>
      <c r="W18" s="480"/>
      <c r="X18" s="481"/>
      <c r="Y18" s="480"/>
      <c r="Z18" s="481"/>
      <c r="AA18" s="82">
        <v>2</v>
      </c>
    </row>
    <row r="19" spans="2:38" ht="15.6" thickBot="1">
      <c r="B19" s="89"/>
      <c r="C19" s="90"/>
      <c r="D19" s="90" t="s">
        <v>557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482"/>
      <c r="V19" s="483"/>
      <c r="W19" s="484"/>
      <c r="X19" s="485"/>
      <c r="Y19" s="486"/>
      <c r="Z19" s="487"/>
      <c r="AA19" s="100"/>
      <c r="AB19" s="100"/>
      <c r="AC19" s="100"/>
      <c r="AG19" s="100"/>
      <c r="AH19" s="100"/>
      <c r="AI19" s="100"/>
      <c r="AJ19" s="100"/>
      <c r="AK19" s="100"/>
    </row>
    <row r="20" spans="2:38" ht="16.2" thickBot="1">
      <c r="B20" s="89"/>
      <c r="C20" s="90"/>
      <c r="D20" s="170" t="s">
        <v>77</v>
      </c>
      <c r="E20" s="171" t="s">
        <v>78</v>
      </c>
      <c r="F20" s="446" t="s">
        <v>79</v>
      </c>
      <c r="G20" s="446"/>
      <c r="H20" s="446"/>
      <c r="I20" s="446"/>
      <c r="J20" s="446"/>
      <c r="K20" s="446"/>
      <c r="L20" s="446"/>
      <c r="M20" s="446"/>
      <c r="N20" s="446" t="s">
        <v>80</v>
      </c>
      <c r="O20" s="447"/>
      <c r="P20" s="447"/>
      <c r="Q20" s="90"/>
      <c r="R20" s="95"/>
      <c r="S20" s="82"/>
      <c r="U20" s="101"/>
      <c r="V20" s="182"/>
      <c r="W20" s="101"/>
      <c r="X20" s="182"/>
      <c r="Y20" s="101"/>
      <c r="Z20" s="182"/>
      <c r="AA20" s="84"/>
      <c r="AB20" s="84"/>
      <c r="AC20" s="84"/>
      <c r="AD20" s="84"/>
      <c r="AF20" s="84"/>
      <c r="AG20" s="84"/>
      <c r="AH20" s="84"/>
      <c r="AI20" s="84"/>
      <c r="AJ20" s="84"/>
      <c r="AK20" s="84"/>
      <c r="AL20" s="84"/>
    </row>
    <row r="21" spans="2:38" ht="15">
      <c r="B21" s="89"/>
      <c r="C21" s="102"/>
      <c r="D21" s="112">
        <f t="shared" ref="D21:D39" si="0">AB21</f>
        <v>9</v>
      </c>
      <c r="E21" s="113"/>
      <c r="F21" s="454" t="str">
        <f>T21</f>
        <v>VALVULA SHECK 1/2"</v>
      </c>
      <c r="G21" s="454"/>
      <c r="H21" s="454"/>
      <c r="I21" s="454"/>
      <c r="J21" s="454"/>
      <c r="K21" s="454"/>
      <c r="L21" s="454"/>
      <c r="M21" s="454"/>
      <c r="N21" s="452"/>
      <c r="O21" s="452"/>
      <c r="P21" s="452"/>
      <c r="Q21" s="90"/>
      <c r="R21" s="95"/>
      <c r="S21" s="82"/>
      <c r="T21" s="98" t="s">
        <v>626</v>
      </c>
      <c r="U21" s="103">
        <v>1</v>
      </c>
      <c r="V21" s="360"/>
      <c r="W21" s="103"/>
      <c r="X21" s="360"/>
      <c r="Y21" s="103"/>
      <c r="Z21" s="360"/>
      <c r="AA21" s="84"/>
      <c r="AB21" s="100">
        <f t="shared" ref="AB21:AB40" si="1">((U21+V21)*$U$18)+((W21+X21)*$W$18)+((Y21+Z21)*$Y$18)</f>
        <v>9</v>
      </c>
      <c r="AC21" s="84"/>
      <c r="AD21" s="84"/>
      <c r="AF21" s="98"/>
      <c r="AG21" s="84"/>
      <c r="AH21" s="84"/>
      <c r="AI21" s="84"/>
      <c r="AJ21" s="84"/>
      <c r="AK21" s="84"/>
      <c r="AL21" s="84"/>
    </row>
    <row r="22" spans="2:38" s="107" customFormat="1" ht="15" customHeight="1">
      <c r="B22" s="104"/>
      <c r="C22" s="102"/>
      <c r="D22" s="112">
        <f t="shared" si="0"/>
        <v>18</v>
      </c>
      <c r="E22" s="113"/>
      <c r="F22" s="454" t="str">
        <f>T22</f>
        <v>VALVULA ESFERA 1/2"</v>
      </c>
      <c r="G22" s="454"/>
      <c r="H22" s="454"/>
      <c r="I22" s="454"/>
      <c r="J22" s="454"/>
      <c r="K22" s="454"/>
      <c r="L22" s="454"/>
      <c r="M22" s="454"/>
      <c r="N22" s="452"/>
      <c r="O22" s="452"/>
      <c r="P22" s="452"/>
      <c r="Q22" s="105"/>
      <c r="R22" s="106"/>
      <c r="T22" s="108" t="s">
        <v>627</v>
      </c>
      <c r="U22" s="109">
        <v>2</v>
      </c>
      <c r="V22" s="109"/>
      <c r="W22" s="109"/>
      <c r="X22" s="109"/>
      <c r="Y22" s="109"/>
      <c r="Z22" s="109"/>
      <c r="AA22" s="110"/>
      <c r="AB22" s="100">
        <f t="shared" si="1"/>
        <v>18</v>
      </c>
      <c r="AC22" s="110"/>
      <c r="AD22" s="110"/>
      <c r="AF22" s="111"/>
      <c r="AG22" s="110"/>
      <c r="AH22" s="110"/>
      <c r="AI22" s="110"/>
      <c r="AJ22" s="110"/>
      <c r="AK22" s="110"/>
      <c r="AL22" s="110"/>
    </row>
    <row r="23" spans="2:38" ht="15" customHeight="1">
      <c r="B23" s="89"/>
      <c r="C23" s="102"/>
      <c r="D23" s="112">
        <f t="shared" si="0"/>
        <v>9</v>
      </c>
      <c r="E23" s="113"/>
      <c r="F23" s="454" t="str">
        <f>T23</f>
        <v>TUERCA UNION GALVANIZADA 1/2"</v>
      </c>
      <c r="G23" s="454"/>
      <c r="H23" s="454"/>
      <c r="I23" s="454"/>
      <c r="J23" s="454"/>
      <c r="K23" s="454"/>
      <c r="L23" s="454"/>
      <c r="M23" s="454"/>
      <c r="N23" s="452"/>
      <c r="O23" s="452"/>
      <c r="P23" s="452"/>
      <c r="Q23" s="90"/>
      <c r="R23" s="95"/>
      <c r="S23" s="107"/>
      <c r="T23" s="99" t="s">
        <v>628</v>
      </c>
      <c r="U23" s="103">
        <v>1</v>
      </c>
      <c r="V23" s="360"/>
      <c r="W23" s="103"/>
      <c r="X23" s="360"/>
      <c r="Y23" s="103"/>
      <c r="Z23" s="360"/>
      <c r="AA23" s="84"/>
      <c r="AB23" s="100">
        <f t="shared" si="1"/>
        <v>9</v>
      </c>
      <c r="AC23" s="84"/>
      <c r="AD23" s="84"/>
      <c r="AF23" s="98"/>
      <c r="AG23" s="84"/>
      <c r="AH23" s="84"/>
      <c r="AI23" s="84"/>
      <c r="AJ23" s="84"/>
      <c r="AK23" s="84"/>
      <c r="AL23" s="84"/>
    </row>
    <row r="24" spans="2:38" ht="15" customHeight="1">
      <c r="B24" s="89"/>
      <c r="C24" s="102"/>
      <c r="D24" s="112">
        <f t="shared" si="0"/>
        <v>9</v>
      </c>
      <c r="E24" s="113"/>
      <c r="F24" s="454" t="str">
        <f t="shared" ref="F24:F39" si="2">T24</f>
        <v>TEE GALVANIZADA 1/2"</v>
      </c>
      <c r="G24" s="454"/>
      <c r="H24" s="454"/>
      <c r="I24" s="454"/>
      <c r="J24" s="454"/>
      <c r="K24" s="454"/>
      <c r="L24" s="454"/>
      <c r="M24" s="454"/>
      <c r="N24" s="455"/>
      <c r="O24" s="456"/>
      <c r="P24" s="479"/>
      <c r="Q24" s="90"/>
      <c r="R24" s="95"/>
      <c r="S24" s="82"/>
      <c r="T24" s="99" t="s">
        <v>629</v>
      </c>
      <c r="U24" s="103">
        <v>1</v>
      </c>
      <c r="V24" s="360"/>
      <c r="W24" s="103"/>
      <c r="X24" s="360"/>
      <c r="Y24" s="103"/>
      <c r="Z24" s="360"/>
      <c r="AA24" s="84"/>
      <c r="AB24" s="100">
        <f t="shared" si="1"/>
        <v>9</v>
      </c>
      <c r="AC24" s="84"/>
      <c r="AD24" s="84"/>
      <c r="AF24" s="98"/>
      <c r="AG24" s="84"/>
      <c r="AH24" s="84"/>
      <c r="AI24" s="84"/>
      <c r="AJ24" s="84"/>
      <c r="AK24" s="84"/>
      <c r="AL24" s="84"/>
    </row>
    <row r="25" spans="2:38" ht="15" customHeight="1">
      <c r="B25" s="89"/>
      <c r="C25" s="102"/>
      <c r="D25" s="112">
        <f t="shared" si="0"/>
        <v>9</v>
      </c>
      <c r="E25" s="113"/>
      <c r="F25" s="454" t="str">
        <f t="shared" si="2"/>
        <v>FILTRO DE SEDIMENTOS ROTOPLAS</v>
      </c>
      <c r="G25" s="454"/>
      <c r="H25" s="454"/>
      <c r="I25" s="454"/>
      <c r="J25" s="454"/>
      <c r="K25" s="454"/>
      <c r="L25" s="454"/>
      <c r="M25" s="454"/>
      <c r="N25" s="458"/>
      <c r="O25" s="458"/>
      <c r="P25" s="458"/>
      <c r="Q25" s="90"/>
      <c r="R25" s="95"/>
      <c r="S25" s="82"/>
      <c r="T25" s="99" t="s">
        <v>638</v>
      </c>
      <c r="U25" s="103">
        <v>1</v>
      </c>
      <c r="V25" s="360"/>
      <c r="W25" s="103"/>
      <c r="X25" s="360"/>
      <c r="Y25" s="103"/>
      <c r="Z25" s="360"/>
      <c r="AA25" s="84"/>
      <c r="AB25" s="100">
        <f t="shared" si="1"/>
        <v>9</v>
      </c>
      <c r="AC25" s="84"/>
      <c r="AD25" s="84"/>
      <c r="AF25" s="98"/>
      <c r="AG25" s="84"/>
      <c r="AH25" s="84"/>
      <c r="AI25" s="84"/>
      <c r="AJ25" s="84"/>
      <c r="AK25" s="84"/>
      <c r="AL25" s="84"/>
    </row>
    <row r="26" spans="2:38" ht="15" customHeight="1">
      <c r="B26" s="89"/>
      <c r="C26" s="102"/>
      <c r="D26" s="112">
        <f t="shared" si="0"/>
        <v>9</v>
      </c>
      <c r="E26" s="113"/>
      <c r="F26" s="454" t="str">
        <f t="shared" si="2"/>
        <v>TUBO GALVANIZADO 1/2</v>
      </c>
      <c r="G26" s="454"/>
      <c r="H26" s="454"/>
      <c r="I26" s="454"/>
      <c r="J26" s="454"/>
      <c r="K26" s="454"/>
      <c r="L26" s="454"/>
      <c r="M26" s="454"/>
      <c r="N26" s="452"/>
      <c r="O26" s="452"/>
      <c r="P26" s="452"/>
      <c r="Q26" s="90"/>
      <c r="R26" s="95"/>
      <c r="S26" s="82"/>
      <c r="T26" s="111" t="s">
        <v>630</v>
      </c>
      <c r="U26" s="103">
        <v>1</v>
      </c>
      <c r="V26" s="361"/>
      <c r="W26" s="103"/>
      <c r="X26" s="103"/>
      <c r="Y26" s="103"/>
      <c r="Z26" s="360"/>
      <c r="AA26" s="84" t="s">
        <v>631</v>
      </c>
      <c r="AB26" s="100">
        <f t="shared" si="1"/>
        <v>9</v>
      </c>
      <c r="AC26" s="84"/>
      <c r="AD26" s="84"/>
      <c r="AF26" s="98"/>
      <c r="AG26" s="84"/>
      <c r="AH26" s="84"/>
      <c r="AI26" s="84"/>
      <c r="AJ26" s="84"/>
      <c r="AK26" s="84"/>
      <c r="AL26" s="84"/>
    </row>
    <row r="27" spans="2:38" s="107" customFormat="1" ht="15" customHeight="1">
      <c r="B27" s="104"/>
      <c r="C27" s="102"/>
      <c r="D27" s="112">
        <f t="shared" si="0"/>
        <v>18</v>
      </c>
      <c r="E27" s="113"/>
      <c r="F27" s="454" t="str">
        <f t="shared" si="2"/>
        <v>CODO PIPA1/2" TUBO PLUS</v>
      </c>
      <c r="G27" s="454"/>
      <c r="H27" s="454"/>
      <c r="I27" s="454"/>
      <c r="J27" s="454"/>
      <c r="K27" s="454"/>
      <c r="L27" s="454"/>
      <c r="M27" s="454"/>
      <c r="N27" s="460"/>
      <c r="O27" s="460"/>
      <c r="P27" s="460"/>
      <c r="Q27" s="105"/>
      <c r="R27" s="106"/>
      <c r="T27" s="98" t="s">
        <v>632</v>
      </c>
      <c r="U27" s="103">
        <v>2</v>
      </c>
      <c r="V27" s="116"/>
      <c r="W27" s="103"/>
      <c r="X27" s="103"/>
      <c r="Y27" s="103"/>
      <c r="Z27" s="103"/>
      <c r="AA27" s="84"/>
      <c r="AB27" s="100">
        <f t="shared" si="1"/>
        <v>18</v>
      </c>
      <c r="AC27" s="84"/>
      <c r="AD27" s="84"/>
      <c r="AF27" s="98"/>
      <c r="AG27" s="84"/>
      <c r="AH27" s="84"/>
      <c r="AI27" s="84"/>
      <c r="AJ27" s="84"/>
      <c r="AK27" s="84"/>
      <c r="AL27" s="84"/>
    </row>
    <row r="28" spans="2:38" ht="15.75" customHeight="1">
      <c r="B28" s="89"/>
      <c r="C28" s="102"/>
      <c r="D28" s="112">
        <f t="shared" si="0"/>
        <v>18</v>
      </c>
      <c r="E28" s="113"/>
      <c r="F28" s="454" t="str">
        <f t="shared" si="2"/>
        <v>CODO 1/2" X 90 GALVANIZADO</v>
      </c>
      <c r="G28" s="454"/>
      <c r="H28" s="454"/>
      <c r="I28" s="454"/>
      <c r="J28" s="454"/>
      <c r="K28" s="454"/>
      <c r="L28" s="454"/>
      <c r="M28" s="454"/>
      <c r="N28" s="452"/>
      <c r="O28" s="452"/>
      <c r="P28" s="452"/>
      <c r="Q28" s="90"/>
      <c r="R28" s="95"/>
      <c r="S28" s="82"/>
      <c r="T28" s="98" t="s">
        <v>636</v>
      </c>
      <c r="U28" s="109">
        <v>2</v>
      </c>
      <c r="V28" s="361"/>
      <c r="W28" s="109"/>
      <c r="X28" s="109"/>
      <c r="Y28" s="109"/>
      <c r="Z28" s="362"/>
      <c r="AA28" s="84"/>
      <c r="AB28" s="100">
        <f t="shared" si="1"/>
        <v>18</v>
      </c>
      <c r="AC28" s="84"/>
      <c r="AD28" s="84"/>
      <c r="AF28" s="98"/>
      <c r="AG28" s="84"/>
      <c r="AH28" s="84"/>
      <c r="AI28" s="84"/>
      <c r="AJ28" s="84"/>
      <c r="AK28" s="84"/>
      <c r="AL28" s="84"/>
    </row>
    <row r="29" spans="2:38" ht="15" customHeight="1">
      <c r="B29" s="89"/>
      <c r="C29" s="102"/>
      <c r="D29" s="112">
        <f t="shared" si="0"/>
        <v>9</v>
      </c>
      <c r="E29" s="113"/>
      <c r="F29" s="454" t="str">
        <f t="shared" si="2"/>
        <v>COPLE 1/2" GALVANIZADO</v>
      </c>
      <c r="G29" s="454"/>
      <c r="H29" s="454"/>
      <c r="I29" s="454"/>
      <c r="J29" s="454"/>
      <c r="K29" s="454"/>
      <c r="L29" s="454"/>
      <c r="M29" s="454"/>
      <c r="N29" s="452"/>
      <c r="O29" s="452"/>
      <c r="P29" s="452"/>
      <c r="Q29" s="90"/>
      <c r="R29" s="95"/>
      <c r="S29" s="82"/>
      <c r="T29" s="98" t="s">
        <v>639</v>
      </c>
      <c r="U29" s="109">
        <v>1</v>
      </c>
      <c r="V29" s="116"/>
      <c r="W29" s="109"/>
      <c r="X29" s="109"/>
      <c r="Y29" s="109"/>
      <c r="Z29" s="109"/>
      <c r="AA29" s="115"/>
      <c r="AB29" s="100">
        <f t="shared" si="1"/>
        <v>9</v>
      </c>
      <c r="AC29" s="115"/>
      <c r="AD29" s="84"/>
      <c r="AF29" s="98"/>
      <c r="AG29" s="115"/>
      <c r="AH29" s="115"/>
      <c r="AI29" s="115"/>
      <c r="AJ29" s="115"/>
      <c r="AK29" s="115"/>
      <c r="AL29" s="84"/>
    </row>
    <row r="30" spans="2:38" ht="15" customHeight="1">
      <c r="B30" s="89"/>
      <c r="C30" s="90"/>
      <c r="D30" s="112">
        <f t="shared" si="0"/>
        <v>0</v>
      </c>
      <c r="E30" s="113"/>
      <c r="F30" s="454">
        <f t="shared" si="2"/>
        <v>0</v>
      </c>
      <c r="G30" s="454"/>
      <c r="H30" s="454"/>
      <c r="I30" s="454"/>
      <c r="J30" s="454"/>
      <c r="K30" s="454"/>
      <c r="L30" s="454"/>
      <c r="M30" s="454"/>
      <c r="N30" s="458"/>
      <c r="O30" s="458"/>
      <c r="P30" s="458"/>
      <c r="Q30" s="90"/>
      <c r="R30" s="95"/>
      <c r="S30" s="82"/>
      <c r="T30" s="98"/>
      <c r="U30" s="116"/>
      <c r="V30" s="363"/>
      <c r="W30" s="116"/>
      <c r="X30" s="360"/>
      <c r="Y30" s="120"/>
      <c r="Z30" s="109"/>
      <c r="AA30" s="84"/>
      <c r="AB30" s="100">
        <f t="shared" si="1"/>
        <v>0</v>
      </c>
      <c r="AC30" s="84"/>
      <c r="AD30" s="84"/>
      <c r="AF30" s="98"/>
      <c r="AG30" s="84"/>
      <c r="AH30" s="84"/>
      <c r="AI30" s="84"/>
      <c r="AJ30" s="84"/>
      <c r="AK30" s="84"/>
      <c r="AL30" s="84"/>
    </row>
    <row r="31" spans="2:38" s="107" customFormat="1" ht="15" customHeight="1">
      <c r="B31" s="104"/>
      <c r="C31" s="102"/>
      <c r="D31" s="112">
        <f t="shared" si="0"/>
        <v>9</v>
      </c>
      <c r="E31" s="113"/>
      <c r="F31" s="454" t="str">
        <f t="shared" si="2"/>
        <v xml:space="preserve">LLAVE DE CHORRO 1/2" RUGO </v>
      </c>
      <c r="G31" s="454"/>
      <c r="H31" s="454"/>
      <c r="I31" s="454"/>
      <c r="J31" s="454"/>
      <c r="K31" s="454"/>
      <c r="L31" s="454"/>
      <c r="M31" s="454"/>
      <c r="N31" s="452"/>
      <c r="O31" s="452"/>
      <c r="P31" s="452"/>
      <c r="Q31" s="105"/>
      <c r="R31" s="106"/>
      <c r="T31" s="98" t="s">
        <v>558</v>
      </c>
      <c r="U31" s="116">
        <v>1</v>
      </c>
      <c r="V31" s="363"/>
      <c r="W31" s="116"/>
      <c r="X31" s="360"/>
      <c r="Y31" s="120"/>
      <c r="Z31" s="103"/>
      <c r="AA31" s="110"/>
      <c r="AB31" s="100">
        <f t="shared" si="1"/>
        <v>9</v>
      </c>
      <c r="AC31" s="110"/>
      <c r="AD31" s="110"/>
      <c r="AF31" s="111"/>
      <c r="AG31" s="110"/>
      <c r="AH31" s="110"/>
      <c r="AI31" s="110"/>
      <c r="AJ31" s="110"/>
      <c r="AK31" s="110"/>
      <c r="AL31" s="110"/>
    </row>
    <row r="32" spans="2:38" s="107" customFormat="1" ht="15" customHeight="1">
      <c r="B32" s="104"/>
      <c r="C32" s="102"/>
      <c r="D32" s="112">
        <f t="shared" si="0"/>
        <v>54</v>
      </c>
      <c r="E32" s="113"/>
      <c r="F32" s="454" t="str">
        <f t="shared" si="2"/>
        <v>NIPLE GALVANIZADO 2" X 1/2"</v>
      </c>
      <c r="G32" s="454"/>
      <c r="H32" s="454"/>
      <c r="I32" s="454"/>
      <c r="J32" s="454"/>
      <c r="K32" s="454"/>
      <c r="L32" s="454"/>
      <c r="M32" s="454"/>
      <c r="N32" s="476"/>
      <c r="O32" s="477"/>
      <c r="P32" s="478"/>
      <c r="Q32" s="105"/>
      <c r="R32" s="106"/>
      <c r="T32" s="98" t="s">
        <v>633</v>
      </c>
      <c r="U32" s="109">
        <v>6</v>
      </c>
      <c r="V32" s="361"/>
      <c r="W32" s="109"/>
      <c r="X32" s="109"/>
      <c r="Y32" s="109"/>
      <c r="Z32" s="109"/>
      <c r="AA32" s="110"/>
      <c r="AB32" s="100">
        <f t="shared" si="1"/>
        <v>54</v>
      </c>
      <c r="AC32" s="110"/>
      <c r="AD32" s="110"/>
      <c r="AF32" s="111"/>
      <c r="AG32" s="110"/>
      <c r="AH32" s="110"/>
      <c r="AI32" s="110"/>
      <c r="AJ32" s="110"/>
      <c r="AK32" s="110"/>
      <c r="AL32" s="110"/>
    </row>
    <row r="33" spans="2:38" ht="15" customHeight="1">
      <c r="B33" s="89"/>
      <c r="C33" s="90"/>
      <c r="D33" s="112">
        <f t="shared" si="0"/>
        <v>9</v>
      </c>
      <c r="E33" s="113"/>
      <c r="F33" s="454" t="str">
        <f t="shared" si="2"/>
        <v>NIPLE GALVANIZADO 4" X 1/2"</v>
      </c>
      <c r="G33" s="454"/>
      <c r="H33" s="454"/>
      <c r="I33" s="454"/>
      <c r="J33" s="454"/>
      <c r="K33" s="454"/>
      <c r="L33" s="454"/>
      <c r="M33" s="454"/>
      <c r="N33" s="474"/>
      <c r="O33" s="474"/>
      <c r="P33" s="474"/>
      <c r="Q33" s="90"/>
      <c r="R33" s="95"/>
      <c r="S33" s="82"/>
      <c r="T33" s="98" t="s">
        <v>634</v>
      </c>
      <c r="U33" s="109">
        <v>1</v>
      </c>
      <c r="V33" s="116"/>
      <c r="W33" s="109"/>
      <c r="X33" s="109"/>
      <c r="Y33" s="109"/>
      <c r="Z33" s="103"/>
      <c r="AA33" s="84"/>
      <c r="AB33" s="100">
        <f t="shared" si="1"/>
        <v>9</v>
      </c>
      <c r="AC33" s="84"/>
      <c r="AD33" s="84"/>
      <c r="AF33" s="98"/>
      <c r="AG33" s="84"/>
      <c r="AH33" s="84"/>
      <c r="AI33" s="84"/>
      <c r="AJ33" s="84"/>
      <c r="AK33" s="84"/>
      <c r="AL33" s="84"/>
    </row>
    <row r="34" spans="2:38" ht="15" customHeight="1">
      <c r="B34" s="89"/>
      <c r="C34" s="90"/>
      <c r="D34" s="112">
        <f t="shared" si="0"/>
        <v>9</v>
      </c>
      <c r="E34" s="113"/>
      <c r="F34" s="454" t="str">
        <f t="shared" si="2"/>
        <v>NIPLE GALVANIZADO 3" X 1/2"</v>
      </c>
      <c r="G34" s="454"/>
      <c r="H34" s="454"/>
      <c r="I34" s="454"/>
      <c r="J34" s="454"/>
      <c r="K34" s="454"/>
      <c r="L34" s="454"/>
      <c r="M34" s="454"/>
      <c r="N34" s="474"/>
      <c r="O34" s="474"/>
      <c r="P34" s="474"/>
      <c r="Q34" s="90"/>
      <c r="R34" s="95"/>
      <c r="T34" s="98" t="s">
        <v>635</v>
      </c>
      <c r="U34" s="116">
        <v>1</v>
      </c>
      <c r="V34" s="363"/>
      <c r="W34" s="116"/>
      <c r="X34" s="360"/>
      <c r="Y34" s="103"/>
      <c r="Z34" s="362"/>
      <c r="AB34" s="100">
        <f t="shared" si="1"/>
        <v>9</v>
      </c>
    </row>
    <row r="35" spans="2:38" ht="15" customHeight="1">
      <c r="B35" s="89"/>
      <c r="C35" s="90"/>
      <c r="D35" s="112">
        <f t="shared" si="0"/>
        <v>9</v>
      </c>
      <c r="E35" s="113"/>
      <c r="F35" s="454" t="str">
        <f t="shared" si="2"/>
        <v>CUERDA CORRIDA 1/2</v>
      </c>
      <c r="G35" s="454"/>
      <c r="H35" s="454"/>
      <c r="I35" s="454"/>
      <c r="J35" s="454"/>
      <c r="K35" s="454"/>
      <c r="L35" s="454"/>
      <c r="M35" s="454"/>
      <c r="N35" s="474"/>
      <c r="O35" s="474"/>
      <c r="P35" s="474"/>
      <c r="Q35" s="90"/>
      <c r="R35" s="95"/>
      <c r="T35" s="98" t="s">
        <v>637</v>
      </c>
      <c r="U35" s="116">
        <v>1</v>
      </c>
      <c r="V35" s="363"/>
      <c r="W35" s="116"/>
      <c r="X35" s="360"/>
      <c r="Y35" s="120"/>
      <c r="Z35" s="365"/>
      <c r="AB35" s="100">
        <f t="shared" si="1"/>
        <v>9</v>
      </c>
    </row>
    <row r="36" spans="2:38" ht="15" customHeight="1">
      <c r="B36" s="89"/>
      <c r="C36" s="90"/>
      <c r="D36" s="112">
        <f t="shared" si="0"/>
        <v>0</v>
      </c>
      <c r="E36" s="113"/>
      <c r="F36" s="454">
        <f t="shared" si="2"/>
        <v>0</v>
      </c>
      <c r="G36" s="454"/>
      <c r="H36" s="454"/>
      <c r="I36" s="454"/>
      <c r="J36" s="454"/>
      <c r="K36" s="454"/>
      <c r="L36" s="454"/>
      <c r="M36" s="454"/>
      <c r="N36" s="364"/>
      <c r="O36" s="364"/>
      <c r="P36" s="364"/>
      <c r="Q36" s="90"/>
      <c r="R36" s="95"/>
      <c r="T36" s="98"/>
      <c r="U36" s="116"/>
      <c r="V36" s="363"/>
      <c r="W36" s="116"/>
      <c r="X36" s="360"/>
      <c r="Y36" s="120"/>
      <c r="Z36" s="365"/>
      <c r="AB36" s="100">
        <f t="shared" si="1"/>
        <v>0</v>
      </c>
    </row>
    <row r="37" spans="2:38" ht="15" customHeight="1">
      <c r="B37" s="89"/>
      <c r="C37" s="90"/>
      <c r="D37" s="112">
        <f t="shared" si="0"/>
        <v>0</v>
      </c>
      <c r="E37" s="113"/>
      <c r="F37" s="454">
        <f t="shared" si="2"/>
        <v>0</v>
      </c>
      <c r="G37" s="454"/>
      <c r="H37" s="454"/>
      <c r="I37" s="454"/>
      <c r="J37" s="454"/>
      <c r="K37" s="454"/>
      <c r="L37" s="454"/>
      <c r="M37" s="454"/>
      <c r="N37" s="364"/>
      <c r="O37" s="364"/>
      <c r="P37" s="364"/>
      <c r="Q37" s="90"/>
      <c r="R37" s="95"/>
      <c r="T37" s="98"/>
      <c r="U37" s="116"/>
      <c r="V37" s="363"/>
      <c r="W37" s="116"/>
      <c r="X37" s="360"/>
      <c r="Y37" s="120"/>
      <c r="Z37" s="365"/>
      <c r="AB37" s="100">
        <f t="shared" si="1"/>
        <v>0</v>
      </c>
    </row>
    <row r="38" spans="2:38" ht="15" customHeight="1">
      <c r="B38" s="89"/>
      <c r="C38" s="90"/>
      <c r="D38" s="112">
        <f t="shared" si="0"/>
        <v>0</v>
      </c>
      <c r="E38" s="113"/>
      <c r="F38" s="454">
        <f t="shared" si="2"/>
        <v>0</v>
      </c>
      <c r="G38" s="454"/>
      <c r="H38" s="454"/>
      <c r="I38" s="454"/>
      <c r="J38" s="454"/>
      <c r="K38" s="454"/>
      <c r="L38" s="454"/>
      <c r="M38" s="454"/>
      <c r="N38" s="364"/>
      <c r="O38" s="364"/>
      <c r="P38" s="364"/>
      <c r="Q38" s="90"/>
      <c r="R38" s="95"/>
      <c r="T38" s="98"/>
      <c r="U38" s="116"/>
      <c r="V38" s="363"/>
      <c r="W38" s="116"/>
      <c r="X38" s="360"/>
      <c r="Y38" s="120"/>
      <c r="Z38" s="365"/>
      <c r="AB38" s="100">
        <f t="shared" si="1"/>
        <v>0</v>
      </c>
    </row>
    <row r="39" spans="2:38" ht="15" customHeight="1">
      <c r="B39" s="89"/>
      <c r="C39" s="90"/>
      <c r="D39" s="112">
        <f t="shared" si="0"/>
        <v>0</v>
      </c>
      <c r="E39" s="113"/>
      <c r="F39" s="454">
        <f t="shared" si="2"/>
        <v>0</v>
      </c>
      <c r="G39" s="454"/>
      <c r="H39" s="454"/>
      <c r="I39" s="454"/>
      <c r="J39" s="454"/>
      <c r="K39" s="454"/>
      <c r="L39" s="454"/>
      <c r="M39" s="454"/>
      <c r="N39" s="364"/>
      <c r="O39" s="364"/>
      <c r="P39" s="364"/>
      <c r="Q39" s="90"/>
      <c r="R39" s="95"/>
      <c r="T39" s="98"/>
      <c r="U39" s="116"/>
      <c r="V39" s="363"/>
      <c r="W39" s="116"/>
      <c r="X39" s="360"/>
      <c r="Y39" s="120"/>
      <c r="Z39" s="365"/>
      <c r="AB39" s="100">
        <f t="shared" si="1"/>
        <v>0</v>
      </c>
    </row>
    <row r="40" spans="2:38" ht="15" customHeight="1">
      <c r="B40" s="89"/>
      <c r="C40" s="90"/>
      <c r="D40" s="366"/>
      <c r="E40" s="367"/>
      <c r="F40" s="454"/>
      <c r="G40" s="454"/>
      <c r="H40" s="454"/>
      <c r="I40" s="454"/>
      <c r="J40" s="454"/>
      <c r="K40" s="454"/>
      <c r="L40" s="454"/>
      <c r="M40" s="454"/>
      <c r="N40" s="475"/>
      <c r="O40" s="475"/>
      <c r="P40" s="475"/>
      <c r="Q40" s="90"/>
      <c r="R40" s="95"/>
      <c r="T40" s="98"/>
      <c r="U40" s="116"/>
      <c r="V40" s="363"/>
      <c r="W40" s="116"/>
      <c r="X40" s="360"/>
      <c r="Y40" s="120"/>
      <c r="Z40" s="365"/>
      <c r="AB40" s="368">
        <f t="shared" si="1"/>
        <v>0</v>
      </c>
    </row>
    <row r="41" spans="2:38" ht="15.6">
      <c r="B41" s="89"/>
      <c r="C41" s="90"/>
      <c r="E41" s="121"/>
      <c r="F41" s="122"/>
      <c r="G41" s="122"/>
      <c r="H41" s="122"/>
      <c r="I41" s="122"/>
      <c r="J41" s="122"/>
      <c r="K41" s="122"/>
      <c r="L41" s="122"/>
      <c r="M41" s="123"/>
      <c r="N41" s="123"/>
      <c r="O41" s="96"/>
      <c r="P41" s="369"/>
      <c r="Q41" s="90"/>
      <c r="R41" s="95"/>
      <c r="V41" s="370"/>
      <c r="X41" s="370"/>
      <c r="Z41" s="370"/>
    </row>
    <row r="42" spans="2:38" ht="15.6">
      <c r="B42" s="89"/>
      <c r="C42" s="90"/>
      <c r="E42" s="121"/>
      <c r="F42" s="122"/>
      <c r="G42" s="122"/>
      <c r="H42" s="122"/>
      <c r="I42" s="122"/>
      <c r="J42" s="122"/>
      <c r="K42" s="122"/>
      <c r="L42" s="122"/>
      <c r="M42" s="123" t="s">
        <v>88</v>
      </c>
      <c r="N42" s="96"/>
      <c r="O42" s="96"/>
      <c r="P42" s="124"/>
      <c r="Q42" s="90"/>
      <c r="R42" s="95"/>
      <c r="V42" s="370"/>
      <c r="X42" s="370"/>
      <c r="Z42" s="370"/>
    </row>
    <row r="43" spans="2:38" ht="35.4">
      <c r="B43" s="89"/>
      <c r="C43" s="90"/>
      <c r="E43" s="463"/>
      <c r="F43" s="463"/>
      <c r="G43" s="463"/>
      <c r="H43" s="463"/>
      <c r="I43" s="463"/>
      <c r="J43" s="125"/>
      <c r="K43" s="125"/>
      <c r="L43" s="125"/>
      <c r="M43" s="90"/>
      <c r="N43" s="90"/>
      <c r="O43" s="90"/>
      <c r="P43" s="126"/>
      <c r="Q43" s="90"/>
      <c r="R43" s="95"/>
      <c r="V43" s="370"/>
      <c r="X43" s="370"/>
      <c r="Z43" s="370"/>
    </row>
    <row r="44" spans="2:38">
      <c r="B44" s="89"/>
      <c r="C44" s="90"/>
      <c r="E44" s="463"/>
      <c r="F44" s="463"/>
      <c r="G44" s="463"/>
      <c r="H44" s="463"/>
      <c r="I44" s="463"/>
      <c r="J44" s="464"/>
      <c r="K44" s="464"/>
      <c r="L44" s="90"/>
      <c r="M44" s="90"/>
      <c r="N44" s="90"/>
      <c r="O44" s="90"/>
      <c r="P44" s="126"/>
      <c r="Q44" s="90"/>
      <c r="R44" s="95"/>
      <c r="V44" s="370"/>
      <c r="X44" s="370"/>
      <c r="Z44" s="370"/>
    </row>
    <row r="45" spans="2:38">
      <c r="B45" s="89"/>
      <c r="C45" s="90"/>
      <c r="E45" s="463"/>
      <c r="F45" s="463"/>
      <c r="G45" s="463"/>
      <c r="H45" s="463"/>
      <c r="I45" s="463"/>
      <c r="J45" s="90"/>
      <c r="K45" s="90"/>
      <c r="L45" s="90"/>
      <c r="M45" s="90"/>
      <c r="N45" s="90"/>
      <c r="O45" s="90"/>
      <c r="P45" s="126"/>
      <c r="Q45" s="90"/>
      <c r="R45" s="95"/>
    </row>
    <row r="46" spans="2:38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8">
      <c r="B47" s="89"/>
      <c r="C47" s="90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90"/>
      <c r="R47" s="95"/>
    </row>
    <row r="48" spans="2:38" ht="13.8">
      <c r="B48" s="89"/>
      <c r="C48" s="90"/>
      <c r="E48" s="127" t="s">
        <v>89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2:18" ht="13.8" thickBot="1">
      <c r="B49" s="89"/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2:18" ht="15.75" customHeight="1" thickTop="1">
      <c r="B50" s="89"/>
      <c r="C50" s="90"/>
      <c r="D50" s="466" t="s">
        <v>184</v>
      </c>
      <c r="E50" s="466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90"/>
      <c r="R50" s="95"/>
    </row>
    <row r="51" spans="2:1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2:18">
      <c r="B52" s="89"/>
      <c r="C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5"/>
    </row>
    <row r="53" spans="2:18" ht="13.8" thickBot="1">
      <c r="B53" s="129"/>
      <c r="C53" s="90"/>
      <c r="E53" s="467"/>
      <c r="F53" s="467"/>
      <c r="G53" s="467"/>
      <c r="H53" s="467"/>
      <c r="I53" s="467"/>
      <c r="J53" s="467"/>
      <c r="K53" s="90"/>
      <c r="L53" s="90"/>
      <c r="M53" s="90" t="s">
        <v>90</v>
      </c>
      <c r="N53" s="468">
        <v>44778</v>
      </c>
      <c r="O53" s="469"/>
      <c r="P53" s="469"/>
      <c r="Q53" s="90"/>
      <c r="R53" s="95"/>
    </row>
    <row r="54" spans="2:18" ht="13.8" thickTop="1">
      <c r="C54" s="90"/>
      <c r="E54" s="467"/>
      <c r="F54" s="467"/>
      <c r="G54" s="467"/>
      <c r="H54" s="467"/>
      <c r="I54" s="467"/>
      <c r="J54" s="467"/>
      <c r="K54" s="90"/>
      <c r="L54" s="90"/>
      <c r="M54" s="90"/>
      <c r="N54" s="90"/>
      <c r="O54" s="90"/>
      <c r="P54" s="90"/>
      <c r="Q54" s="90"/>
      <c r="R54" s="95"/>
    </row>
    <row r="55" spans="2:18" ht="12.75" customHeight="1">
      <c r="C55" s="90"/>
      <c r="E55" s="467"/>
      <c r="F55" s="467"/>
      <c r="G55" s="467"/>
      <c r="H55" s="467"/>
      <c r="I55" s="467"/>
      <c r="J55" s="467"/>
      <c r="K55" s="90"/>
      <c r="L55" s="90"/>
      <c r="M55" s="472" t="s">
        <v>91</v>
      </c>
      <c r="N55" s="473">
        <v>44824</v>
      </c>
      <c r="O55" s="473"/>
      <c r="P55" s="473"/>
      <c r="Q55" s="90"/>
      <c r="R55" s="95"/>
    </row>
    <row r="56" spans="2:18" ht="22.5" customHeight="1">
      <c r="C56" s="90"/>
      <c r="E56" s="467"/>
      <c r="F56" s="467"/>
      <c r="G56" s="467"/>
      <c r="H56" s="467"/>
      <c r="I56" s="467"/>
      <c r="J56" s="467"/>
      <c r="K56" s="90"/>
      <c r="L56" s="90"/>
      <c r="M56" s="472"/>
      <c r="N56" s="473"/>
      <c r="O56" s="473"/>
      <c r="P56" s="473"/>
      <c r="Q56" s="90"/>
      <c r="R56" s="95"/>
    </row>
    <row r="57" spans="2:18">
      <c r="C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</row>
    <row r="58" spans="2:18">
      <c r="C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5"/>
    </row>
    <row r="59" spans="2:18" ht="12.75" customHeight="1">
      <c r="C59" s="90"/>
      <c r="E59" s="130"/>
      <c r="F59" s="130"/>
      <c r="G59" s="462" t="s">
        <v>559</v>
      </c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</row>
    <row r="60" spans="2:18" ht="12.75" customHeight="1">
      <c r="C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</row>
    <row r="61" spans="2:18" ht="12.75" customHeight="1">
      <c r="C61" s="90"/>
      <c r="E61" s="130"/>
      <c r="F61" s="130"/>
      <c r="G61" s="462"/>
      <c r="H61" s="462"/>
      <c r="I61" s="462"/>
      <c r="J61" s="462"/>
      <c r="K61" s="462"/>
      <c r="L61" s="462"/>
      <c r="M61" s="462"/>
      <c r="N61" s="462"/>
      <c r="O61" s="462"/>
      <c r="P61" s="130"/>
      <c r="Q61" s="90"/>
      <c r="R61" s="95"/>
    </row>
    <row r="62" spans="2:18">
      <c r="C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5"/>
    </row>
    <row r="63" spans="2:18" ht="13.8" thickBot="1"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2"/>
    </row>
    <row r="64" spans="2:18" ht="13.8" thickTop="1">
      <c r="D64" s="82"/>
    </row>
    <row r="65" spans="4:4">
      <c r="D65" s="82"/>
    </row>
    <row r="66" spans="4:4">
      <c r="D66" s="82"/>
    </row>
    <row r="67" spans="4:4">
      <c r="D67" s="82"/>
    </row>
    <row r="68" spans="4:4">
      <c r="D68" s="82"/>
    </row>
    <row r="69" spans="4:4">
      <c r="D69" s="82"/>
    </row>
    <row r="70" spans="4:4">
      <c r="D70" s="82"/>
    </row>
    <row r="71" spans="4:4">
      <c r="D71" s="82"/>
    </row>
    <row r="72" spans="4:4">
      <c r="D72" s="82"/>
    </row>
    <row r="73" spans="4:4">
      <c r="D73" s="82"/>
    </row>
    <row r="74" spans="4:4">
      <c r="D74" s="82"/>
    </row>
    <row r="75" spans="4:4">
      <c r="D75" s="82"/>
    </row>
    <row r="76" spans="4:4">
      <c r="D76" s="82"/>
    </row>
    <row r="77" spans="4:4">
      <c r="D77" s="82"/>
    </row>
    <row r="78" spans="4:4">
      <c r="D78" s="82"/>
    </row>
    <row r="79" spans="4:4">
      <c r="D79" s="82"/>
    </row>
    <row r="80" spans="4:4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36" spans="4:4">
      <c r="D636" s="82"/>
    </row>
    <row r="65425" spans="6:6">
      <c r="F65425" s="133" t="s">
        <v>93</v>
      </c>
    </row>
  </sheetData>
  <mergeCells count="83">
    <mergeCell ref="M9:P9"/>
    <mergeCell ref="E3:L3"/>
    <mergeCell ref="E4:L4"/>
    <mergeCell ref="E5:L5"/>
    <mergeCell ref="E6:L6"/>
    <mergeCell ref="E9:J9"/>
    <mergeCell ref="E10:J10"/>
    <mergeCell ref="M10:P10"/>
    <mergeCell ref="E11:J11"/>
    <mergeCell ref="M11:P11"/>
    <mergeCell ref="E12:J12"/>
    <mergeCell ref="M12:P12"/>
    <mergeCell ref="E13:J13"/>
    <mergeCell ref="M13:P13"/>
    <mergeCell ref="E14:J14"/>
    <mergeCell ref="M14:P14"/>
    <mergeCell ref="E15:J15"/>
    <mergeCell ref="M15:P15"/>
    <mergeCell ref="E17:J17"/>
    <mergeCell ref="M17:P17"/>
    <mergeCell ref="U17:V17"/>
    <mergeCell ref="W17:X17"/>
    <mergeCell ref="Y17:Z17"/>
    <mergeCell ref="E16:J16"/>
    <mergeCell ref="M16:P16"/>
    <mergeCell ref="U16:V16"/>
    <mergeCell ref="W16:X16"/>
    <mergeCell ref="Y16:Z16"/>
    <mergeCell ref="W18:X18"/>
    <mergeCell ref="Y18:Z18"/>
    <mergeCell ref="F20:M20"/>
    <mergeCell ref="N20:P20"/>
    <mergeCell ref="F21:M21"/>
    <mergeCell ref="N21:P21"/>
    <mergeCell ref="U19:V19"/>
    <mergeCell ref="W19:X19"/>
    <mergeCell ref="Y19:Z19"/>
    <mergeCell ref="E18:J18"/>
    <mergeCell ref="M18:P18"/>
    <mergeCell ref="U18:V18"/>
    <mergeCell ref="F22:M22"/>
    <mergeCell ref="N22:P22"/>
    <mergeCell ref="F23:M23"/>
    <mergeCell ref="N23:P23"/>
    <mergeCell ref="F24:M24"/>
    <mergeCell ref="N24:P24"/>
    <mergeCell ref="F25:M25"/>
    <mergeCell ref="N25:P25"/>
    <mergeCell ref="F26:M26"/>
    <mergeCell ref="N26:P26"/>
    <mergeCell ref="F27:M27"/>
    <mergeCell ref="N27:P27"/>
    <mergeCell ref="F28:M28"/>
    <mergeCell ref="N28:P28"/>
    <mergeCell ref="F29:M29"/>
    <mergeCell ref="N29:P29"/>
    <mergeCell ref="F30:M30"/>
    <mergeCell ref="N30:P30"/>
    <mergeCell ref="F31:M31"/>
    <mergeCell ref="N31:P31"/>
    <mergeCell ref="F32:M32"/>
    <mergeCell ref="N32:P32"/>
    <mergeCell ref="F33:M33"/>
    <mergeCell ref="N33:P33"/>
    <mergeCell ref="F34:M34"/>
    <mergeCell ref="N34:P34"/>
    <mergeCell ref="D50:E50"/>
    <mergeCell ref="F35:M35"/>
    <mergeCell ref="N35:P35"/>
    <mergeCell ref="F36:M36"/>
    <mergeCell ref="F37:M37"/>
    <mergeCell ref="F38:M38"/>
    <mergeCell ref="F39:M39"/>
    <mergeCell ref="F40:M40"/>
    <mergeCell ref="N40:P40"/>
    <mergeCell ref="E43:I45"/>
    <mergeCell ref="J44:K44"/>
    <mergeCell ref="D46:P47"/>
    <mergeCell ref="E53:J56"/>
    <mergeCell ref="N53:P53"/>
    <mergeCell ref="M55:M56"/>
    <mergeCell ref="N55:P56"/>
    <mergeCell ref="G59:O61"/>
  </mergeCells>
  <dataValidations count="8"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9:G59 P59:P61 E60:F61" xr:uid="{7F19B518-19BF-403C-97F6-CCF953C1ECBE}"/>
    <dataValidation type="decimal" errorStyle="warning" allowBlank="1" showErrorMessage="1" errorTitle="Precio unitario" error="Escriba una cantidad numérica en esta celda." promptTitle="Precio unitario" sqref="N21:N40" xr:uid="{B4B89FE9-06BA-4ABD-9E47-FA8DEB27698F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0" xr:uid="{1EB278BF-3FC2-4A2B-8DC4-3B3AC6245D77}">
      <formula1>0</formula1>
      <formula2>256</formula2>
    </dataValidation>
    <dataValidation type="whole" errorStyle="warning" allowBlank="1" showErrorMessage="1" errorTitle="Cantidad" error="Escriba una cantidad numérica en esta celda." promptTitle="Cantidad" sqref="AH21:AH32" xr:uid="{32F8028C-4059-40C0-898F-76C7D5D7284D}">
      <formula1>0</formula1>
      <formula2>1000000000</formula2>
    </dataValidation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2E5666E0-442E-487F-A243-8266A0E9A718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8DC5A3DF-A3E4-41D7-93A7-3749FCC8C067}"/>
    <dataValidation errorStyle="warning" allowBlank="1" showInputMessage="1" errorTitle="Aprobado por" promptTitle="Aprobado por" prompt="Este cuadro se usa para datos de aprobación de distintos tipos (sellos, firmas, nombres de supervisores, etc.). " sqref="E53:J56" xr:uid="{58242588-E46E-4148-9557-D28D68B8568E}"/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6" xr:uid="{2C13EA21-6261-426A-9DC9-38E690A63CE2}">
      <formula1>33970</formula1>
      <formula2>65016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A711-1E78-4013-A85A-2CDE3E5B0255}">
  <sheetPr filterMode="1"/>
  <dimension ref="A1:K87"/>
  <sheetViews>
    <sheetView zoomScale="70" zoomScaleNormal="70" workbookViewId="0">
      <selection activeCell="G30" sqref="G30"/>
    </sheetView>
  </sheetViews>
  <sheetFormatPr baseColWidth="10" defaultColWidth="11.44140625" defaultRowHeight="14.4"/>
  <cols>
    <col min="1" max="1" width="12" style="1" customWidth="1"/>
    <col min="2" max="2" width="11" customWidth="1"/>
    <col min="3" max="3" width="32.44140625" customWidth="1"/>
    <col min="4" max="4" width="14.109375" customWidth="1"/>
    <col min="5" max="5" width="16.88671875" style="288" customWidth="1"/>
    <col min="6" max="6" width="15.6640625" style="288" customWidth="1"/>
    <col min="7" max="7" width="15.109375" customWidth="1"/>
  </cols>
  <sheetData>
    <row r="1" spans="1:10" ht="20.25" customHeight="1">
      <c r="A1"/>
      <c r="D1" s="262"/>
      <c r="E1" s="31"/>
      <c r="F1" s="32" t="s">
        <v>318</v>
      </c>
      <c r="G1" s="32"/>
      <c r="H1" s="263"/>
      <c r="I1" s="263"/>
      <c r="J1" s="32"/>
    </row>
    <row r="2" spans="1:10" ht="20.25" customHeight="1">
      <c r="A2"/>
      <c r="D2" s="424"/>
      <c r="E2" s="424"/>
      <c r="F2" s="425" t="s">
        <v>28</v>
      </c>
      <c r="G2" s="425"/>
      <c r="H2" s="425"/>
      <c r="I2" s="264" t="s">
        <v>319</v>
      </c>
    </row>
    <row r="3" spans="1:10" ht="20.399999999999999">
      <c r="A3"/>
      <c r="D3" s="262"/>
      <c r="E3" s="31"/>
      <c r="F3" s="426" t="s">
        <v>261</v>
      </c>
      <c r="G3" s="426"/>
      <c r="H3" s="426"/>
      <c r="I3" s="266"/>
      <c r="J3" s="265"/>
    </row>
    <row r="4" spans="1:10" ht="17.399999999999999">
      <c r="A4"/>
      <c r="D4" s="267"/>
      <c r="E4" s="37"/>
      <c r="F4" s="37"/>
      <c r="G4" s="37"/>
      <c r="H4" s="268"/>
      <c r="I4" s="268"/>
      <c r="J4" s="269"/>
    </row>
    <row r="5" spans="1:10" ht="17.399999999999999">
      <c r="A5"/>
      <c r="D5" s="270" t="s">
        <v>320</v>
      </c>
      <c r="E5" s="65"/>
      <c r="F5" s="289" t="s">
        <v>321</v>
      </c>
      <c r="G5" s="271"/>
      <c r="H5" s="494" t="s">
        <v>322</v>
      </c>
      <c r="I5" s="494"/>
      <c r="J5" s="494"/>
    </row>
    <row r="6" spans="1:10" ht="87">
      <c r="A6" t="s">
        <v>323</v>
      </c>
      <c r="B6" t="s">
        <v>324</v>
      </c>
      <c r="D6" s="270" t="s">
        <v>262</v>
      </c>
      <c r="E6" s="31"/>
      <c r="F6" s="290" t="s">
        <v>325</v>
      </c>
      <c r="G6" s="271" t="s">
        <v>326</v>
      </c>
      <c r="H6" s="494"/>
      <c r="I6" s="494"/>
      <c r="J6" s="494"/>
    </row>
    <row r="7" spans="1:10" s="1" customFormat="1" ht="25.2" customHeight="1">
      <c r="A7" s="1">
        <v>2</v>
      </c>
      <c r="B7" s="1">
        <v>5</v>
      </c>
      <c r="D7" s="272" t="s">
        <v>45</v>
      </c>
      <c r="E7" s="272" t="s">
        <v>78</v>
      </c>
      <c r="F7" s="272" t="s">
        <v>13</v>
      </c>
      <c r="G7" s="272"/>
      <c r="H7" s="273" t="s">
        <v>263</v>
      </c>
      <c r="I7" s="273" t="s">
        <v>264</v>
      </c>
      <c r="J7" s="272" t="s">
        <v>265</v>
      </c>
    </row>
    <row r="8" spans="1:10" s="1" customFormat="1" ht="20.25" hidden="1" customHeight="1">
      <c r="B8" s="1">
        <v>2</v>
      </c>
      <c r="D8" s="274"/>
      <c r="E8" s="276" t="s">
        <v>82</v>
      </c>
      <c r="F8" s="276" t="s">
        <v>266</v>
      </c>
      <c r="G8" s="276" t="s">
        <v>267</v>
      </c>
      <c r="H8" s="277">
        <v>396.6</v>
      </c>
      <c r="I8" s="277">
        <f t="shared" ref="I8:I61" si="0">+D8*H8</f>
        <v>0</v>
      </c>
      <c r="J8" s="276"/>
    </row>
    <row r="9" spans="1:10" s="1" customFormat="1" ht="20.25" hidden="1" customHeight="1">
      <c r="B9" s="1">
        <v>8</v>
      </c>
      <c r="D9" s="274">
        <v>40</v>
      </c>
      <c r="E9" s="276" t="s">
        <v>1</v>
      </c>
      <c r="F9" s="276" t="s">
        <v>268</v>
      </c>
      <c r="G9" s="276" t="s">
        <v>267</v>
      </c>
      <c r="H9" s="277">
        <v>4.99</v>
      </c>
      <c r="I9" s="277">
        <f t="shared" si="0"/>
        <v>199.60000000000002</v>
      </c>
      <c r="J9" s="495" t="s">
        <v>327</v>
      </c>
    </row>
    <row r="10" spans="1:10" s="1" customFormat="1" ht="20.25" hidden="1" customHeight="1">
      <c r="D10" s="274">
        <v>15</v>
      </c>
      <c r="E10" s="276" t="s">
        <v>1</v>
      </c>
      <c r="F10" s="276" t="s">
        <v>269</v>
      </c>
      <c r="G10" s="276" t="s">
        <v>267</v>
      </c>
      <c r="H10" s="277">
        <v>7.81</v>
      </c>
      <c r="I10" s="277">
        <f t="shared" si="0"/>
        <v>117.14999999999999</v>
      </c>
      <c r="J10" s="495"/>
    </row>
    <row r="11" spans="1:10" s="1" customFormat="1" ht="20.25" hidden="1" customHeight="1">
      <c r="D11" s="274"/>
      <c r="E11" s="276" t="s">
        <v>1</v>
      </c>
      <c r="F11" s="276" t="s">
        <v>270</v>
      </c>
      <c r="G11" s="276" t="s">
        <v>267</v>
      </c>
      <c r="H11" s="277">
        <v>33.159999999999997</v>
      </c>
      <c r="I11" s="277">
        <f t="shared" si="0"/>
        <v>0</v>
      </c>
      <c r="J11" s="276"/>
    </row>
    <row r="12" spans="1:10" s="1" customFormat="1" ht="20.25" hidden="1" customHeight="1">
      <c r="D12" s="274"/>
      <c r="E12" s="276" t="s">
        <v>1</v>
      </c>
      <c r="F12" s="276" t="s">
        <v>271</v>
      </c>
      <c r="G12" s="276" t="s">
        <v>267</v>
      </c>
      <c r="H12" s="277">
        <v>11.56</v>
      </c>
      <c r="I12" s="277">
        <f t="shared" si="0"/>
        <v>0</v>
      </c>
      <c r="J12" s="276"/>
    </row>
    <row r="13" spans="1:10" s="1" customFormat="1" ht="20.25" hidden="1" customHeight="1">
      <c r="D13" s="274"/>
      <c r="E13" s="276" t="s">
        <v>1</v>
      </c>
      <c r="F13" s="276" t="s">
        <v>272</v>
      </c>
      <c r="G13" s="276" t="s">
        <v>267</v>
      </c>
      <c r="H13" s="277">
        <v>2.02</v>
      </c>
      <c r="I13" s="277">
        <f t="shared" si="0"/>
        <v>0</v>
      </c>
      <c r="J13" s="276"/>
    </row>
    <row r="14" spans="1:10" s="1" customFormat="1" ht="20.25" hidden="1" customHeight="1">
      <c r="D14" s="274"/>
      <c r="E14" s="276" t="s">
        <v>1</v>
      </c>
      <c r="F14" s="276" t="s">
        <v>274</v>
      </c>
      <c r="G14" s="276" t="s">
        <v>267</v>
      </c>
      <c r="H14" s="277"/>
      <c r="I14" s="277"/>
      <c r="J14" s="276"/>
    </row>
    <row r="15" spans="1:10" s="1" customFormat="1" ht="20.25" hidden="1" customHeight="1">
      <c r="B15" s="1">
        <v>3</v>
      </c>
      <c r="D15" s="274"/>
      <c r="E15" s="276" t="s">
        <v>1</v>
      </c>
      <c r="F15" s="276" t="s">
        <v>275</v>
      </c>
      <c r="G15" s="276" t="s">
        <v>267</v>
      </c>
      <c r="H15" s="277">
        <v>7.61</v>
      </c>
      <c r="I15" s="277">
        <f t="shared" si="0"/>
        <v>0</v>
      </c>
      <c r="J15" s="276"/>
    </row>
    <row r="16" spans="1:10" s="1" customFormat="1" ht="20.25" hidden="1" customHeight="1">
      <c r="D16" s="274"/>
      <c r="E16" s="276" t="s">
        <v>1</v>
      </c>
      <c r="F16" s="276" t="s">
        <v>273</v>
      </c>
      <c r="G16" s="276" t="s">
        <v>267</v>
      </c>
      <c r="H16" s="277">
        <v>29.75</v>
      </c>
      <c r="I16" s="277">
        <f>+D16*H16</f>
        <v>0</v>
      </c>
      <c r="J16" s="276"/>
    </row>
    <row r="17" spans="1:10" s="1" customFormat="1" ht="20.25" customHeight="1">
      <c r="A17" s="1">
        <v>1</v>
      </c>
      <c r="B17" s="1">
        <v>2</v>
      </c>
      <c r="D17" s="274"/>
      <c r="E17" s="276" t="s">
        <v>1</v>
      </c>
      <c r="F17" s="276" t="s">
        <v>328</v>
      </c>
      <c r="G17" s="276"/>
      <c r="H17" s="277">
        <v>33.159999999999997</v>
      </c>
      <c r="I17" s="277">
        <f t="shared" si="0"/>
        <v>0</v>
      </c>
      <c r="J17" s="276"/>
    </row>
    <row r="18" spans="1:10" s="1" customFormat="1" ht="20.25" hidden="1" customHeight="1">
      <c r="B18" s="1">
        <v>5</v>
      </c>
      <c r="D18" s="274">
        <v>30</v>
      </c>
      <c r="E18" s="275" t="s">
        <v>294</v>
      </c>
      <c r="F18" s="276" t="s">
        <v>295</v>
      </c>
      <c r="G18" s="276" t="s">
        <v>296</v>
      </c>
      <c r="H18" s="277">
        <v>116.76</v>
      </c>
      <c r="I18" s="277">
        <f t="shared" si="0"/>
        <v>3502.8</v>
      </c>
      <c r="J18" s="276"/>
    </row>
    <row r="19" spans="1:10" s="1" customFormat="1" ht="20.25" hidden="1" customHeight="1">
      <c r="B19" s="1">
        <v>6</v>
      </c>
      <c r="D19" s="274">
        <f>+($A$7*A19)+(B19*$B$7)</f>
        <v>30</v>
      </c>
      <c r="E19" s="275" t="s">
        <v>294</v>
      </c>
      <c r="F19" s="276" t="s">
        <v>266</v>
      </c>
      <c r="G19" s="276" t="s">
        <v>296</v>
      </c>
      <c r="H19" s="277">
        <v>45.76</v>
      </c>
      <c r="I19" s="277">
        <f t="shared" si="0"/>
        <v>1372.8</v>
      </c>
      <c r="J19" s="276"/>
    </row>
    <row r="20" spans="1:10" s="1" customFormat="1" ht="20.25" hidden="1" customHeight="1">
      <c r="B20" s="1">
        <v>6</v>
      </c>
      <c r="D20" s="274">
        <f>+($A$7*A20)+(B20*$B$7)</f>
        <v>30</v>
      </c>
      <c r="E20" s="275" t="s">
        <v>294</v>
      </c>
      <c r="F20" s="276" t="s">
        <v>297</v>
      </c>
      <c r="G20" s="276" t="s">
        <v>296</v>
      </c>
      <c r="H20" s="277">
        <v>73.599999999999994</v>
      </c>
      <c r="I20" s="277">
        <f t="shared" si="0"/>
        <v>2208</v>
      </c>
      <c r="J20" s="276"/>
    </row>
    <row r="21" spans="1:10" s="1" customFormat="1" ht="20.25" customHeight="1">
      <c r="A21" s="1">
        <v>7</v>
      </c>
      <c r="B21" s="1">
        <v>10</v>
      </c>
      <c r="D21" s="274">
        <v>100</v>
      </c>
      <c r="E21" s="276" t="s">
        <v>1</v>
      </c>
      <c r="F21" s="276" t="s">
        <v>298</v>
      </c>
      <c r="G21" s="276" t="s">
        <v>296</v>
      </c>
      <c r="H21" s="277">
        <v>2.13</v>
      </c>
      <c r="I21" s="277">
        <f t="shared" si="0"/>
        <v>213</v>
      </c>
      <c r="J21" s="276"/>
    </row>
    <row r="22" spans="1:10" s="1" customFormat="1" ht="20.25" customHeight="1">
      <c r="A22" s="1">
        <v>2</v>
      </c>
      <c r="B22" s="1">
        <v>2</v>
      </c>
      <c r="D22" s="274">
        <v>20</v>
      </c>
      <c r="E22" s="276" t="s">
        <v>1</v>
      </c>
      <c r="F22" s="276" t="s">
        <v>130</v>
      </c>
      <c r="G22" s="276" t="s">
        <v>296</v>
      </c>
      <c r="H22" s="277">
        <v>5.47</v>
      </c>
      <c r="I22" s="277">
        <f t="shared" si="0"/>
        <v>109.39999999999999</v>
      </c>
      <c r="J22" s="276"/>
    </row>
    <row r="23" spans="1:10" s="1" customFormat="1" ht="20.25" customHeight="1">
      <c r="A23" s="1">
        <v>2</v>
      </c>
      <c r="D23" s="274">
        <v>5</v>
      </c>
      <c r="E23" s="276" t="s">
        <v>1</v>
      </c>
      <c r="F23" s="276" t="s">
        <v>329</v>
      </c>
      <c r="G23" s="276" t="s">
        <v>296</v>
      </c>
      <c r="H23" s="277">
        <v>12.03</v>
      </c>
      <c r="I23" s="277">
        <f t="shared" si="0"/>
        <v>60.15</v>
      </c>
      <c r="J23" s="276"/>
    </row>
    <row r="24" spans="1:10" s="1" customFormat="1" ht="20.25" customHeight="1">
      <c r="A24" s="1">
        <v>9</v>
      </c>
      <c r="B24" s="1">
        <v>7</v>
      </c>
      <c r="D24" s="274">
        <v>60</v>
      </c>
      <c r="E24" s="276" t="s">
        <v>1</v>
      </c>
      <c r="F24" s="276" t="s">
        <v>299</v>
      </c>
      <c r="G24" s="276" t="s">
        <v>296</v>
      </c>
      <c r="H24" s="277">
        <v>3.17</v>
      </c>
      <c r="I24" s="277">
        <f t="shared" si="0"/>
        <v>190.2</v>
      </c>
      <c r="J24" s="276"/>
    </row>
    <row r="25" spans="1:10" s="1" customFormat="1" ht="20.25" customHeight="1">
      <c r="A25" s="1">
        <v>1</v>
      </c>
      <c r="B25" s="1">
        <v>2</v>
      </c>
      <c r="D25" s="274">
        <v>15</v>
      </c>
      <c r="E25" s="276" t="s">
        <v>1</v>
      </c>
      <c r="F25" s="276" t="s">
        <v>330</v>
      </c>
      <c r="G25" s="276" t="s">
        <v>296</v>
      </c>
      <c r="H25" s="277">
        <v>5.96</v>
      </c>
      <c r="I25" s="277">
        <f t="shared" si="0"/>
        <v>89.4</v>
      </c>
      <c r="J25" s="276"/>
    </row>
    <row r="26" spans="1:10" s="1" customFormat="1" ht="20.25" customHeight="1">
      <c r="A26" s="1">
        <v>5</v>
      </c>
      <c r="B26" s="1">
        <v>2</v>
      </c>
      <c r="D26" s="274">
        <f>+($A$7*A26)+(B26*$B$7)</f>
        <v>20</v>
      </c>
      <c r="E26" s="276" t="s">
        <v>1</v>
      </c>
      <c r="F26" s="276" t="s">
        <v>132</v>
      </c>
      <c r="G26" s="276" t="s">
        <v>296</v>
      </c>
      <c r="H26" s="277">
        <v>2.58</v>
      </c>
      <c r="I26" s="277">
        <f t="shared" si="0"/>
        <v>51.6</v>
      </c>
      <c r="J26" s="276"/>
    </row>
    <row r="27" spans="1:10" s="1" customFormat="1" ht="20.25" hidden="1" customHeight="1">
      <c r="B27" s="1">
        <v>3</v>
      </c>
      <c r="D27" s="274">
        <v>20</v>
      </c>
      <c r="E27" s="276" t="s">
        <v>1</v>
      </c>
      <c r="F27" s="276" t="s">
        <v>131</v>
      </c>
      <c r="G27" s="276" t="s">
        <v>296</v>
      </c>
      <c r="H27" s="277">
        <v>1.82</v>
      </c>
      <c r="I27" s="277">
        <f t="shared" si="0"/>
        <v>36.4</v>
      </c>
      <c r="J27" s="276"/>
    </row>
    <row r="28" spans="1:10" s="1" customFormat="1" ht="20.25" hidden="1" customHeight="1">
      <c r="D28" s="274"/>
      <c r="E28" s="276" t="s">
        <v>1</v>
      </c>
      <c r="F28" s="276" t="s">
        <v>300</v>
      </c>
      <c r="G28" s="276" t="s">
        <v>296</v>
      </c>
      <c r="H28" s="277">
        <v>3.74</v>
      </c>
      <c r="I28" s="277">
        <f t="shared" si="0"/>
        <v>0</v>
      </c>
      <c r="J28" s="276"/>
    </row>
    <row r="29" spans="1:10" s="1" customFormat="1" ht="20.25" customHeight="1">
      <c r="A29">
        <v>4</v>
      </c>
      <c r="B29" s="1">
        <v>5</v>
      </c>
      <c r="D29" s="274">
        <v>40</v>
      </c>
      <c r="E29" s="276" t="s">
        <v>1</v>
      </c>
      <c r="F29" s="276" t="s">
        <v>331</v>
      </c>
      <c r="G29" s="276" t="s">
        <v>296</v>
      </c>
      <c r="H29" s="277">
        <v>4.07</v>
      </c>
      <c r="I29" s="277">
        <f t="shared" si="0"/>
        <v>162.80000000000001</v>
      </c>
      <c r="J29"/>
    </row>
    <row r="30" spans="1:10" s="1" customFormat="1" ht="20.25" customHeight="1">
      <c r="A30">
        <v>5</v>
      </c>
      <c r="B30" s="1">
        <v>5</v>
      </c>
      <c r="D30" s="274">
        <v>40</v>
      </c>
      <c r="E30" s="276" t="s">
        <v>1</v>
      </c>
      <c r="F30" s="276" t="s">
        <v>332</v>
      </c>
      <c r="G30" s="276" t="s">
        <v>296</v>
      </c>
      <c r="H30" s="277">
        <v>2.0699999999999998</v>
      </c>
      <c r="I30" s="277">
        <f t="shared" si="0"/>
        <v>82.8</v>
      </c>
      <c r="J30"/>
    </row>
    <row r="31" spans="1:10" s="1" customFormat="1" ht="20.25" customHeight="1">
      <c r="A31" s="1">
        <v>4</v>
      </c>
      <c r="B31" s="1">
        <f>4+9</f>
        <v>13</v>
      </c>
      <c r="D31" s="274">
        <v>100</v>
      </c>
      <c r="E31" s="276" t="s">
        <v>1</v>
      </c>
      <c r="F31" s="276" t="s">
        <v>137</v>
      </c>
      <c r="G31" s="276" t="s">
        <v>296</v>
      </c>
      <c r="H31" s="277">
        <v>1.96</v>
      </c>
      <c r="I31" s="277">
        <f t="shared" si="0"/>
        <v>196</v>
      </c>
      <c r="J31" s="276"/>
    </row>
    <row r="32" spans="1:10" s="1" customFormat="1" ht="20.25" hidden="1" customHeight="1">
      <c r="B32" s="1">
        <v>7</v>
      </c>
      <c r="D32" s="274">
        <v>40</v>
      </c>
      <c r="E32" s="276" t="s">
        <v>1</v>
      </c>
      <c r="F32" s="276" t="s">
        <v>301</v>
      </c>
      <c r="G32" s="276" t="s">
        <v>296</v>
      </c>
      <c r="H32" s="277">
        <v>2.9</v>
      </c>
      <c r="I32" s="277">
        <f t="shared" si="0"/>
        <v>116</v>
      </c>
      <c r="J32" s="276"/>
    </row>
    <row r="33" spans="1:10" s="1" customFormat="1" ht="20.25" hidden="1" customHeight="1">
      <c r="B33" s="1">
        <v>3</v>
      </c>
      <c r="D33" s="274">
        <v>20</v>
      </c>
      <c r="E33" s="276" t="s">
        <v>1</v>
      </c>
      <c r="F33" s="276" t="s">
        <v>333</v>
      </c>
      <c r="G33" s="276" t="s">
        <v>296</v>
      </c>
      <c r="H33" s="277">
        <v>5.83</v>
      </c>
      <c r="I33" s="277">
        <f t="shared" si="0"/>
        <v>116.6</v>
      </c>
      <c r="J33" s="276"/>
    </row>
    <row r="34" spans="1:10" s="1" customFormat="1" ht="20.25" hidden="1" customHeight="1">
      <c r="B34" s="1">
        <v>11</v>
      </c>
      <c r="D34" s="274">
        <v>60</v>
      </c>
      <c r="E34" s="276" t="s">
        <v>1</v>
      </c>
      <c r="F34" s="276" t="s">
        <v>275</v>
      </c>
      <c r="G34" s="276" t="s">
        <v>296</v>
      </c>
      <c r="H34" s="277">
        <v>2.86</v>
      </c>
      <c r="I34" s="277">
        <f t="shared" si="0"/>
        <v>171.6</v>
      </c>
      <c r="J34" s="276"/>
    </row>
    <row r="35" spans="1:10" s="1" customFormat="1" ht="20.25" customHeight="1">
      <c r="A35" s="1">
        <v>3</v>
      </c>
      <c r="B35" s="1">
        <v>5</v>
      </c>
      <c r="D35" s="274">
        <v>40</v>
      </c>
      <c r="E35" s="276" t="s">
        <v>1</v>
      </c>
      <c r="F35" s="276" t="s">
        <v>139</v>
      </c>
      <c r="G35" s="276" t="s">
        <v>296</v>
      </c>
      <c r="H35" s="277">
        <v>8.14</v>
      </c>
      <c r="I35" s="277">
        <f t="shared" si="0"/>
        <v>325.60000000000002</v>
      </c>
      <c r="J35" s="276"/>
    </row>
    <row r="36" spans="1:10" s="1" customFormat="1" ht="20.25" customHeight="1">
      <c r="A36" s="1">
        <v>6</v>
      </c>
      <c r="B36" s="1">
        <v>4</v>
      </c>
      <c r="D36" s="274">
        <v>40</v>
      </c>
      <c r="E36" s="276" t="s">
        <v>1</v>
      </c>
      <c r="F36" s="276" t="s">
        <v>334</v>
      </c>
      <c r="G36" s="276" t="s">
        <v>296</v>
      </c>
      <c r="H36" s="277">
        <v>4.0999999999999996</v>
      </c>
      <c r="I36" s="277">
        <f t="shared" si="0"/>
        <v>164</v>
      </c>
      <c r="J36" s="276"/>
    </row>
    <row r="37" spans="1:10" s="1" customFormat="1" ht="20.25" hidden="1" customHeight="1">
      <c r="D37" s="274"/>
      <c r="E37" s="276" t="s">
        <v>1</v>
      </c>
      <c r="F37" s="276" t="s">
        <v>335</v>
      </c>
      <c r="G37" s="276" t="s">
        <v>296</v>
      </c>
      <c r="H37" s="277">
        <v>5.44</v>
      </c>
      <c r="I37" s="277">
        <f t="shared" si="0"/>
        <v>0</v>
      </c>
      <c r="J37" s="276"/>
    </row>
    <row r="38" spans="1:10" s="1" customFormat="1" ht="20.25" hidden="1" customHeight="1">
      <c r="B38" s="1">
        <v>2</v>
      </c>
      <c r="D38" s="274">
        <f>+($A$7*A38)+(B38*$B$7)</f>
        <v>10</v>
      </c>
      <c r="E38" s="276" t="s">
        <v>1</v>
      </c>
      <c r="F38" s="276" t="s">
        <v>336</v>
      </c>
      <c r="G38" s="276" t="s">
        <v>296</v>
      </c>
      <c r="H38" s="277">
        <v>5.93</v>
      </c>
      <c r="I38" s="277">
        <f t="shared" si="0"/>
        <v>59.3</v>
      </c>
      <c r="J38" s="276"/>
    </row>
    <row r="39" spans="1:10" s="1" customFormat="1" ht="20.25" hidden="1" customHeight="1">
      <c r="B39" s="1">
        <v>1</v>
      </c>
      <c r="D39" s="274">
        <f>+($A$7*A39)+(B39*$B$7)</f>
        <v>5</v>
      </c>
      <c r="E39" s="276" t="s">
        <v>1</v>
      </c>
      <c r="F39" s="276" t="s">
        <v>337</v>
      </c>
      <c r="G39" s="276" t="s">
        <v>296</v>
      </c>
      <c r="H39" s="277">
        <v>16.48</v>
      </c>
      <c r="I39" s="277">
        <f t="shared" si="0"/>
        <v>82.4</v>
      </c>
      <c r="J39" s="276"/>
    </row>
    <row r="40" spans="1:10" s="1" customFormat="1" ht="20.25" hidden="1" customHeight="1">
      <c r="B40" s="1">
        <v>10</v>
      </c>
      <c r="D40" s="274">
        <f>+($A$7*A40)+(B40*$B$7)</f>
        <v>50</v>
      </c>
      <c r="E40" s="276" t="s">
        <v>1</v>
      </c>
      <c r="F40" s="276" t="s">
        <v>338</v>
      </c>
      <c r="G40" s="276" t="s">
        <v>296</v>
      </c>
      <c r="H40" s="277">
        <v>17.670000000000002</v>
      </c>
      <c r="I40" s="277">
        <f t="shared" si="0"/>
        <v>883.50000000000011</v>
      </c>
      <c r="J40" s="276"/>
    </row>
    <row r="41" spans="1:10" s="1" customFormat="1" ht="20.25" hidden="1" customHeight="1">
      <c r="A41"/>
      <c r="B41"/>
      <c r="C41"/>
      <c r="D41" s="274"/>
      <c r="E41" s="276"/>
      <c r="F41" s="276"/>
      <c r="G41" s="276"/>
      <c r="H41" s="277"/>
      <c r="I41" s="277"/>
      <c r="J41"/>
    </row>
    <row r="42" spans="1:10" s="1" customFormat="1" ht="20.25" hidden="1" customHeight="1">
      <c r="A42"/>
      <c r="B42"/>
      <c r="C42"/>
      <c r="D42" s="274"/>
      <c r="E42" s="276" t="s">
        <v>1</v>
      </c>
      <c r="F42" s="276" t="s">
        <v>339</v>
      </c>
      <c r="G42" s="276" t="s">
        <v>296</v>
      </c>
      <c r="H42" s="277">
        <v>4.0999999999999996</v>
      </c>
      <c r="I42" s="277">
        <f t="shared" si="0"/>
        <v>0</v>
      </c>
      <c r="J42"/>
    </row>
    <row r="43" spans="1:10" s="1" customFormat="1" ht="20.25" hidden="1" customHeight="1">
      <c r="A43"/>
      <c r="B43"/>
      <c r="C43"/>
      <c r="D43" s="274"/>
      <c r="E43" s="276" t="s">
        <v>1</v>
      </c>
      <c r="F43" s="276" t="s">
        <v>340</v>
      </c>
      <c r="G43" s="276" t="s">
        <v>296</v>
      </c>
      <c r="H43" s="277">
        <v>8.14</v>
      </c>
      <c r="I43" s="277">
        <f t="shared" si="0"/>
        <v>0</v>
      </c>
      <c r="J43"/>
    </row>
    <row r="44" spans="1:10" s="1" customFormat="1" ht="20.25" hidden="1" customHeight="1">
      <c r="D44" s="274"/>
      <c r="E44" s="276" t="s">
        <v>1</v>
      </c>
      <c r="F44" s="276" t="s">
        <v>275</v>
      </c>
      <c r="G44" s="276" t="s">
        <v>276</v>
      </c>
      <c r="H44" s="277"/>
      <c r="I44" s="277"/>
      <c r="J44" s="276"/>
    </row>
    <row r="45" spans="1:10" s="1" customFormat="1" ht="20.25" hidden="1" customHeight="1">
      <c r="B45" s="1">
        <v>5.5</v>
      </c>
      <c r="D45" s="274"/>
      <c r="E45" s="276" t="s">
        <v>82</v>
      </c>
      <c r="F45" s="276" t="s">
        <v>341</v>
      </c>
      <c r="G45" s="276" t="s">
        <v>277</v>
      </c>
      <c r="H45" s="291">
        <v>142.24</v>
      </c>
      <c r="I45" s="277">
        <f t="shared" si="0"/>
        <v>0</v>
      </c>
      <c r="J45" s="276"/>
    </row>
    <row r="46" spans="1:10" s="1" customFormat="1" ht="20.25" hidden="1" customHeight="1">
      <c r="D46" s="274"/>
      <c r="E46" s="276" t="s">
        <v>82</v>
      </c>
      <c r="F46" s="276" t="s">
        <v>278</v>
      </c>
      <c r="G46" s="276" t="s">
        <v>277</v>
      </c>
      <c r="H46" s="277">
        <v>136.15</v>
      </c>
      <c r="I46" s="277">
        <f t="shared" si="0"/>
        <v>0</v>
      </c>
      <c r="J46" s="276"/>
    </row>
    <row r="47" spans="1:10" s="1" customFormat="1" ht="20.25" hidden="1" customHeight="1">
      <c r="B47" s="1">
        <v>2</v>
      </c>
      <c r="D47" s="274"/>
      <c r="E47" s="276" t="s">
        <v>82</v>
      </c>
      <c r="F47" s="276" t="s">
        <v>279</v>
      </c>
      <c r="G47" s="276" t="s">
        <v>277</v>
      </c>
      <c r="H47" s="277">
        <v>55.74</v>
      </c>
      <c r="I47" s="277">
        <f t="shared" si="0"/>
        <v>0</v>
      </c>
      <c r="J47" s="276"/>
    </row>
    <row r="48" spans="1:10" s="1" customFormat="1" ht="20.25" hidden="1" customHeight="1">
      <c r="B48" s="1">
        <v>3</v>
      </c>
      <c r="D48" s="274"/>
      <c r="E48" s="276" t="s">
        <v>82</v>
      </c>
      <c r="F48" s="276" t="s">
        <v>280</v>
      </c>
      <c r="G48" s="276" t="s">
        <v>277</v>
      </c>
      <c r="H48" s="277">
        <v>52.77</v>
      </c>
      <c r="I48" s="277">
        <f t="shared" si="0"/>
        <v>0</v>
      </c>
      <c r="J48" s="276"/>
    </row>
    <row r="49" spans="1:11" s="1" customFormat="1" ht="20.25" hidden="1" customHeight="1">
      <c r="D49" s="274"/>
      <c r="E49" s="276" t="s">
        <v>1</v>
      </c>
      <c r="F49" s="276" t="s">
        <v>281</v>
      </c>
      <c r="G49" s="276" t="s">
        <v>277</v>
      </c>
      <c r="H49" s="277"/>
      <c r="I49" s="277">
        <f t="shared" si="0"/>
        <v>0</v>
      </c>
      <c r="J49" s="276"/>
    </row>
    <row r="50" spans="1:11" s="1" customFormat="1" ht="20.25" hidden="1" customHeight="1">
      <c r="D50" s="274"/>
      <c r="E50" s="276" t="s">
        <v>1</v>
      </c>
      <c r="F50" s="276" t="s">
        <v>282</v>
      </c>
      <c r="G50" s="276" t="s">
        <v>277</v>
      </c>
      <c r="H50" s="277">
        <v>1.94</v>
      </c>
      <c r="I50" s="277">
        <f t="shared" si="0"/>
        <v>0</v>
      </c>
      <c r="J50" s="276"/>
    </row>
    <row r="51" spans="1:11" s="1" customFormat="1" ht="20.25" customHeight="1">
      <c r="A51" s="1">
        <v>1</v>
      </c>
      <c r="B51" s="1">
        <v>2</v>
      </c>
      <c r="D51" s="274"/>
      <c r="E51" s="276" t="s">
        <v>1</v>
      </c>
      <c r="F51" s="276" t="s">
        <v>283</v>
      </c>
      <c r="G51" s="276" t="s">
        <v>277</v>
      </c>
      <c r="H51" s="277">
        <v>12.96</v>
      </c>
      <c r="I51" s="277">
        <f t="shared" si="0"/>
        <v>0</v>
      </c>
      <c r="J51" s="276"/>
    </row>
    <row r="52" spans="1:11" s="1" customFormat="1" ht="20.25" customHeight="1">
      <c r="A52" s="1">
        <v>2</v>
      </c>
      <c r="B52" s="1">
        <v>2</v>
      </c>
      <c r="D52" s="274"/>
      <c r="E52" s="276" t="s">
        <v>1</v>
      </c>
      <c r="F52" s="276" t="s">
        <v>111</v>
      </c>
      <c r="G52" s="276" t="s">
        <v>277</v>
      </c>
      <c r="H52" s="277">
        <v>16.61</v>
      </c>
      <c r="I52" s="277">
        <f t="shared" si="0"/>
        <v>0</v>
      </c>
      <c r="J52" s="276"/>
    </row>
    <row r="53" spans="1:11" s="1" customFormat="1" ht="20.25" hidden="1" customHeight="1">
      <c r="D53" s="274"/>
      <c r="E53" s="276" t="s">
        <v>1</v>
      </c>
      <c r="F53" s="276" t="s">
        <v>284</v>
      </c>
      <c r="G53" s="276" t="s">
        <v>277</v>
      </c>
      <c r="H53" s="277"/>
      <c r="I53" s="277">
        <f t="shared" si="0"/>
        <v>0</v>
      </c>
      <c r="J53" s="276"/>
    </row>
    <row r="54" spans="1:11" s="1" customFormat="1" ht="20.25" hidden="1" customHeight="1">
      <c r="D54" s="274"/>
      <c r="E54" s="276" t="s">
        <v>1</v>
      </c>
      <c r="F54" s="276" t="s">
        <v>285</v>
      </c>
      <c r="G54" s="276" t="s">
        <v>277</v>
      </c>
      <c r="H54" s="277"/>
      <c r="I54" s="277">
        <f t="shared" si="0"/>
        <v>0</v>
      </c>
      <c r="J54" s="276"/>
    </row>
    <row r="55" spans="1:11" s="1" customFormat="1" ht="20.25" customHeight="1">
      <c r="A55" s="1">
        <v>2</v>
      </c>
      <c r="B55" s="1">
        <v>2</v>
      </c>
      <c r="D55" s="274"/>
      <c r="E55" s="276" t="s">
        <v>1</v>
      </c>
      <c r="F55" s="276" t="s">
        <v>286</v>
      </c>
      <c r="G55" s="276" t="s">
        <v>277</v>
      </c>
      <c r="H55" s="277">
        <v>3.72</v>
      </c>
      <c r="I55" s="277">
        <f t="shared" si="0"/>
        <v>0</v>
      </c>
      <c r="J55" s="276"/>
    </row>
    <row r="56" spans="1:11" s="1" customFormat="1" ht="20.25" customHeight="1">
      <c r="A56" s="1">
        <v>3</v>
      </c>
      <c r="B56" s="1">
        <v>2</v>
      </c>
      <c r="D56" s="274"/>
      <c r="E56" s="276" t="s">
        <v>1</v>
      </c>
      <c r="F56" s="276" t="s">
        <v>287</v>
      </c>
      <c r="G56" s="276" t="s">
        <v>277</v>
      </c>
      <c r="H56" s="277">
        <v>4.05</v>
      </c>
      <c r="I56" s="277">
        <f t="shared" si="0"/>
        <v>0</v>
      </c>
      <c r="J56" s="276"/>
    </row>
    <row r="57" spans="1:11" s="1" customFormat="1" ht="20.25" hidden="1" customHeight="1">
      <c r="D57" s="274"/>
      <c r="E57" s="276" t="s">
        <v>1</v>
      </c>
      <c r="F57" s="276" t="s">
        <v>288</v>
      </c>
      <c r="G57" s="276" t="s">
        <v>277</v>
      </c>
      <c r="H57" s="277">
        <v>3.37</v>
      </c>
      <c r="I57" s="277">
        <f t="shared" si="0"/>
        <v>0</v>
      </c>
      <c r="J57" s="276"/>
    </row>
    <row r="58" spans="1:11" s="1" customFormat="1" ht="20.25" customHeight="1">
      <c r="A58" s="1">
        <v>3</v>
      </c>
      <c r="B58" s="1">
        <v>3</v>
      </c>
      <c r="D58" s="274"/>
      <c r="E58" s="276" t="s">
        <v>1</v>
      </c>
      <c r="F58" s="276" t="s">
        <v>342</v>
      </c>
      <c r="G58" s="276" t="s">
        <v>277</v>
      </c>
      <c r="H58" s="277">
        <v>4.05</v>
      </c>
      <c r="I58" s="277">
        <f t="shared" si="0"/>
        <v>0</v>
      </c>
      <c r="J58" s="276"/>
    </row>
    <row r="59" spans="1:11" s="1" customFormat="1" ht="20.25" hidden="1" customHeight="1">
      <c r="D59" s="274"/>
      <c r="E59" s="276" t="s">
        <v>1</v>
      </c>
      <c r="F59" s="276" t="s">
        <v>289</v>
      </c>
      <c r="G59" s="276" t="s">
        <v>277</v>
      </c>
      <c r="H59" s="277"/>
      <c r="I59" s="277"/>
      <c r="J59" s="276"/>
    </row>
    <row r="60" spans="1:11" s="1" customFormat="1" ht="20.25" customHeight="1">
      <c r="A60" s="1">
        <v>1</v>
      </c>
      <c r="B60" s="1">
        <v>1</v>
      </c>
      <c r="D60" s="274"/>
      <c r="E60" s="276" t="s">
        <v>1</v>
      </c>
      <c r="F60" s="276" t="s">
        <v>343</v>
      </c>
      <c r="G60" s="276" t="s">
        <v>277</v>
      </c>
      <c r="H60" s="277">
        <v>23.74</v>
      </c>
      <c r="I60" s="277">
        <f>+D60*H60</f>
        <v>0</v>
      </c>
      <c r="J60" s="276"/>
    </row>
    <row r="61" spans="1:11" s="1" customFormat="1" ht="20.25" hidden="1" customHeight="1">
      <c r="D61" s="274"/>
      <c r="E61" s="276" t="s">
        <v>1</v>
      </c>
      <c r="F61" s="276" t="s">
        <v>290</v>
      </c>
      <c r="G61" s="276" t="s">
        <v>277</v>
      </c>
      <c r="H61" s="277">
        <v>8.07</v>
      </c>
      <c r="I61" s="277">
        <f t="shared" si="0"/>
        <v>0</v>
      </c>
      <c r="J61" s="276"/>
    </row>
    <row r="62" spans="1:11" s="1" customFormat="1" ht="20.25" hidden="1" customHeight="1">
      <c r="D62" s="274"/>
      <c r="E62" s="276" t="s">
        <v>1</v>
      </c>
      <c r="F62" s="276" t="s">
        <v>281</v>
      </c>
      <c r="G62" s="276" t="s">
        <v>277</v>
      </c>
      <c r="H62" s="277"/>
      <c r="I62" s="277"/>
      <c r="J62" s="276"/>
    </row>
    <row r="63" spans="1:11" s="1" customFormat="1" ht="20.25" hidden="1" customHeight="1">
      <c r="B63" s="1">
        <v>3</v>
      </c>
      <c r="D63" s="274"/>
      <c r="E63" s="276" t="s">
        <v>1</v>
      </c>
      <c r="F63" s="276" t="s">
        <v>344</v>
      </c>
      <c r="G63" s="276" t="s">
        <v>277</v>
      </c>
      <c r="H63" s="277">
        <v>1.53</v>
      </c>
      <c r="I63" s="277">
        <f t="shared" ref="I63:I69" si="1">+D63*H63</f>
        <v>0</v>
      </c>
      <c r="J63" s="276"/>
      <c r="K63" s="1" t="s">
        <v>88</v>
      </c>
    </row>
    <row r="64" spans="1:11" s="1" customFormat="1" ht="20.25" customHeight="1">
      <c r="A64" s="1">
        <v>1</v>
      </c>
      <c r="B64" s="1">
        <v>1</v>
      </c>
      <c r="D64" s="274"/>
      <c r="E64" s="276" t="s">
        <v>1</v>
      </c>
      <c r="F64" s="276" t="s">
        <v>345</v>
      </c>
      <c r="G64" s="276" t="s">
        <v>277</v>
      </c>
      <c r="H64" s="277">
        <v>11.46</v>
      </c>
      <c r="I64" s="277">
        <f t="shared" si="1"/>
        <v>0</v>
      </c>
      <c r="J64" s="276"/>
    </row>
    <row r="65" spans="1:10" s="1" customFormat="1" ht="20.25" customHeight="1">
      <c r="A65" s="1">
        <v>3</v>
      </c>
      <c r="B65" s="1">
        <v>1</v>
      </c>
      <c r="D65" s="274"/>
      <c r="E65" s="276" t="s">
        <v>1</v>
      </c>
      <c r="F65" s="276" t="s">
        <v>346</v>
      </c>
      <c r="G65" s="276" t="s">
        <v>277</v>
      </c>
      <c r="H65" s="277">
        <v>12.97</v>
      </c>
      <c r="I65" s="277">
        <f t="shared" si="1"/>
        <v>0</v>
      </c>
      <c r="J65" s="276"/>
    </row>
    <row r="66" spans="1:10" s="1" customFormat="1" ht="20.25" customHeight="1">
      <c r="A66" s="1">
        <v>4</v>
      </c>
      <c r="B66" s="1">
        <v>4</v>
      </c>
      <c r="D66" s="274"/>
      <c r="E66" s="276" t="s">
        <v>1</v>
      </c>
      <c r="F66" s="276" t="s">
        <v>347</v>
      </c>
      <c r="G66" s="276" t="s">
        <v>277</v>
      </c>
      <c r="H66" s="277">
        <v>2.19</v>
      </c>
      <c r="I66" s="277">
        <f t="shared" si="1"/>
        <v>0</v>
      </c>
      <c r="J66" s="276"/>
    </row>
    <row r="67" spans="1:10" s="1" customFormat="1" ht="20.25" hidden="1" customHeight="1">
      <c r="D67" s="274"/>
      <c r="E67" s="276" t="s">
        <v>1</v>
      </c>
      <c r="F67" s="276" t="s">
        <v>348</v>
      </c>
      <c r="G67" s="276" t="s">
        <v>277</v>
      </c>
      <c r="H67" s="277"/>
      <c r="I67" s="277">
        <f t="shared" si="1"/>
        <v>0</v>
      </c>
      <c r="J67" s="276"/>
    </row>
    <row r="68" spans="1:10" s="1" customFormat="1" ht="20.25" customHeight="1">
      <c r="A68" s="1">
        <v>5</v>
      </c>
      <c r="B68" s="1">
        <v>5</v>
      </c>
      <c r="D68" s="274"/>
      <c r="E68" s="276" t="s">
        <v>1</v>
      </c>
      <c r="F68" s="276" t="s">
        <v>291</v>
      </c>
      <c r="G68" s="276" t="s">
        <v>277</v>
      </c>
      <c r="H68" s="277">
        <v>11.91</v>
      </c>
      <c r="I68" s="277">
        <f t="shared" si="1"/>
        <v>0</v>
      </c>
      <c r="J68" s="276"/>
    </row>
    <row r="69" spans="1:10" s="1" customFormat="1" ht="20.25" customHeight="1">
      <c r="A69" s="1">
        <v>4</v>
      </c>
      <c r="B69" s="1">
        <v>4</v>
      </c>
      <c r="D69" s="274"/>
      <c r="E69" s="276" t="s">
        <v>1</v>
      </c>
      <c r="F69" s="276" t="s">
        <v>292</v>
      </c>
      <c r="G69" s="276" t="s">
        <v>277</v>
      </c>
      <c r="H69" s="277">
        <v>33.17</v>
      </c>
      <c r="I69" s="277">
        <f t="shared" si="1"/>
        <v>0</v>
      </c>
      <c r="J69" s="276"/>
    </row>
    <row r="70" spans="1:10" s="1" customFormat="1" ht="20.25" hidden="1" customHeight="1">
      <c r="D70" s="274"/>
      <c r="E70" s="276" t="s">
        <v>1</v>
      </c>
      <c r="F70" s="276" t="s">
        <v>293</v>
      </c>
      <c r="G70" s="276" t="s">
        <v>277</v>
      </c>
      <c r="H70" s="277"/>
      <c r="I70" s="277"/>
      <c r="J70" s="276"/>
    </row>
    <row r="71" spans="1:10" s="1" customFormat="1" ht="20.25" customHeight="1">
      <c r="A71" s="1">
        <v>5</v>
      </c>
      <c r="B71" s="1">
        <v>5</v>
      </c>
      <c r="D71" s="274"/>
      <c r="E71" s="276" t="s">
        <v>1</v>
      </c>
      <c r="F71" s="276" t="s">
        <v>349</v>
      </c>
      <c r="G71" s="276" t="s">
        <v>277</v>
      </c>
      <c r="H71" s="277">
        <v>19.670000000000002</v>
      </c>
      <c r="I71" s="277">
        <f t="shared" ref="I71:I78" si="2">+D71*H71</f>
        <v>0</v>
      </c>
      <c r="J71" s="276"/>
    </row>
    <row r="72" spans="1:10" s="1" customFormat="1" ht="20.25" hidden="1" customHeight="1">
      <c r="D72" s="274"/>
      <c r="E72" s="276" t="s">
        <v>1</v>
      </c>
      <c r="F72" s="276" t="s">
        <v>302</v>
      </c>
      <c r="G72" s="276" t="s">
        <v>303</v>
      </c>
      <c r="H72" s="277">
        <v>81.2</v>
      </c>
      <c r="I72" s="277">
        <f t="shared" si="2"/>
        <v>0</v>
      </c>
      <c r="J72" s="276"/>
    </row>
    <row r="73" spans="1:10" s="1" customFormat="1" ht="31.2" hidden="1" customHeight="1">
      <c r="D73" s="274"/>
      <c r="E73" s="276" t="s">
        <v>1</v>
      </c>
      <c r="F73" s="276" t="s">
        <v>304</v>
      </c>
      <c r="G73" s="276"/>
      <c r="H73" s="277">
        <v>40.36</v>
      </c>
      <c r="I73" s="277">
        <f t="shared" si="2"/>
        <v>0</v>
      </c>
      <c r="J73" s="276"/>
    </row>
    <row r="74" spans="1:10" s="1" customFormat="1" ht="20.25" hidden="1" customHeight="1">
      <c r="D74" s="274"/>
      <c r="E74" s="276" t="s">
        <v>1</v>
      </c>
      <c r="F74" s="276" t="s">
        <v>305</v>
      </c>
      <c r="G74" s="276" t="s">
        <v>306</v>
      </c>
      <c r="H74" s="277">
        <v>3.88</v>
      </c>
      <c r="I74" s="277">
        <f t="shared" si="2"/>
        <v>0</v>
      </c>
      <c r="J74" s="276"/>
    </row>
    <row r="75" spans="1:10" s="1" customFormat="1" ht="37.200000000000003" hidden="1" customHeight="1">
      <c r="D75" s="274"/>
      <c r="E75" s="276" t="s">
        <v>1</v>
      </c>
      <c r="F75" s="276" t="s">
        <v>307</v>
      </c>
      <c r="G75" s="276" t="s">
        <v>308</v>
      </c>
      <c r="H75" s="277">
        <v>79.400000000000006</v>
      </c>
      <c r="I75" s="277">
        <f t="shared" si="2"/>
        <v>0</v>
      </c>
      <c r="J75" s="276"/>
    </row>
    <row r="76" spans="1:10" s="1" customFormat="1" ht="34.200000000000003" hidden="1" customHeight="1">
      <c r="D76" s="274"/>
      <c r="E76" s="276" t="s">
        <v>1</v>
      </c>
      <c r="F76" s="276" t="s">
        <v>309</v>
      </c>
      <c r="G76" s="276" t="s">
        <v>310</v>
      </c>
      <c r="H76" s="277">
        <v>34.17</v>
      </c>
      <c r="I76" s="277">
        <f t="shared" si="2"/>
        <v>0</v>
      </c>
      <c r="J76" s="276"/>
    </row>
    <row r="77" spans="1:10" s="1" customFormat="1" ht="34.200000000000003" hidden="1" customHeight="1">
      <c r="D77" s="274"/>
      <c r="E77" s="276" t="s">
        <v>311</v>
      </c>
      <c r="F77" s="276" t="s">
        <v>312</v>
      </c>
      <c r="G77" s="276" t="s">
        <v>276</v>
      </c>
      <c r="H77" s="277">
        <v>3747.72</v>
      </c>
      <c r="I77" s="277">
        <f t="shared" si="2"/>
        <v>0</v>
      </c>
      <c r="J77" s="276"/>
    </row>
    <row r="78" spans="1:10" s="1" customFormat="1" ht="20.25" customHeight="1">
      <c r="A78" s="1">
        <v>1</v>
      </c>
      <c r="B78" s="1">
        <v>2</v>
      </c>
      <c r="D78" s="274"/>
      <c r="E78" s="276" t="s">
        <v>1</v>
      </c>
      <c r="F78" s="276" t="s">
        <v>350</v>
      </c>
      <c r="G78" s="276"/>
      <c r="H78" s="277">
        <v>116.01</v>
      </c>
      <c r="I78" s="277">
        <f t="shared" si="2"/>
        <v>0</v>
      </c>
      <c r="J78" s="276"/>
    </row>
    <row r="79" spans="1:10" s="1" customFormat="1" ht="20.25" customHeight="1">
      <c r="D79" s="274" t="s">
        <v>351</v>
      </c>
      <c r="E79" s="276"/>
      <c r="F79" s="276"/>
      <c r="G79" s="276"/>
      <c r="H79" s="278" t="s">
        <v>25</v>
      </c>
      <c r="I79" s="279">
        <f>SUM(I8:I78)</f>
        <v>10511.099999999999</v>
      </c>
      <c r="J79" s="276"/>
    </row>
    <row r="80" spans="1:10" s="1" customFormat="1" ht="20.25" customHeight="1">
      <c r="D80" s="274" t="s">
        <v>351</v>
      </c>
      <c r="E80" s="276"/>
      <c r="F80" s="276"/>
      <c r="G80" s="276"/>
      <c r="H80" s="280" t="s">
        <v>26</v>
      </c>
      <c r="I80" s="279">
        <f>I79*0.16</f>
        <v>1681.7759999999998</v>
      </c>
      <c r="J80" s="276"/>
    </row>
    <row r="81" spans="1:10" s="1" customFormat="1" ht="20.25" customHeight="1">
      <c r="A81"/>
      <c r="B81"/>
      <c r="C81"/>
      <c r="D81" s="1" t="s">
        <v>351</v>
      </c>
      <c r="E81"/>
      <c r="F81"/>
      <c r="G81"/>
      <c r="H81" s="280" t="s">
        <v>27</v>
      </c>
      <c r="I81" s="279">
        <f>I79+I80</f>
        <v>12192.875999999998</v>
      </c>
      <c r="J81"/>
    </row>
    <row r="82" spans="1:10">
      <c r="A82"/>
      <c r="D82" s="1"/>
      <c r="E82"/>
      <c r="F82"/>
      <c r="H82" s="288"/>
      <c r="I82" s="288"/>
    </row>
    <row r="83" spans="1:10">
      <c r="A83"/>
      <c r="D83" s="281"/>
      <c r="E83" s="282"/>
      <c r="F83" s="282"/>
      <c r="G83" s="282"/>
      <c r="H83" s="283"/>
      <c r="I83" s="283"/>
      <c r="J83" s="282"/>
    </row>
    <row r="84" spans="1:10" ht="15.6">
      <c r="A84"/>
      <c r="D84" s="284" t="s">
        <v>313</v>
      </c>
      <c r="E84" s="284"/>
      <c r="F84" s="285" t="s">
        <v>314</v>
      </c>
      <c r="G84" s="285"/>
      <c r="H84" s="285" t="s">
        <v>315</v>
      </c>
      <c r="I84" s="285"/>
      <c r="J84" s="285"/>
    </row>
    <row r="85" spans="1:10" ht="15.6">
      <c r="A85"/>
      <c r="D85" s="286"/>
      <c r="E85" s="286"/>
      <c r="F85" s="287" t="s">
        <v>316</v>
      </c>
      <c r="G85" s="287"/>
      <c r="H85" s="287" t="s">
        <v>317</v>
      </c>
      <c r="I85" s="287"/>
      <c r="J85" s="287"/>
    </row>
    <row r="86" spans="1:10">
      <c r="A86"/>
      <c r="D86" s="1"/>
      <c r="E86"/>
      <c r="F86"/>
      <c r="H86" s="288"/>
      <c r="I86" s="288"/>
    </row>
    <row r="87" spans="1:10">
      <c r="A87"/>
      <c r="D87" s="1"/>
      <c r="E87"/>
      <c r="F87"/>
      <c r="H87" s="288"/>
      <c r="I87" s="288"/>
    </row>
  </sheetData>
  <autoFilter ref="A7:G78" xr:uid="{00000000-0009-0000-0000-0000B3000000}">
    <filterColumn colId="0">
      <customFilters>
        <customFilter operator="notEqual" val=" "/>
      </customFilters>
    </filterColumn>
    <sortState xmlns:xlrd2="http://schemas.microsoft.com/office/spreadsheetml/2017/richdata2" ref="A8:G15">
      <sortCondition ref="C7:C47"/>
    </sortState>
  </autoFilter>
  <mergeCells count="5">
    <mergeCell ref="H5:J6"/>
    <mergeCell ref="J9:J10"/>
    <mergeCell ref="D2:E2"/>
    <mergeCell ref="F2:H2"/>
    <mergeCell ref="F3:H3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84" xr:uid="{D6314332-7272-4C13-A65B-B5890F1C24A9}">
      <formula1>0</formula1>
      <formula2>256</formula2>
    </dataValidation>
  </dataValidations>
  <pageMargins left="1.1023622047244095" right="0.70866141732283472" top="0.74803149606299213" bottom="0.74803149606299213" header="0.31496062992125984" footer="0.31496062992125984"/>
  <pageSetup scale="6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3774-1465-4B4F-95EF-477071793ECE}">
  <dimension ref="A1:R56"/>
  <sheetViews>
    <sheetView workbookViewId="0">
      <pane xSplit="4" ySplit="1" topLeftCell="O2" activePane="bottomRight" state="frozen"/>
      <selection pane="topRight" activeCell="D1" sqref="D1"/>
      <selection pane="bottomLeft" activeCell="A2" sqref="A2"/>
      <selection pane="bottomRight" activeCell="Q7" sqref="Q7"/>
    </sheetView>
  </sheetViews>
  <sheetFormatPr baseColWidth="10" defaultRowHeight="14.4"/>
  <cols>
    <col min="5" max="8" width="18.109375" customWidth="1"/>
    <col min="9" max="9" width="23.88671875" customWidth="1"/>
    <col min="10" max="10" width="19.88671875" customWidth="1"/>
    <col min="11" max="12" width="20.109375" customWidth="1"/>
    <col min="13" max="13" width="22.109375" customWidth="1"/>
    <col min="14" max="14" width="23" customWidth="1"/>
    <col min="15" max="15" width="12.88671875" customWidth="1"/>
    <col min="16" max="16" width="16.77734375" customWidth="1"/>
    <col min="18" max="18" width="15.5546875" customWidth="1"/>
  </cols>
  <sheetData>
    <row r="1" spans="1:18" ht="45" customHeight="1">
      <c r="A1" t="s">
        <v>209</v>
      </c>
      <c r="B1" t="s">
        <v>246</v>
      </c>
      <c r="D1" s="1" t="s">
        <v>71</v>
      </c>
      <c r="E1" s="17" t="s">
        <v>247</v>
      </c>
      <c r="F1" s="17" t="s">
        <v>254</v>
      </c>
      <c r="G1" s="17" t="s">
        <v>255</v>
      </c>
      <c r="H1" s="17" t="s">
        <v>256</v>
      </c>
      <c r="I1" s="250" t="s">
        <v>248</v>
      </c>
      <c r="J1" s="250" t="s">
        <v>249</v>
      </c>
      <c r="K1" s="250" t="s">
        <v>250</v>
      </c>
      <c r="L1" s="250" t="s">
        <v>251</v>
      </c>
      <c r="M1" s="250" t="s">
        <v>252</v>
      </c>
      <c r="N1" s="250" t="s">
        <v>253</v>
      </c>
      <c r="O1" s="17" t="s">
        <v>612</v>
      </c>
      <c r="P1" s="251" t="s">
        <v>441</v>
      </c>
      <c r="Q1" s="251" t="s">
        <v>611</v>
      </c>
      <c r="R1" s="251" t="s">
        <v>613</v>
      </c>
    </row>
    <row r="2" spans="1:18">
      <c r="A2" s="1">
        <v>6</v>
      </c>
      <c r="B2" s="1">
        <v>11</v>
      </c>
      <c r="C2" s="1">
        <v>109</v>
      </c>
      <c r="D2" s="1" t="s">
        <v>118</v>
      </c>
      <c r="E2" s="1">
        <v>2</v>
      </c>
      <c r="F2" s="1">
        <v>1</v>
      </c>
      <c r="G2" s="1">
        <v>1</v>
      </c>
      <c r="H2" s="1">
        <v>1</v>
      </c>
      <c r="I2" s="1">
        <v>3</v>
      </c>
      <c r="J2" s="1">
        <v>3</v>
      </c>
      <c r="K2" s="1">
        <v>2</v>
      </c>
      <c r="L2" s="1">
        <v>2</v>
      </c>
      <c r="M2" s="1">
        <v>2</v>
      </c>
      <c r="N2" s="1">
        <v>3</v>
      </c>
      <c r="O2" s="1">
        <v>3</v>
      </c>
      <c r="P2" s="1">
        <v>3</v>
      </c>
      <c r="Q2" s="1">
        <v>3</v>
      </c>
      <c r="R2" s="1">
        <v>3</v>
      </c>
    </row>
    <row r="3" spans="1:18">
      <c r="A3" s="1">
        <v>6</v>
      </c>
      <c r="B3" s="1">
        <v>12</v>
      </c>
      <c r="C3" s="1">
        <v>109</v>
      </c>
      <c r="D3" s="1" t="s">
        <v>118</v>
      </c>
      <c r="E3" s="1">
        <v>2</v>
      </c>
      <c r="F3" s="1">
        <v>1</v>
      </c>
      <c r="G3" s="1">
        <v>1</v>
      </c>
      <c r="H3" s="1">
        <v>1</v>
      </c>
      <c r="I3" s="1">
        <v>3</v>
      </c>
      <c r="J3" s="1">
        <v>3</v>
      </c>
      <c r="K3" s="1">
        <v>2</v>
      </c>
      <c r="L3" s="1">
        <v>2</v>
      </c>
      <c r="M3" s="1">
        <v>2</v>
      </c>
      <c r="N3" s="1">
        <v>3</v>
      </c>
      <c r="O3" s="1">
        <v>3</v>
      </c>
      <c r="P3" s="1">
        <v>3</v>
      </c>
      <c r="Q3" s="1">
        <v>3</v>
      </c>
      <c r="R3" s="1">
        <v>3</v>
      </c>
    </row>
    <row r="4" spans="1:18">
      <c r="A4" s="1">
        <v>6</v>
      </c>
      <c r="B4" s="1">
        <v>13</v>
      </c>
      <c r="C4" s="1">
        <v>89</v>
      </c>
      <c r="D4" s="1" t="s">
        <v>117</v>
      </c>
      <c r="E4" s="1">
        <v>2</v>
      </c>
      <c r="F4" s="1">
        <v>1</v>
      </c>
      <c r="G4" s="1">
        <v>1</v>
      </c>
      <c r="H4" s="1">
        <v>1</v>
      </c>
      <c r="I4" s="1">
        <v>3</v>
      </c>
      <c r="J4" s="1">
        <v>3</v>
      </c>
      <c r="K4" s="1">
        <v>2</v>
      </c>
      <c r="L4" s="1">
        <v>2</v>
      </c>
      <c r="M4" s="1">
        <v>2</v>
      </c>
      <c r="N4" s="1">
        <v>3</v>
      </c>
      <c r="O4" s="1">
        <v>3</v>
      </c>
      <c r="P4" s="1">
        <v>3</v>
      </c>
      <c r="Q4" s="1">
        <v>3</v>
      </c>
      <c r="R4" s="1">
        <v>3</v>
      </c>
    </row>
    <row r="5" spans="1:18">
      <c r="A5" s="1">
        <v>6</v>
      </c>
      <c r="B5" s="1">
        <v>14</v>
      </c>
      <c r="C5" s="1">
        <v>89</v>
      </c>
      <c r="D5" s="1" t="s">
        <v>117</v>
      </c>
      <c r="E5" s="1">
        <v>2</v>
      </c>
      <c r="F5" s="1">
        <v>1</v>
      </c>
      <c r="G5" s="1">
        <v>1</v>
      </c>
      <c r="H5" s="1">
        <v>1</v>
      </c>
      <c r="I5" s="1">
        <v>3</v>
      </c>
      <c r="J5" s="1">
        <v>3</v>
      </c>
      <c r="K5" s="1">
        <v>2</v>
      </c>
      <c r="L5" s="1">
        <v>2</v>
      </c>
      <c r="M5" s="1">
        <v>2</v>
      </c>
      <c r="N5" s="1">
        <v>3</v>
      </c>
      <c r="O5" s="1">
        <v>3</v>
      </c>
      <c r="P5" s="1">
        <v>3</v>
      </c>
      <c r="Q5" s="1">
        <v>3</v>
      </c>
      <c r="R5" s="1">
        <v>3</v>
      </c>
    </row>
    <row r="6" spans="1:18">
      <c r="A6" s="1">
        <v>6</v>
      </c>
      <c r="B6" s="1">
        <v>15</v>
      </c>
      <c r="C6" s="1">
        <v>120</v>
      </c>
      <c r="D6" s="1" t="s">
        <v>119</v>
      </c>
      <c r="E6" s="1">
        <v>2</v>
      </c>
      <c r="F6" s="1">
        <v>1</v>
      </c>
      <c r="G6" s="1">
        <v>1</v>
      </c>
      <c r="H6" s="1">
        <v>1</v>
      </c>
      <c r="I6" s="1">
        <v>3</v>
      </c>
      <c r="J6" s="1">
        <v>3</v>
      </c>
      <c r="K6" s="1">
        <v>2</v>
      </c>
      <c r="L6" s="1">
        <v>2</v>
      </c>
      <c r="M6" s="1">
        <v>2</v>
      </c>
      <c r="N6" s="1">
        <v>3</v>
      </c>
      <c r="O6" s="1">
        <v>3</v>
      </c>
      <c r="P6" s="1">
        <v>3</v>
      </c>
      <c r="Q6" s="1">
        <v>3</v>
      </c>
      <c r="R6" s="1">
        <v>3</v>
      </c>
    </row>
    <row r="7" spans="1:18">
      <c r="A7" s="411">
        <v>6</v>
      </c>
      <c r="B7" s="411">
        <v>16</v>
      </c>
      <c r="C7" s="411">
        <v>120</v>
      </c>
      <c r="D7" s="411" t="s">
        <v>119</v>
      </c>
      <c r="E7" s="411">
        <v>2</v>
      </c>
      <c r="F7" s="411">
        <v>1</v>
      </c>
      <c r="G7" s="411">
        <v>1</v>
      </c>
      <c r="H7" s="411">
        <v>1</v>
      </c>
      <c r="I7" s="411">
        <v>3</v>
      </c>
      <c r="J7" s="411">
        <v>3</v>
      </c>
      <c r="K7" s="411">
        <v>2</v>
      </c>
      <c r="L7" s="411">
        <v>2</v>
      </c>
      <c r="M7" s="411">
        <v>2</v>
      </c>
      <c r="N7" s="411">
        <v>3</v>
      </c>
      <c r="O7" s="411">
        <v>3</v>
      </c>
      <c r="P7" s="411">
        <v>3</v>
      </c>
      <c r="Q7" s="411">
        <v>3</v>
      </c>
      <c r="R7" s="411">
        <v>3</v>
      </c>
    </row>
    <row r="8" spans="1:18">
      <c r="A8" s="411">
        <v>6</v>
      </c>
      <c r="B8" s="411">
        <v>17</v>
      </c>
      <c r="C8" s="411">
        <v>89</v>
      </c>
      <c r="D8" s="411" t="s">
        <v>117</v>
      </c>
      <c r="E8" s="411">
        <v>2</v>
      </c>
      <c r="F8" s="411">
        <v>1</v>
      </c>
      <c r="G8" s="411">
        <v>1</v>
      </c>
      <c r="H8" s="411">
        <v>1</v>
      </c>
      <c r="I8" s="411">
        <v>3</v>
      </c>
      <c r="J8" s="411">
        <v>3</v>
      </c>
      <c r="K8" s="411">
        <v>2</v>
      </c>
      <c r="L8" s="411">
        <v>2</v>
      </c>
      <c r="M8" s="411">
        <v>2</v>
      </c>
      <c r="N8" s="411">
        <v>3</v>
      </c>
      <c r="O8" s="411">
        <v>3</v>
      </c>
      <c r="P8" s="411">
        <v>3</v>
      </c>
      <c r="Q8" s="411">
        <v>3</v>
      </c>
      <c r="R8" s="411">
        <v>3</v>
      </c>
    </row>
    <row r="9" spans="1:18">
      <c r="A9" s="1">
        <v>6</v>
      </c>
      <c r="B9" s="1">
        <v>18</v>
      </c>
      <c r="C9" s="1">
        <v>89</v>
      </c>
      <c r="D9" s="1" t="s">
        <v>117</v>
      </c>
      <c r="E9" s="1">
        <v>2</v>
      </c>
      <c r="F9" s="1">
        <v>1</v>
      </c>
      <c r="G9" s="1">
        <v>1</v>
      </c>
      <c r="H9" s="1">
        <v>1</v>
      </c>
      <c r="I9" s="1">
        <v>3</v>
      </c>
      <c r="J9" s="1">
        <v>3</v>
      </c>
      <c r="K9" s="1">
        <v>2</v>
      </c>
      <c r="L9" s="1">
        <v>2</v>
      </c>
      <c r="M9" s="1">
        <v>2</v>
      </c>
      <c r="N9" s="1">
        <v>3</v>
      </c>
      <c r="O9" s="1">
        <v>3</v>
      </c>
      <c r="P9" s="1">
        <v>3</v>
      </c>
      <c r="Q9" s="1">
        <v>3</v>
      </c>
      <c r="R9" s="1">
        <v>3</v>
      </c>
    </row>
    <row r="10" spans="1:18">
      <c r="A10" s="1">
        <v>6</v>
      </c>
      <c r="B10" s="1">
        <v>19</v>
      </c>
      <c r="C10" s="1">
        <v>120</v>
      </c>
      <c r="D10" s="1" t="s">
        <v>119</v>
      </c>
      <c r="E10" s="1">
        <v>2</v>
      </c>
      <c r="F10" s="1">
        <v>1</v>
      </c>
      <c r="G10" s="1">
        <v>1</v>
      </c>
      <c r="H10" s="1">
        <v>1</v>
      </c>
      <c r="I10" s="1">
        <v>3</v>
      </c>
      <c r="J10" s="1">
        <v>3</v>
      </c>
      <c r="K10" s="1">
        <v>2</v>
      </c>
      <c r="L10" s="1">
        <v>2</v>
      </c>
      <c r="M10" s="1">
        <v>2</v>
      </c>
      <c r="N10" s="1">
        <v>3</v>
      </c>
      <c r="O10" s="1">
        <v>3</v>
      </c>
      <c r="P10" s="1">
        <v>3</v>
      </c>
      <c r="Q10" s="1">
        <v>3</v>
      </c>
      <c r="R10" s="1">
        <v>3</v>
      </c>
    </row>
    <row r="11" spans="1:18">
      <c r="A11" s="1">
        <v>6</v>
      </c>
      <c r="B11" s="1">
        <v>20</v>
      </c>
      <c r="C11" s="1">
        <v>120</v>
      </c>
      <c r="D11" s="1" t="s">
        <v>119</v>
      </c>
      <c r="E11" s="1">
        <v>2</v>
      </c>
      <c r="F11" s="1">
        <v>1</v>
      </c>
      <c r="G11" s="1">
        <v>1</v>
      </c>
      <c r="H11" s="1">
        <v>1</v>
      </c>
      <c r="I11" s="1">
        <v>3</v>
      </c>
      <c r="J11" s="1">
        <v>3</v>
      </c>
      <c r="K11" s="1">
        <v>2</v>
      </c>
      <c r="L11" s="1">
        <v>2</v>
      </c>
      <c r="M11" s="1">
        <v>2</v>
      </c>
      <c r="N11" s="1">
        <v>3</v>
      </c>
      <c r="O11" s="1">
        <v>3</v>
      </c>
      <c r="P11" s="1">
        <v>3</v>
      </c>
      <c r="Q11" s="1">
        <v>3</v>
      </c>
      <c r="R11" s="1">
        <v>3</v>
      </c>
    </row>
    <row r="12" spans="1:18">
      <c r="A12" s="1">
        <v>5</v>
      </c>
      <c r="B12" s="1">
        <v>11</v>
      </c>
      <c r="C12" s="1">
        <v>109</v>
      </c>
      <c r="D12" s="1" t="s">
        <v>118</v>
      </c>
      <c r="E12" s="1">
        <v>2</v>
      </c>
      <c r="F12" s="1">
        <v>1</v>
      </c>
      <c r="G12" s="1">
        <v>1</v>
      </c>
      <c r="H12" s="1">
        <v>1</v>
      </c>
      <c r="I12" s="1">
        <v>3</v>
      </c>
      <c r="J12" s="1">
        <v>3</v>
      </c>
      <c r="K12" s="1">
        <v>2</v>
      </c>
      <c r="L12" s="1">
        <v>2</v>
      </c>
      <c r="M12" s="1">
        <v>2</v>
      </c>
      <c r="N12" s="1">
        <v>3</v>
      </c>
      <c r="O12" s="1">
        <v>3</v>
      </c>
      <c r="P12" s="1">
        <v>3</v>
      </c>
      <c r="Q12" s="1">
        <v>3</v>
      </c>
      <c r="R12" s="1">
        <v>3</v>
      </c>
    </row>
    <row r="13" spans="1:18">
      <c r="A13" s="1">
        <v>5</v>
      </c>
      <c r="B13" s="1">
        <v>12</v>
      </c>
      <c r="C13" s="1">
        <v>109</v>
      </c>
      <c r="D13" s="1" t="s">
        <v>118</v>
      </c>
      <c r="E13" s="1">
        <v>2</v>
      </c>
      <c r="F13" s="1">
        <v>1</v>
      </c>
      <c r="G13" s="1">
        <v>1</v>
      </c>
      <c r="H13" s="1">
        <v>1</v>
      </c>
      <c r="I13" s="1">
        <v>3</v>
      </c>
      <c r="J13" s="1">
        <v>3</v>
      </c>
      <c r="K13" s="1">
        <v>2</v>
      </c>
      <c r="L13" s="1">
        <v>2</v>
      </c>
      <c r="M13" s="1">
        <v>2</v>
      </c>
      <c r="N13" s="1">
        <v>3</v>
      </c>
      <c r="O13" s="1">
        <v>3</v>
      </c>
      <c r="P13" s="1">
        <v>3</v>
      </c>
      <c r="Q13" s="1">
        <v>3</v>
      </c>
      <c r="R13" s="1">
        <v>3</v>
      </c>
    </row>
    <row r="14" spans="1:18">
      <c r="A14" s="411">
        <v>5</v>
      </c>
      <c r="B14" s="411">
        <v>13</v>
      </c>
      <c r="C14" s="411">
        <v>109</v>
      </c>
      <c r="D14" s="411" t="s">
        <v>118</v>
      </c>
      <c r="E14" s="411">
        <v>2</v>
      </c>
      <c r="F14" s="411">
        <v>1</v>
      </c>
      <c r="G14" s="411">
        <v>1</v>
      </c>
      <c r="H14" s="411">
        <v>1</v>
      </c>
      <c r="I14" s="411">
        <v>3</v>
      </c>
      <c r="J14" s="411">
        <v>3</v>
      </c>
      <c r="K14" s="411">
        <v>2</v>
      </c>
      <c r="L14" s="411">
        <v>2</v>
      </c>
      <c r="M14" s="411">
        <v>2</v>
      </c>
      <c r="N14" s="411">
        <v>3</v>
      </c>
      <c r="O14" s="411">
        <v>3</v>
      </c>
      <c r="P14" s="411">
        <v>3</v>
      </c>
      <c r="Q14" s="411">
        <v>3</v>
      </c>
      <c r="R14" s="411">
        <v>3</v>
      </c>
    </row>
    <row r="15" spans="1:18">
      <c r="A15" s="411">
        <v>5</v>
      </c>
      <c r="B15" s="411">
        <v>14</v>
      </c>
      <c r="C15" s="411">
        <v>89</v>
      </c>
      <c r="D15" s="411" t="s">
        <v>117</v>
      </c>
      <c r="E15" s="411">
        <v>2</v>
      </c>
      <c r="F15" s="411">
        <v>1</v>
      </c>
      <c r="G15" s="411">
        <v>1</v>
      </c>
      <c r="H15" s="411">
        <v>1</v>
      </c>
      <c r="I15" s="411">
        <v>3</v>
      </c>
      <c r="J15" s="411">
        <v>3</v>
      </c>
      <c r="K15" s="411">
        <v>2</v>
      </c>
      <c r="L15" s="411">
        <v>2</v>
      </c>
      <c r="M15" s="411">
        <v>2</v>
      </c>
      <c r="N15" s="411">
        <v>3</v>
      </c>
      <c r="O15" s="411">
        <v>3</v>
      </c>
      <c r="P15" s="411">
        <v>3</v>
      </c>
      <c r="Q15" s="411">
        <v>3</v>
      </c>
      <c r="R15" s="411">
        <v>3</v>
      </c>
    </row>
    <row r="16" spans="1:18">
      <c r="A16" s="1">
        <v>5</v>
      </c>
      <c r="B16" s="1">
        <v>15</v>
      </c>
      <c r="C16" s="1">
        <v>89</v>
      </c>
      <c r="D16" s="1" t="s">
        <v>117</v>
      </c>
      <c r="E16" s="1">
        <v>2</v>
      </c>
      <c r="F16" s="1">
        <v>1</v>
      </c>
      <c r="G16" s="1">
        <v>1</v>
      </c>
      <c r="H16" s="1">
        <v>1</v>
      </c>
      <c r="I16" s="1">
        <v>3</v>
      </c>
      <c r="J16" s="1">
        <v>3</v>
      </c>
      <c r="K16" s="1">
        <v>2</v>
      </c>
      <c r="L16" s="1">
        <v>2</v>
      </c>
      <c r="M16" s="1">
        <v>2</v>
      </c>
      <c r="N16" s="1">
        <v>3</v>
      </c>
      <c r="O16" s="1">
        <v>3</v>
      </c>
      <c r="P16" s="1">
        <v>3</v>
      </c>
      <c r="Q16" s="1">
        <v>3</v>
      </c>
      <c r="R16" s="1">
        <v>3</v>
      </c>
    </row>
    <row r="17" spans="1:18">
      <c r="A17" s="1">
        <v>5</v>
      </c>
      <c r="B17" s="1">
        <v>17</v>
      </c>
      <c r="C17" s="1">
        <v>120</v>
      </c>
      <c r="D17" s="1" t="s">
        <v>119</v>
      </c>
      <c r="E17" s="1">
        <v>2</v>
      </c>
      <c r="F17" s="1">
        <v>1</v>
      </c>
      <c r="G17" s="1">
        <v>1</v>
      </c>
      <c r="H17" s="1">
        <v>1</v>
      </c>
      <c r="I17" s="1">
        <v>3</v>
      </c>
      <c r="J17" s="1">
        <v>3</v>
      </c>
      <c r="K17" s="1">
        <v>2</v>
      </c>
      <c r="L17" s="1">
        <v>2</v>
      </c>
      <c r="M17" s="1">
        <v>2</v>
      </c>
      <c r="N17" s="1">
        <v>3</v>
      </c>
      <c r="O17" s="1">
        <v>3</v>
      </c>
      <c r="P17" s="1">
        <v>3</v>
      </c>
      <c r="Q17" s="1">
        <v>3</v>
      </c>
      <c r="R17" s="1">
        <v>3</v>
      </c>
    </row>
    <row r="18" spans="1:18">
      <c r="A18" s="1">
        <v>5</v>
      </c>
      <c r="B18" s="1">
        <v>18</v>
      </c>
      <c r="C18" s="1">
        <v>120</v>
      </c>
      <c r="D18" s="1" t="s">
        <v>119</v>
      </c>
      <c r="E18" s="1">
        <v>2</v>
      </c>
      <c r="F18" s="1">
        <v>1</v>
      </c>
      <c r="G18" s="1">
        <v>1</v>
      </c>
      <c r="H18" s="1">
        <v>1</v>
      </c>
      <c r="I18" s="1">
        <v>3</v>
      </c>
      <c r="J18" s="1">
        <v>3</v>
      </c>
      <c r="K18" s="1">
        <v>2</v>
      </c>
      <c r="L18" s="1">
        <v>2</v>
      </c>
      <c r="M18" s="1">
        <v>2</v>
      </c>
      <c r="N18" s="1">
        <v>3</v>
      </c>
      <c r="O18" s="1">
        <v>3</v>
      </c>
      <c r="P18" s="1">
        <v>3</v>
      </c>
      <c r="Q18" s="1">
        <v>3</v>
      </c>
      <c r="R18" s="1">
        <v>3</v>
      </c>
    </row>
    <row r="19" spans="1:18">
      <c r="A19" s="1">
        <v>5</v>
      </c>
      <c r="B19" s="1">
        <v>19</v>
      </c>
      <c r="C19" s="1">
        <v>89</v>
      </c>
      <c r="D19" s="1" t="s">
        <v>117</v>
      </c>
      <c r="E19" s="1">
        <v>2</v>
      </c>
      <c r="F19" s="1">
        <v>1</v>
      </c>
      <c r="G19" s="1">
        <v>1</v>
      </c>
      <c r="H19" s="1">
        <v>1</v>
      </c>
      <c r="I19" s="1">
        <v>3</v>
      </c>
      <c r="J19" s="1">
        <v>3</v>
      </c>
      <c r="K19" s="1">
        <v>2</v>
      </c>
      <c r="L19" s="1">
        <v>2</v>
      </c>
      <c r="M19" s="1">
        <v>2</v>
      </c>
      <c r="N19" s="1">
        <v>3</v>
      </c>
      <c r="O19" s="1">
        <v>3</v>
      </c>
      <c r="P19" s="1">
        <v>3</v>
      </c>
      <c r="Q19" s="1">
        <v>3</v>
      </c>
      <c r="R19" s="1">
        <v>3</v>
      </c>
    </row>
    <row r="20" spans="1:18">
      <c r="A20" s="1">
        <v>5</v>
      </c>
      <c r="B20" s="1">
        <v>20</v>
      </c>
      <c r="C20" s="1">
        <v>89</v>
      </c>
      <c r="D20" s="1" t="s">
        <v>117</v>
      </c>
      <c r="E20" s="1">
        <v>2</v>
      </c>
      <c r="F20" s="1">
        <v>1</v>
      </c>
      <c r="G20" s="1">
        <v>1</v>
      </c>
      <c r="H20" s="1">
        <v>1</v>
      </c>
      <c r="I20" s="1">
        <v>3</v>
      </c>
      <c r="J20" s="1">
        <v>3</v>
      </c>
      <c r="K20" s="1">
        <v>2</v>
      </c>
      <c r="L20" s="1">
        <v>2</v>
      </c>
      <c r="M20" s="1">
        <v>2</v>
      </c>
      <c r="N20" s="1">
        <v>3</v>
      </c>
      <c r="O20" s="1">
        <v>3</v>
      </c>
      <c r="P20" s="1">
        <v>3</v>
      </c>
      <c r="Q20" s="1">
        <v>3</v>
      </c>
      <c r="R20" s="1">
        <v>3</v>
      </c>
    </row>
    <row r="21" spans="1: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8">
      <c r="A23" s="1"/>
      <c r="B23" s="1"/>
      <c r="C23" s="1"/>
      <c r="D23" s="1"/>
      <c r="E23" s="1">
        <f>SUM(E2:E22)</f>
        <v>38</v>
      </c>
      <c r="F23" s="1">
        <f t="shared" ref="F23:R23" si="0">SUM(F2:F22)</f>
        <v>19</v>
      </c>
      <c r="G23" s="1">
        <f t="shared" si="0"/>
        <v>19</v>
      </c>
      <c r="H23" s="1">
        <f t="shared" si="0"/>
        <v>19</v>
      </c>
      <c r="I23" s="1">
        <f t="shared" si="0"/>
        <v>57</v>
      </c>
      <c r="J23" s="1">
        <f t="shared" si="0"/>
        <v>57</v>
      </c>
      <c r="K23" s="1">
        <f t="shared" si="0"/>
        <v>38</v>
      </c>
      <c r="L23" s="1">
        <f t="shared" si="0"/>
        <v>38</v>
      </c>
      <c r="M23" s="1">
        <f t="shared" si="0"/>
        <v>38</v>
      </c>
      <c r="N23" s="1">
        <f t="shared" si="0"/>
        <v>57</v>
      </c>
      <c r="O23" s="1">
        <f t="shared" si="0"/>
        <v>57</v>
      </c>
      <c r="P23" s="1">
        <f t="shared" si="0"/>
        <v>57</v>
      </c>
      <c r="Q23" s="1">
        <f t="shared" si="0"/>
        <v>57</v>
      </c>
      <c r="R23" s="1">
        <f t="shared" si="0"/>
        <v>57</v>
      </c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2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E44" s="1"/>
      <c r="F44" s="1"/>
      <c r="G44" s="1"/>
      <c r="H44" s="1"/>
      <c r="I44" s="252"/>
      <c r="J44" s="252"/>
      <c r="K44" s="252"/>
      <c r="L44" s="252"/>
      <c r="M44" s="252"/>
      <c r="N44" s="1"/>
    </row>
    <row r="45" spans="1:14">
      <c r="E45" s="1"/>
      <c r="F45" s="1"/>
      <c r="G45" s="1"/>
      <c r="H45" s="1"/>
      <c r="I45" s="252"/>
      <c r="J45" s="252"/>
      <c r="K45" s="252"/>
      <c r="L45" s="252"/>
      <c r="M45" s="252"/>
      <c r="N45" s="1"/>
    </row>
    <row r="46" spans="1:14">
      <c r="E46" s="1"/>
      <c r="F46" s="1"/>
      <c r="G46" s="1"/>
      <c r="H46" s="1"/>
      <c r="I46" s="252"/>
      <c r="J46" s="252"/>
      <c r="K46" s="252"/>
      <c r="L46" s="252"/>
      <c r="M46" s="252"/>
      <c r="N46" s="1"/>
    </row>
    <row r="47" spans="1:14">
      <c r="E47" s="1"/>
      <c r="F47" s="1"/>
      <c r="G47" s="1"/>
      <c r="H47" s="1"/>
      <c r="I47" s="252"/>
      <c r="J47" s="252"/>
      <c r="K47" s="252"/>
      <c r="L47" s="252"/>
      <c r="M47" s="252"/>
      <c r="N47" s="1"/>
    </row>
    <row r="48" spans="1:14">
      <c r="E48" s="1"/>
      <c r="F48" s="1"/>
      <c r="G48" s="1"/>
      <c r="H48" s="1"/>
      <c r="I48" s="252"/>
      <c r="J48" s="252"/>
      <c r="K48" s="252"/>
      <c r="L48" s="252"/>
      <c r="M48" s="252"/>
      <c r="N48" s="1"/>
    </row>
    <row r="49" spans="5:14">
      <c r="E49" s="1"/>
      <c r="F49" s="1"/>
      <c r="G49" s="1"/>
      <c r="H49" s="1"/>
      <c r="I49" s="252"/>
      <c r="J49" s="252"/>
      <c r="K49" s="252"/>
      <c r="L49" s="252"/>
      <c r="M49" s="252"/>
      <c r="N49" s="1"/>
    </row>
    <row r="50" spans="5:14">
      <c r="E50" s="1"/>
      <c r="F50" s="1"/>
      <c r="G50" s="1"/>
      <c r="H50" s="1"/>
      <c r="I50" s="252"/>
      <c r="J50" s="252"/>
      <c r="K50" s="252"/>
      <c r="L50" s="252"/>
      <c r="M50" s="252"/>
      <c r="N50" s="1"/>
    </row>
    <row r="51" spans="5:14">
      <c r="E51" s="1"/>
      <c r="F51" s="1"/>
      <c r="G51" s="1"/>
      <c r="H51" s="1"/>
      <c r="I51" s="252"/>
      <c r="J51" s="252"/>
      <c r="K51" s="252"/>
      <c r="L51" s="252"/>
      <c r="M51" s="252"/>
      <c r="N51" s="1"/>
    </row>
    <row r="52" spans="5:14">
      <c r="E52" s="1"/>
      <c r="F52" s="1"/>
      <c r="G52" s="1"/>
      <c r="H52" s="1"/>
      <c r="I52" s="252"/>
      <c r="J52" s="252"/>
      <c r="K52" s="252"/>
      <c r="L52" s="252"/>
      <c r="M52" s="252"/>
      <c r="N52" s="1"/>
    </row>
    <row r="53" spans="5:14">
      <c r="E53" s="1"/>
      <c r="F53" s="1"/>
      <c r="G53" s="1"/>
      <c r="H53" s="1"/>
      <c r="I53" s="252"/>
      <c r="J53" s="252"/>
      <c r="K53" s="252"/>
      <c r="L53" s="252"/>
      <c r="M53" s="252"/>
      <c r="N53" s="1"/>
    </row>
    <row r="54" spans="5:14">
      <c r="E54" s="1"/>
      <c r="F54" s="1"/>
      <c r="G54" s="1"/>
      <c r="H54" s="1"/>
      <c r="I54" s="252"/>
      <c r="J54" s="252"/>
      <c r="K54" s="252"/>
      <c r="L54" s="252"/>
      <c r="M54" s="252"/>
      <c r="N54" s="1"/>
    </row>
    <row r="55" spans="5:14">
      <c r="I55" s="1"/>
    </row>
    <row r="56" spans="5:14">
      <c r="E56" s="1"/>
      <c r="F56" s="1"/>
      <c r="G56" s="1"/>
      <c r="H56" s="1"/>
      <c r="I56" s="252"/>
      <c r="J56" s="252"/>
      <c r="K56" s="252"/>
      <c r="L56" s="252"/>
      <c r="M56" s="252"/>
      <c r="N56" s="252"/>
    </row>
  </sheetData>
  <autoFilter ref="A1:N43" xr:uid="{00000000-0009-0000-0000-000017000000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B818-0D03-48B6-81C8-DBE27DAF37CD}">
  <dimension ref="A5:C42"/>
  <sheetViews>
    <sheetView workbookViewId="0">
      <selection activeCell="D30" sqref="D30"/>
    </sheetView>
  </sheetViews>
  <sheetFormatPr baseColWidth="10" defaultRowHeight="14.4"/>
  <cols>
    <col min="1" max="1" width="32.33203125" customWidth="1"/>
  </cols>
  <sheetData>
    <row r="5" spans="1:2">
      <c r="A5" s="395" t="s">
        <v>614</v>
      </c>
      <c r="B5" s="395"/>
    </row>
    <row r="6" spans="1:2">
      <c r="A6" s="395" t="s">
        <v>615</v>
      </c>
      <c r="B6" s="396">
        <v>758.11</v>
      </c>
    </row>
    <row r="7" spans="1:2">
      <c r="A7" s="395" t="s">
        <v>616</v>
      </c>
      <c r="B7" s="396">
        <v>492.53</v>
      </c>
    </row>
    <row r="8" spans="1:2">
      <c r="A8" s="395" t="s">
        <v>617</v>
      </c>
      <c r="B8" s="396">
        <v>219.26</v>
      </c>
    </row>
    <row r="9" spans="1:2">
      <c r="A9" s="395" t="s">
        <v>618</v>
      </c>
      <c r="B9" s="396">
        <v>150.25</v>
      </c>
    </row>
    <row r="10" spans="1:2">
      <c r="A10" s="395" t="s">
        <v>619</v>
      </c>
      <c r="B10" s="396">
        <v>616.27</v>
      </c>
    </row>
    <row r="11" spans="1:2">
      <c r="A11" s="395" t="s">
        <v>621</v>
      </c>
      <c r="B11" s="396">
        <v>196.81</v>
      </c>
    </row>
    <row r="12" spans="1:2">
      <c r="A12" s="395" t="s">
        <v>623</v>
      </c>
      <c r="B12" s="396">
        <v>88.63</v>
      </c>
    </row>
    <row r="13" spans="1:2">
      <c r="A13" s="395"/>
      <c r="B13" s="396"/>
    </row>
    <row r="14" spans="1:2">
      <c r="A14" s="395" t="s">
        <v>620</v>
      </c>
      <c r="B14" s="396">
        <v>1406</v>
      </c>
    </row>
    <row r="15" spans="1:2">
      <c r="A15" s="395" t="s">
        <v>617</v>
      </c>
      <c r="B15" s="396">
        <v>96.82</v>
      </c>
    </row>
    <row r="16" spans="1:2">
      <c r="A16" s="395"/>
      <c r="B16" s="396"/>
    </row>
    <row r="17" spans="1:2">
      <c r="A17" s="395"/>
      <c r="B17" s="396"/>
    </row>
    <row r="18" spans="1:2">
      <c r="A18" s="395" t="s">
        <v>622</v>
      </c>
      <c r="B18" s="396">
        <v>1046.9100000000001</v>
      </c>
    </row>
    <row r="19" spans="1:2">
      <c r="A19" s="395" t="s">
        <v>624</v>
      </c>
      <c r="B19" s="396">
        <v>392.94</v>
      </c>
    </row>
    <row r="20" spans="1:2">
      <c r="A20" s="395" t="s">
        <v>625</v>
      </c>
      <c r="B20" s="396">
        <v>206.96</v>
      </c>
    </row>
    <row r="21" spans="1:2">
      <c r="A21" s="395"/>
      <c r="B21" s="395"/>
    </row>
    <row r="42" spans="3:3">
      <c r="C42" t="s">
        <v>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6FB2-1B96-4E36-816E-73D2ACCB4615}">
  <dimension ref="A1:V83"/>
  <sheetViews>
    <sheetView topLeftCell="F1" zoomScaleNormal="100" workbookViewId="0">
      <selection activeCell="Q15" sqref="Q15"/>
    </sheetView>
  </sheetViews>
  <sheetFormatPr baseColWidth="10" defaultRowHeight="14.4"/>
  <cols>
    <col min="1" max="1" width="6.6640625" customWidth="1"/>
    <col min="2" max="2" width="8.21875" style="242" customWidth="1"/>
    <col min="3" max="3" width="8.5546875" style="242" customWidth="1"/>
    <col min="4" max="4" width="7.88671875" style="242" bestFit="1" customWidth="1"/>
    <col min="5" max="5" width="9.44140625" style="243" customWidth="1"/>
    <col min="6" max="6" width="11.88671875" style="244" customWidth="1"/>
    <col min="7" max="7" width="10.109375" style="216" customWidth="1"/>
    <col min="8" max="9" width="12.5546875" style="216" customWidth="1"/>
    <col min="10" max="10" width="26" style="246" customWidth="1"/>
    <col min="13" max="13" width="17.33203125" customWidth="1"/>
    <col min="22" max="22" width="21.21875" customWidth="1"/>
  </cols>
  <sheetData>
    <row r="1" spans="1:22" ht="34.200000000000003" customHeight="1">
      <c r="A1" s="416" t="s">
        <v>433</v>
      </c>
      <c r="B1" s="416"/>
      <c r="C1" s="416"/>
      <c r="D1" s="416"/>
      <c r="E1" s="416"/>
      <c r="F1" s="416"/>
      <c r="G1" s="416"/>
      <c r="H1" s="416"/>
      <c r="I1" s="416"/>
      <c r="J1" s="416"/>
      <c r="L1" t="s">
        <v>424</v>
      </c>
    </row>
    <row r="2" spans="1:22" ht="12.75" customHeight="1">
      <c r="A2" s="187"/>
      <c r="B2" s="419"/>
      <c r="C2" s="420"/>
      <c r="D2" s="420"/>
      <c r="E2" s="420"/>
      <c r="F2" s="420"/>
      <c r="G2" s="420"/>
      <c r="H2" s="305"/>
      <c r="I2" s="305"/>
      <c r="J2" s="188"/>
    </row>
    <row r="3" spans="1:22" ht="14.25" customHeight="1">
      <c r="B3" s="190"/>
      <c r="C3" s="190"/>
      <c r="D3" s="191" t="s">
        <v>197</v>
      </c>
      <c r="E3" s="191" t="s">
        <v>197</v>
      </c>
      <c r="F3" s="192"/>
      <c r="G3" s="190" t="s">
        <v>468</v>
      </c>
      <c r="H3" s="190"/>
      <c r="I3" s="190"/>
      <c r="J3" s="194"/>
      <c r="Q3" s="498" t="s">
        <v>642</v>
      </c>
      <c r="R3" s="498"/>
      <c r="S3" s="498"/>
      <c r="U3" s="500" t="s">
        <v>261</v>
      </c>
      <c r="V3" s="500"/>
    </row>
    <row r="4" spans="1:22" ht="12.75" customHeight="1">
      <c r="B4" s="196"/>
      <c r="C4" s="196"/>
      <c r="D4" s="197"/>
      <c r="E4" s="197" t="s">
        <v>34</v>
      </c>
      <c r="F4" s="198" t="s">
        <v>432</v>
      </c>
      <c r="G4" s="346">
        <v>71</v>
      </c>
      <c r="H4" s="306">
        <v>99.71</v>
      </c>
      <c r="I4" s="306"/>
      <c r="J4" s="199"/>
      <c r="Q4" s="499"/>
      <c r="R4" s="499"/>
      <c r="S4" s="499"/>
      <c r="U4" s="501"/>
      <c r="V4" s="501"/>
    </row>
    <row r="5" spans="1:22" ht="12.75" customHeight="1">
      <c r="B5" s="196"/>
      <c r="C5" s="196"/>
      <c r="D5" s="197"/>
      <c r="E5" s="197" t="s">
        <v>33</v>
      </c>
      <c r="F5" s="198" t="s">
        <v>432</v>
      </c>
      <c r="G5" s="346">
        <v>65</v>
      </c>
      <c r="H5" s="306">
        <v>92.16</v>
      </c>
      <c r="I5" s="306"/>
      <c r="J5" s="199"/>
      <c r="P5" s="214" t="s">
        <v>208</v>
      </c>
      <c r="Q5" s="215" t="s">
        <v>425</v>
      </c>
      <c r="R5" s="215" t="s">
        <v>431</v>
      </c>
      <c r="S5" s="215" t="s">
        <v>210</v>
      </c>
      <c r="T5" s="215" t="s">
        <v>197</v>
      </c>
      <c r="U5" s="215" t="s">
        <v>426</v>
      </c>
      <c r="V5" s="215" t="s">
        <v>214</v>
      </c>
    </row>
    <row r="6" spans="1:22" ht="17.399999999999999" customHeight="1">
      <c r="B6" s="196"/>
      <c r="C6" s="196"/>
      <c r="D6" s="197"/>
      <c r="E6" s="197" t="s">
        <v>32</v>
      </c>
      <c r="F6" s="198" t="s">
        <v>432</v>
      </c>
      <c r="G6" s="346">
        <v>62</v>
      </c>
      <c r="H6" s="306">
        <v>87.51</v>
      </c>
      <c r="I6" s="306"/>
      <c r="J6" s="199"/>
      <c r="P6" s="308" t="s">
        <v>48</v>
      </c>
      <c r="Q6" s="222" t="s">
        <v>438</v>
      </c>
      <c r="R6" s="222" t="s">
        <v>206</v>
      </c>
      <c r="S6" s="222" t="s">
        <v>218</v>
      </c>
      <c r="T6" s="223" t="s">
        <v>119</v>
      </c>
      <c r="U6" s="309">
        <v>10</v>
      </c>
      <c r="V6" s="226">
        <v>46153</v>
      </c>
    </row>
    <row r="7" spans="1:22" ht="12.75" customHeight="1">
      <c r="B7" s="196"/>
      <c r="C7" s="196"/>
      <c r="D7" s="197"/>
      <c r="E7" s="197"/>
      <c r="F7" s="198"/>
      <c r="G7" s="307"/>
      <c r="H7" s="307"/>
      <c r="I7" s="307"/>
      <c r="J7" s="199"/>
      <c r="P7" s="308" t="s">
        <v>48</v>
      </c>
      <c r="Q7" s="222" t="s">
        <v>438</v>
      </c>
      <c r="R7" s="222" t="s">
        <v>206</v>
      </c>
      <c r="S7" s="222" t="s">
        <v>229</v>
      </c>
      <c r="T7" s="223" t="s">
        <v>119</v>
      </c>
      <c r="U7" s="309">
        <v>10</v>
      </c>
      <c r="V7" s="226">
        <v>46153</v>
      </c>
    </row>
    <row r="8" spans="1:22" s="47" customFormat="1" ht="13.5" customHeight="1">
      <c r="A8"/>
      <c r="B8" s="496"/>
      <c r="C8" s="496"/>
      <c r="D8" s="496"/>
      <c r="E8" s="496"/>
      <c r="F8" s="496"/>
      <c r="G8" s="307"/>
      <c r="H8" s="307"/>
      <c r="I8" s="307"/>
      <c r="J8" s="199"/>
      <c r="P8" s="308" t="s">
        <v>48</v>
      </c>
      <c r="Q8" s="222" t="s">
        <v>438</v>
      </c>
      <c r="R8" s="222" t="s">
        <v>205</v>
      </c>
      <c r="S8" s="222" t="s">
        <v>230</v>
      </c>
      <c r="T8" s="223" t="s">
        <v>117</v>
      </c>
      <c r="U8" s="309">
        <v>10</v>
      </c>
      <c r="V8" s="226">
        <v>46153</v>
      </c>
    </row>
    <row r="9" spans="1:22" s="47" customFormat="1" ht="13.5" customHeight="1">
      <c r="A9"/>
      <c r="B9" s="497"/>
      <c r="C9" s="497"/>
      <c r="D9" s="497"/>
      <c r="E9" s="497"/>
      <c r="F9" s="497"/>
      <c r="G9" s="307"/>
      <c r="H9" s="307"/>
      <c r="I9" s="307"/>
      <c r="J9" s="199"/>
      <c r="P9" s="308" t="s">
        <v>48</v>
      </c>
      <c r="Q9" s="222" t="s">
        <v>438</v>
      </c>
      <c r="R9" s="222" t="s">
        <v>205</v>
      </c>
      <c r="S9" s="222" t="s">
        <v>231</v>
      </c>
      <c r="T9" s="223" t="s">
        <v>117</v>
      </c>
      <c r="U9" s="309">
        <v>10</v>
      </c>
      <c r="V9" s="226">
        <v>46167</v>
      </c>
    </row>
    <row r="10" spans="1:22" s="216" customFormat="1" ht="18.75" customHeight="1">
      <c r="A10" s="214" t="s">
        <v>208</v>
      </c>
      <c r="B10" s="215" t="s">
        <v>425</v>
      </c>
      <c r="C10" s="215" t="s">
        <v>431</v>
      </c>
      <c r="D10" s="215" t="s">
        <v>210</v>
      </c>
      <c r="E10" s="215" t="s">
        <v>197</v>
      </c>
      <c r="F10" s="215" t="s">
        <v>426</v>
      </c>
      <c r="G10" s="215"/>
      <c r="H10" s="215"/>
      <c r="I10" s="215"/>
      <c r="J10" s="215" t="s">
        <v>214</v>
      </c>
      <c r="P10" s="308" t="s">
        <v>48</v>
      </c>
      <c r="Q10" s="222" t="s">
        <v>438</v>
      </c>
      <c r="R10" s="222" t="s">
        <v>206</v>
      </c>
      <c r="S10" s="222" t="s">
        <v>233</v>
      </c>
      <c r="T10" s="223" t="s">
        <v>119</v>
      </c>
      <c r="U10" s="309">
        <v>10</v>
      </c>
      <c r="V10" s="226">
        <v>46167</v>
      </c>
    </row>
    <row r="11" spans="1:22" s="47" customFormat="1" ht="21.75" customHeight="1">
      <c r="A11" s="308" t="s">
        <v>48</v>
      </c>
      <c r="B11" s="222" t="s">
        <v>438</v>
      </c>
      <c r="C11" s="222" t="s">
        <v>203</v>
      </c>
      <c r="D11" s="222" t="s">
        <v>226</v>
      </c>
      <c r="E11" s="223" t="s">
        <v>118</v>
      </c>
      <c r="F11" s="309">
        <v>65</v>
      </c>
      <c r="G11" s="310"/>
      <c r="H11" s="229"/>
      <c r="I11" s="229"/>
      <c r="J11" s="226" t="s">
        <v>640</v>
      </c>
      <c r="P11" s="308" t="s">
        <v>48</v>
      </c>
      <c r="Q11" s="222" t="s">
        <v>438</v>
      </c>
      <c r="R11" s="222" t="s">
        <v>206</v>
      </c>
      <c r="S11" s="222" t="s">
        <v>234</v>
      </c>
      <c r="T11" s="223" t="s">
        <v>119</v>
      </c>
      <c r="U11" s="309">
        <v>10</v>
      </c>
      <c r="V11" s="226">
        <v>46167</v>
      </c>
    </row>
    <row r="12" spans="1:22" s="47" customFormat="1">
      <c r="A12" s="308" t="s">
        <v>48</v>
      </c>
      <c r="B12" s="222" t="s">
        <v>438</v>
      </c>
      <c r="C12" s="222" t="s">
        <v>203</v>
      </c>
      <c r="D12" s="222" t="s">
        <v>227</v>
      </c>
      <c r="E12" s="223" t="s">
        <v>118</v>
      </c>
      <c r="F12" s="309">
        <v>65</v>
      </c>
      <c r="G12" s="310"/>
      <c r="H12" s="229"/>
      <c r="I12" s="229"/>
      <c r="J12" s="226" t="s">
        <v>640</v>
      </c>
      <c r="M12" s="311">
        <v>45731</v>
      </c>
      <c r="N12" s="312">
        <v>547</v>
      </c>
      <c r="P12" s="308" t="s">
        <v>48</v>
      </c>
      <c r="Q12" s="222" t="s">
        <v>438</v>
      </c>
      <c r="R12" s="222" t="s">
        <v>205</v>
      </c>
      <c r="S12" s="222" t="s">
        <v>234</v>
      </c>
      <c r="T12" s="223" t="s">
        <v>117</v>
      </c>
      <c r="U12" s="309">
        <v>10</v>
      </c>
      <c r="V12" s="226">
        <v>46181</v>
      </c>
    </row>
    <row r="13" spans="1:22" s="47" customFormat="1">
      <c r="A13" s="308" t="s">
        <v>48</v>
      </c>
      <c r="B13" s="222" t="s">
        <v>438</v>
      </c>
      <c r="C13" s="222" t="s">
        <v>205</v>
      </c>
      <c r="D13" s="222" t="s">
        <v>228</v>
      </c>
      <c r="E13" s="223" t="s">
        <v>117</v>
      </c>
      <c r="F13" s="309">
        <v>62</v>
      </c>
      <c r="G13" s="310"/>
      <c r="H13" s="229"/>
      <c r="I13" s="229"/>
      <c r="J13" s="226" t="s">
        <v>640</v>
      </c>
      <c r="M13" s="313">
        <v>45693</v>
      </c>
      <c r="N13" s="314">
        <v>143</v>
      </c>
      <c r="P13" s="308" t="s">
        <v>48</v>
      </c>
      <c r="Q13" s="222" t="s">
        <v>438</v>
      </c>
      <c r="R13" s="222" t="s">
        <v>205</v>
      </c>
      <c r="S13" s="222" t="s">
        <v>233</v>
      </c>
      <c r="T13" s="223" t="s">
        <v>117</v>
      </c>
      <c r="U13" s="309">
        <v>10</v>
      </c>
      <c r="V13" s="226">
        <v>46181</v>
      </c>
    </row>
    <row r="14" spans="1:22" s="47" customFormat="1">
      <c r="A14" s="308" t="s">
        <v>48</v>
      </c>
      <c r="B14" s="222" t="s">
        <v>438</v>
      </c>
      <c r="C14" s="222" t="s">
        <v>205</v>
      </c>
      <c r="D14" s="222" t="s">
        <v>216</v>
      </c>
      <c r="E14" s="223" t="s">
        <v>117</v>
      </c>
      <c r="F14" s="309">
        <v>62</v>
      </c>
      <c r="G14" s="310"/>
      <c r="H14" s="229"/>
      <c r="I14" s="229"/>
      <c r="J14" s="226" t="s">
        <v>640</v>
      </c>
      <c r="M14" s="315"/>
      <c r="N14" s="314"/>
      <c r="P14" s="308" t="s">
        <v>48</v>
      </c>
      <c r="Q14" s="222"/>
      <c r="R14" s="222"/>
      <c r="S14" s="222"/>
      <c r="T14" s="223"/>
      <c r="U14" s="309"/>
      <c r="V14" s="226"/>
    </row>
    <row r="15" spans="1:22" s="47" customFormat="1">
      <c r="A15" s="308" t="s">
        <v>48</v>
      </c>
      <c r="B15" s="222" t="s">
        <v>438</v>
      </c>
      <c r="C15" s="222" t="s">
        <v>206</v>
      </c>
      <c r="D15" s="222" t="s">
        <v>218</v>
      </c>
      <c r="E15" s="223" t="s">
        <v>119</v>
      </c>
      <c r="F15" s="309">
        <v>71</v>
      </c>
      <c r="G15" s="310"/>
      <c r="H15" s="229"/>
      <c r="I15" s="229"/>
      <c r="J15" s="226" t="s">
        <v>640</v>
      </c>
      <c r="M15" s="313">
        <v>45670</v>
      </c>
      <c r="N15" s="314">
        <v>319</v>
      </c>
      <c r="P15" s="308" t="s">
        <v>48</v>
      </c>
      <c r="Q15" s="222"/>
      <c r="R15" s="222"/>
      <c r="S15" s="223"/>
      <c r="T15" s="223"/>
      <c r="U15" s="309"/>
      <c r="V15" s="226"/>
    </row>
    <row r="16" spans="1:22" s="47" customFormat="1">
      <c r="A16" s="308" t="s">
        <v>48</v>
      </c>
      <c r="B16" s="222" t="s">
        <v>438</v>
      </c>
      <c r="C16" s="222" t="s">
        <v>206</v>
      </c>
      <c r="D16" s="222" t="s">
        <v>229</v>
      </c>
      <c r="E16" s="223" t="s">
        <v>119</v>
      </c>
      <c r="F16" s="309">
        <v>71</v>
      </c>
      <c r="G16" s="310"/>
      <c r="H16" s="229"/>
      <c r="I16" s="229"/>
      <c r="J16" s="226" t="s">
        <v>640</v>
      </c>
      <c r="M16" s="313">
        <v>45653</v>
      </c>
      <c r="N16" s="314">
        <v>397</v>
      </c>
      <c r="P16" s="308" t="s">
        <v>48</v>
      </c>
      <c r="Q16" s="222"/>
      <c r="R16" s="222"/>
      <c r="S16" s="232"/>
      <c r="T16" s="232"/>
      <c r="U16" s="309"/>
      <c r="V16" s="226"/>
    </row>
    <row r="17" spans="1:22" s="47" customFormat="1">
      <c r="A17" s="308" t="s">
        <v>48</v>
      </c>
      <c r="B17" s="222" t="s">
        <v>438</v>
      </c>
      <c r="C17" s="222" t="s">
        <v>205</v>
      </c>
      <c r="D17" s="222" t="s">
        <v>230</v>
      </c>
      <c r="E17" s="223" t="s">
        <v>117</v>
      </c>
      <c r="F17" s="309">
        <v>62</v>
      </c>
      <c r="G17" s="310"/>
      <c r="H17" s="229"/>
      <c r="I17" s="229"/>
      <c r="J17" s="226" t="s">
        <v>640</v>
      </c>
      <c r="M17" s="313">
        <v>45995</v>
      </c>
      <c r="N17" s="314">
        <v>384</v>
      </c>
      <c r="P17" s="308" t="s">
        <v>48</v>
      </c>
      <c r="Q17" s="222"/>
      <c r="R17" s="222"/>
      <c r="S17" s="232"/>
      <c r="T17" s="232"/>
      <c r="U17" s="309"/>
      <c r="V17" s="226"/>
    </row>
    <row r="18" spans="1:22" s="47" customFormat="1">
      <c r="A18" s="308" t="s">
        <v>48</v>
      </c>
      <c r="B18" s="222" t="s">
        <v>438</v>
      </c>
      <c r="C18" s="222" t="s">
        <v>205</v>
      </c>
      <c r="D18" s="222" t="s">
        <v>231</v>
      </c>
      <c r="E18" s="223" t="s">
        <v>117</v>
      </c>
      <c r="F18" s="309">
        <v>62</v>
      </c>
      <c r="G18" s="310"/>
      <c r="H18" s="229"/>
      <c r="I18" s="229"/>
      <c r="J18" s="226" t="s">
        <v>640</v>
      </c>
      <c r="M18" s="211"/>
      <c r="N18" s="316"/>
      <c r="P18" s="308" t="s">
        <v>48</v>
      </c>
      <c r="Q18" s="222"/>
      <c r="R18" s="222"/>
      <c r="S18" s="232"/>
      <c r="T18" s="232"/>
      <c r="U18" s="309"/>
      <c r="V18" s="226"/>
    </row>
    <row r="19" spans="1:22" s="47" customFormat="1">
      <c r="A19" s="308" t="s">
        <v>48</v>
      </c>
      <c r="B19" s="222" t="s">
        <v>438</v>
      </c>
      <c r="C19" s="222" t="s">
        <v>206</v>
      </c>
      <c r="D19" s="222" t="s">
        <v>233</v>
      </c>
      <c r="E19" s="223" t="s">
        <v>119</v>
      </c>
      <c r="F19" s="309">
        <v>71</v>
      </c>
      <c r="G19" s="310"/>
      <c r="H19" s="229"/>
      <c r="I19" s="229"/>
      <c r="J19" s="226" t="s">
        <v>641</v>
      </c>
      <c r="M19" s="317" t="s">
        <v>428</v>
      </c>
      <c r="N19" s="318">
        <f>SUM(N12:N18)</f>
        <v>1790</v>
      </c>
      <c r="P19" s="308" t="s">
        <v>48</v>
      </c>
      <c r="Q19" s="222"/>
      <c r="R19" s="222"/>
      <c r="S19" s="232"/>
      <c r="T19" s="232"/>
      <c r="U19" s="309"/>
      <c r="V19" s="226"/>
    </row>
    <row r="20" spans="1:22" s="47" customFormat="1">
      <c r="A20" s="308" t="s">
        <v>48</v>
      </c>
      <c r="B20" s="222" t="s">
        <v>438</v>
      </c>
      <c r="C20" s="222" t="s">
        <v>206</v>
      </c>
      <c r="D20" s="223" t="s">
        <v>234</v>
      </c>
      <c r="E20" s="223" t="s">
        <v>119</v>
      </c>
      <c r="F20" s="309">
        <v>71</v>
      </c>
      <c r="G20" s="310"/>
      <c r="H20" s="229"/>
      <c r="I20" s="229"/>
      <c r="J20" s="226" t="s">
        <v>641</v>
      </c>
      <c r="N20" s="47">
        <v>1771</v>
      </c>
      <c r="P20" s="308" t="s">
        <v>48</v>
      </c>
      <c r="Q20" s="222"/>
      <c r="R20" s="222"/>
      <c r="S20" s="232"/>
      <c r="T20" s="232"/>
      <c r="U20" s="309"/>
      <c r="V20" s="226"/>
    </row>
    <row r="21" spans="1:22" s="47" customFormat="1">
      <c r="A21" s="308" t="s">
        <v>48</v>
      </c>
      <c r="B21" s="222" t="s">
        <v>439</v>
      </c>
      <c r="C21" s="222" t="s">
        <v>205</v>
      </c>
      <c r="D21" s="232" t="s">
        <v>234</v>
      </c>
      <c r="E21" s="232" t="s">
        <v>117</v>
      </c>
      <c r="F21" s="309">
        <v>62</v>
      </c>
      <c r="G21" s="310"/>
      <c r="H21" s="234"/>
      <c r="I21" s="234"/>
      <c r="J21" s="226" t="s">
        <v>641</v>
      </c>
      <c r="N21" s="47">
        <f>+N19-N20</f>
        <v>19</v>
      </c>
      <c r="P21" s="308" t="s">
        <v>48</v>
      </c>
      <c r="Q21" s="222"/>
      <c r="R21" s="222"/>
      <c r="S21" s="232"/>
      <c r="T21" s="232"/>
      <c r="U21" s="309"/>
      <c r="V21" s="226"/>
    </row>
    <row r="22" spans="1:22" s="47" customFormat="1">
      <c r="A22" s="308" t="s">
        <v>48</v>
      </c>
      <c r="B22" s="222" t="s">
        <v>439</v>
      </c>
      <c r="C22" s="222" t="s">
        <v>205</v>
      </c>
      <c r="D22" s="232" t="s">
        <v>233</v>
      </c>
      <c r="E22" s="232" t="s">
        <v>117</v>
      </c>
      <c r="F22" s="309">
        <v>62</v>
      </c>
      <c r="G22" s="310"/>
      <c r="H22" s="234"/>
      <c r="I22" s="234"/>
      <c r="J22" s="226" t="s">
        <v>641</v>
      </c>
      <c r="N22" s="47">
        <v>638</v>
      </c>
      <c r="P22" s="308" t="s">
        <v>48</v>
      </c>
      <c r="Q22" s="222"/>
      <c r="R22" s="222"/>
      <c r="S22" s="232"/>
      <c r="T22" s="232"/>
      <c r="U22" s="309"/>
      <c r="V22" s="226"/>
    </row>
    <row r="23" spans="1:22" s="47" customFormat="1">
      <c r="A23" s="308" t="s">
        <v>48</v>
      </c>
      <c r="B23" s="222" t="s">
        <v>439</v>
      </c>
      <c r="C23" s="222" t="s">
        <v>206</v>
      </c>
      <c r="D23" s="232" t="s">
        <v>231</v>
      </c>
      <c r="E23" s="232" t="s">
        <v>119</v>
      </c>
      <c r="F23" s="309">
        <v>71</v>
      </c>
      <c r="G23" s="310"/>
      <c r="H23" s="234"/>
      <c r="I23" s="234"/>
      <c r="J23" s="226">
        <v>46118</v>
      </c>
      <c r="N23" s="47">
        <f>+N22-N21</f>
        <v>619</v>
      </c>
      <c r="P23" s="308" t="s">
        <v>48</v>
      </c>
      <c r="Q23" s="222"/>
      <c r="R23" s="222"/>
      <c r="S23" s="232"/>
      <c r="T23" s="232"/>
      <c r="U23" s="309"/>
      <c r="V23" s="226"/>
    </row>
    <row r="24" spans="1:22" s="47" customFormat="1">
      <c r="A24" s="308" t="s">
        <v>48</v>
      </c>
      <c r="B24" s="222" t="s">
        <v>439</v>
      </c>
      <c r="C24" s="222" t="s">
        <v>206</v>
      </c>
      <c r="D24" s="232" t="s">
        <v>230</v>
      </c>
      <c r="E24" s="232" t="s">
        <v>119</v>
      </c>
      <c r="F24" s="309">
        <v>71</v>
      </c>
      <c r="G24" s="310"/>
      <c r="H24" s="234"/>
      <c r="I24" s="234"/>
      <c r="J24" s="226">
        <v>46118</v>
      </c>
      <c r="P24" s="308" t="s">
        <v>48</v>
      </c>
      <c r="Q24" s="222"/>
      <c r="R24" s="222"/>
      <c r="S24" s="232"/>
      <c r="T24" s="232"/>
      <c r="U24" s="309"/>
      <c r="V24" s="226"/>
    </row>
    <row r="25" spans="1:22" s="47" customFormat="1">
      <c r="A25" s="308" t="s">
        <v>48</v>
      </c>
      <c r="B25" s="222" t="s">
        <v>439</v>
      </c>
      <c r="C25" s="222" t="s">
        <v>205</v>
      </c>
      <c r="D25" s="232" t="s">
        <v>218</v>
      </c>
      <c r="E25" s="232" t="s">
        <v>117</v>
      </c>
      <c r="F25" s="309">
        <v>62</v>
      </c>
      <c r="G25" s="310"/>
      <c r="H25" s="234"/>
      <c r="I25" s="234"/>
      <c r="J25" s="226">
        <v>46118</v>
      </c>
    </row>
    <row r="26" spans="1:22" s="47" customFormat="1">
      <c r="A26" s="308" t="s">
        <v>48</v>
      </c>
      <c r="B26" s="222" t="s">
        <v>439</v>
      </c>
      <c r="C26" s="222" t="s">
        <v>205</v>
      </c>
      <c r="D26" s="232" t="s">
        <v>216</v>
      </c>
      <c r="E26" s="232" t="s">
        <v>117</v>
      </c>
      <c r="F26" s="309">
        <v>62</v>
      </c>
      <c r="G26" s="310"/>
      <c r="H26" s="234"/>
      <c r="I26" s="234"/>
      <c r="J26" s="226">
        <v>46118</v>
      </c>
    </row>
    <row r="27" spans="1:22" s="47" customFormat="1">
      <c r="A27" s="308" t="s">
        <v>48</v>
      </c>
      <c r="B27" s="222" t="s">
        <v>439</v>
      </c>
      <c r="C27" s="222" t="s">
        <v>203</v>
      </c>
      <c r="D27" s="232" t="s">
        <v>228</v>
      </c>
      <c r="E27" s="232" t="s">
        <v>118</v>
      </c>
      <c r="F27" s="309">
        <v>65</v>
      </c>
      <c r="G27" s="310"/>
      <c r="H27" s="234"/>
      <c r="I27" s="234"/>
      <c r="J27" s="226">
        <v>46118</v>
      </c>
    </row>
    <row r="28" spans="1:22" s="47" customFormat="1">
      <c r="A28" s="308" t="s">
        <v>48</v>
      </c>
      <c r="B28" s="222" t="s">
        <v>439</v>
      </c>
      <c r="C28" s="222" t="s">
        <v>203</v>
      </c>
      <c r="D28" s="232" t="s">
        <v>227</v>
      </c>
      <c r="E28" s="232" t="s">
        <v>118</v>
      </c>
      <c r="F28" s="309">
        <v>65</v>
      </c>
      <c r="G28" s="310"/>
      <c r="H28" s="234"/>
      <c r="I28" s="234"/>
      <c r="J28" s="226">
        <v>46118</v>
      </c>
    </row>
    <row r="29" spans="1:22" s="47" customFormat="1">
      <c r="A29" s="308" t="s">
        <v>48</v>
      </c>
      <c r="B29" s="222" t="s">
        <v>439</v>
      </c>
      <c r="C29" s="222" t="s">
        <v>203</v>
      </c>
      <c r="D29" s="232" t="s">
        <v>226</v>
      </c>
      <c r="E29" s="232" t="s">
        <v>118</v>
      </c>
      <c r="F29" s="309">
        <v>65</v>
      </c>
      <c r="G29" s="310"/>
      <c r="H29" s="234"/>
      <c r="I29" s="234"/>
      <c r="J29" s="226">
        <v>46118</v>
      </c>
    </row>
    <row r="30" spans="1:22" s="47" customFormat="1">
      <c r="A30" s="308"/>
      <c r="B30" s="222"/>
      <c r="C30" s="222"/>
      <c r="D30" s="232"/>
      <c r="E30" s="232"/>
      <c r="F30" s="309"/>
      <c r="G30" s="310"/>
      <c r="H30" s="234"/>
      <c r="I30" s="234"/>
      <c r="J30" s="226"/>
    </row>
    <row r="31" spans="1:22" s="47" customFormat="1">
      <c r="A31" s="237"/>
      <c r="B31" s="222"/>
      <c r="C31" s="222"/>
      <c r="D31" s="232"/>
      <c r="E31" s="232"/>
      <c r="F31" s="309"/>
      <c r="G31" s="310"/>
      <c r="H31" s="234"/>
      <c r="I31" s="234"/>
      <c r="J31" s="226"/>
    </row>
    <row r="32" spans="1:22" s="47" customFormat="1">
      <c r="A32" s="237"/>
      <c r="B32" s="222"/>
      <c r="C32" s="222"/>
      <c r="D32" s="232"/>
      <c r="E32" s="232"/>
      <c r="F32" s="309"/>
      <c r="G32" s="310"/>
      <c r="H32" s="234"/>
      <c r="I32" s="234"/>
      <c r="J32" s="226"/>
    </row>
    <row r="33" spans="1:10" s="47" customFormat="1">
      <c r="A33" s="237"/>
      <c r="B33" s="222"/>
      <c r="C33" s="222"/>
      <c r="D33" s="232"/>
      <c r="E33" s="232"/>
      <c r="F33" s="309"/>
      <c r="G33" s="310"/>
      <c r="H33" s="234"/>
      <c r="I33" s="234"/>
      <c r="J33" s="226"/>
    </row>
    <row r="34" spans="1:10" s="47" customFormat="1">
      <c r="A34" s="237"/>
      <c r="B34" s="222"/>
      <c r="C34" s="222"/>
      <c r="D34" s="232"/>
      <c r="E34" s="232"/>
      <c r="F34" s="309"/>
      <c r="G34" s="310"/>
      <c r="H34" s="234"/>
      <c r="I34" s="234"/>
      <c r="J34" s="226"/>
    </row>
    <row r="35" spans="1:10" s="47" customFormat="1">
      <c r="A35" s="237"/>
      <c r="B35" s="222"/>
      <c r="C35" s="222"/>
      <c r="D35" s="232"/>
      <c r="E35" s="232"/>
      <c r="F35" s="309"/>
      <c r="G35" s="310"/>
      <c r="H35" s="234"/>
      <c r="I35" s="234"/>
      <c r="J35" s="226"/>
    </row>
    <row r="36" spans="1:10" s="47" customFormat="1">
      <c r="A36" s="237"/>
      <c r="B36" s="222"/>
      <c r="C36" s="222"/>
      <c r="D36" s="232"/>
      <c r="E36" s="232"/>
      <c r="F36" s="309"/>
      <c r="G36" s="310"/>
      <c r="H36" s="234"/>
      <c r="I36" s="234"/>
      <c r="J36" s="226"/>
    </row>
    <row r="37" spans="1:10" s="47" customFormat="1">
      <c r="A37" s="237"/>
      <c r="B37" s="222"/>
      <c r="C37" s="222"/>
      <c r="D37" s="232"/>
      <c r="E37" s="232"/>
      <c r="F37" s="309"/>
      <c r="G37" s="234"/>
      <c r="H37" s="234"/>
      <c r="I37" s="234"/>
      <c r="J37" s="226"/>
    </row>
    <row r="38" spans="1:10" s="47" customFormat="1">
      <c r="A38" s="237"/>
      <c r="B38" s="222"/>
      <c r="C38" s="222"/>
      <c r="D38" s="232"/>
      <c r="E38" s="232"/>
      <c r="F38" s="309"/>
      <c r="G38" s="234"/>
      <c r="H38" s="234"/>
      <c r="I38" s="234"/>
      <c r="J38" s="226"/>
    </row>
    <row r="39" spans="1:10" s="47" customFormat="1">
      <c r="A39" s="237"/>
      <c r="B39" s="222"/>
      <c r="C39" s="222"/>
      <c r="D39" s="232"/>
      <c r="E39" s="232"/>
      <c r="F39" s="309"/>
      <c r="G39" s="234"/>
      <c r="H39" s="234"/>
      <c r="I39" s="234"/>
      <c r="J39" s="235"/>
    </row>
    <row r="40" spans="1:10" s="47" customFormat="1">
      <c r="A40" s="237"/>
      <c r="B40" s="222"/>
      <c r="C40" s="222"/>
      <c r="D40" s="232"/>
      <c r="E40" s="232"/>
      <c r="F40" s="309"/>
      <c r="G40" s="234"/>
      <c r="H40" s="234"/>
      <c r="I40" s="234"/>
      <c r="J40" s="235"/>
    </row>
    <row r="41" spans="1:10" s="47" customFormat="1">
      <c r="A41" s="237"/>
      <c r="B41" s="222"/>
      <c r="C41" s="222"/>
      <c r="D41" s="232"/>
      <c r="E41" s="232"/>
      <c r="F41" s="309"/>
      <c r="G41" s="234"/>
      <c r="H41" s="234"/>
      <c r="I41" s="234"/>
      <c r="J41" s="235"/>
    </row>
    <row r="42" spans="1:10" s="47" customFormat="1">
      <c r="A42" s="237"/>
      <c r="B42" s="222"/>
      <c r="C42" s="222"/>
      <c r="D42" s="232"/>
      <c r="E42" s="232"/>
      <c r="F42" s="309"/>
      <c r="G42" s="234"/>
      <c r="H42" s="234"/>
      <c r="I42" s="234"/>
      <c r="J42" s="235"/>
    </row>
    <row r="43" spans="1:10" s="47" customFormat="1">
      <c r="A43" s="237"/>
      <c r="B43" s="222"/>
      <c r="C43" s="222"/>
      <c r="D43" s="232"/>
      <c r="E43" s="232"/>
      <c r="F43" s="309"/>
      <c r="G43" s="234"/>
      <c r="H43" s="234"/>
      <c r="I43" s="234"/>
      <c r="J43" s="235"/>
    </row>
    <row r="44" spans="1:10" s="47" customFormat="1">
      <c r="A44" s="237"/>
      <c r="B44" s="222"/>
      <c r="C44" s="222"/>
      <c r="D44" s="232"/>
      <c r="E44" s="232"/>
      <c r="F44" s="309"/>
      <c r="G44" s="234"/>
      <c r="H44" s="234"/>
      <c r="I44" s="234"/>
      <c r="J44" s="235"/>
    </row>
    <row r="45" spans="1:10" s="47" customFormat="1">
      <c r="A45" s="237"/>
      <c r="B45" s="222"/>
      <c r="C45" s="222"/>
      <c r="D45" s="232"/>
      <c r="E45" s="232"/>
      <c r="F45" s="309"/>
      <c r="G45" s="234"/>
      <c r="H45" s="234"/>
      <c r="I45" s="234"/>
      <c r="J45" s="235"/>
    </row>
    <row r="46" spans="1:10" s="47" customFormat="1">
      <c r="A46" s="237"/>
      <c r="B46" s="222"/>
      <c r="C46" s="222"/>
      <c r="D46" s="232"/>
      <c r="E46" s="232"/>
      <c r="F46" s="309"/>
      <c r="G46" s="234"/>
      <c r="H46" s="234"/>
      <c r="I46" s="234"/>
      <c r="J46" s="235"/>
    </row>
    <row r="47" spans="1:10" s="47" customFormat="1">
      <c r="A47" s="237"/>
      <c r="B47" s="222"/>
      <c r="C47" s="222"/>
      <c r="D47" s="232"/>
      <c r="E47" s="232"/>
      <c r="F47" s="309"/>
      <c r="G47" s="234"/>
      <c r="H47" s="234"/>
      <c r="I47" s="234"/>
      <c r="J47" s="235"/>
    </row>
    <row r="48" spans="1:10" s="47" customFormat="1">
      <c r="A48" s="237"/>
      <c r="B48" s="222"/>
      <c r="C48" s="222"/>
      <c r="D48" s="232"/>
      <c r="E48" s="232"/>
      <c r="F48" s="309"/>
      <c r="G48" s="234"/>
      <c r="H48" s="234"/>
      <c r="I48" s="234"/>
      <c r="J48" s="235"/>
    </row>
    <row r="49" spans="1:10" s="47" customFormat="1">
      <c r="A49" s="237"/>
      <c r="B49" s="222"/>
      <c r="C49" s="222"/>
      <c r="D49" s="232"/>
      <c r="E49" s="232"/>
      <c r="F49" s="309"/>
      <c r="G49" s="234"/>
      <c r="H49" s="234"/>
      <c r="I49" s="234"/>
      <c r="J49" s="235"/>
    </row>
    <row r="50" spans="1:10" s="47" customFormat="1">
      <c r="A50" s="237"/>
      <c r="B50" s="222"/>
      <c r="C50" s="222"/>
      <c r="D50" s="232"/>
      <c r="E50" s="232"/>
      <c r="F50" s="309"/>
      <c r="G50" s="234"/>
      <c r="H50" s="234"/>
      <c r="I50" s="234"/>
      <c r="J50" s="235"/>
    </row>
    <row r="51" spans="1:10" s="47" customFormat="1">
      <c r="A51" s="237"/>
      <c r="B51" s="222"/>
      <c r="C51" s="222"/>
      <c r="D51" s="232"/>
      <c r="E51" s="232"/>
      <c r="F51" s="319"/>
      <c r="G51" s="234"/>
      <c r="H51" s="234"/>
      <c r="I51" s="234"/>
      <c r="J51" s="235"/>
    </row>
    <row r="52" spans="1:10" s="47" customFormat="1">
      <c r="A52" s="237"/>
      <c r="B52" s="222"/>
      <c r="C52" s="222"/>
      <c r="D52" s="232"/>
      <c r="E52" s="232"/>
      <c r="F52" s="319"/>
      <c r="G52" s="234"/>
      <c r="H52" s="234"/>
      <c r="I52" s="234"/>
      <c r="J52" s="235"/>
    </row>
    <row r="53" spans="1:10" s="47" customFormat="1">
      <c r="A53" s="237" t="s">
        <v>427</v>
      </c>
      <c r="B53" s="232"/>
      <c r="C53" s="232"/>
      <c r="D53" s="232"/>
      <c r="E53" s="232"/>
      <c r="F53" s="319"/>
      <c r="G53" s="234"/>
      <c r="H53" s="234"/>
      <c r="I53" s="234"/>
      <c r="J53" s="235"/>
    </row>
    <row r="54" spans="1:10" s="47" customFormat="1">
      <c r="A54" s="237" t="s">
        <v>427</v>
      </c>
      <c r="B54" s="232"/>
      <c r="C54" s="232"/>
      <c r="D54" s="232"/>
      <c r="E54" s="232"/>
      <c r="F54" s="319"/>
      <c r="G54" s="234"/>
      <c r="H54" s="234"/>
      <c r="I54" s="234"/>
      <c r="J54" s="235"/>
    </row>
    <row r="55" spans="1:10" s="47" customFormat="1">
      <c r="A55" s="237" t="s">
        <v>427</v>
      </c>
      <c r="B55" s="232"/>
      <c r="C55" s="232"/>
      <c r="D55" s="232"/>
      <c r="E55" s="232"/>
      <c r="F55" s="319"/>
      <c r="G55" s="234"/>
      <c r="H55" s="234"/>
      <c r="I55" s="234"/>
      <c r="J55" s="235"/>
    </row>
    <row r="56" spans="1:10" s="47" customFormat="1">
      <c r="A56" s="237" t="s">
        <v>427</v>
      </c>
      <c r="B56" s="232"/>
      <c r="C56" s="232"/>
      <c r="D56" s="232"/>
      <c r="E56" s="232"/>
      <c r="F56" s="319"/>
      <c r="G56" s="234"/>
      <c r="H56" s="234"/>
      <c r="I56" s="234"/>
      <c r="J56" s="235"/>
    </row>
    <row r="57" spans="1:10" s="47" customFormat="1">
      <c r="A57" s="237" t="s">
        <v>427</v>
      </c>
      <c r="B57" s="232"/>
      <c r="C57" s="232"/>
      <c r="D57" s="232"/>
      <c r="E57" s="232"/>
      <c r="F57" s="319"/>
      <c r="G57" s="234"/>
      <c r="H57" s="234"/>
      <c r="I57" s="234"/>
      <c r="J57" s="235"/>
    </row>
    <row r="58" spans="1:10" s="47" customFormat="1">
      <c r="A58" s="237"/>
      <c r="B58" s="232"/>
      <c r="C58" s="232"/>
      <c r="D58" s="232"/>
      <c r="E58" s="232"/>
      <c r="F58" s="234"/>
      <c r="G58" s="234"/>
      <c r="H58" s="234"/>
      <c r="I58" s="234"/>
      <c r="J58" s="235"/>
    </row>
    <row r="59" spans="1:10" s="47" customFormat="1">
      <c r="A59" s="237"/>
      <c r="B59" s="232"/>
      <c r="C59" s="232"/>
      <c r="D59" s="232"/>
      <c r="E59" s="232"/>
      <c r="F59" s="233"/>
      <c r="G59" s="234"/>
      <c r="H59" s="234"/>
      <c r="I59" s="234"/>
      <c r="J59" s="235"/>
    </row>
    <row r="60" spans="1:10" s="47" customFormat="1">
      <c r="A60" s="237"/>
      <c r="B60" s="232"/>
      <c r="C60" s="232"/>
      <c r="D60" s="232"/>
      <c r="E60" s="232"/>
      <c r="F60" s="233"/>
      <c r="G60" s="234"/>
      <c r="H60" s="234"/>
      <c r="I60" s="234"/>
      <c r="J60" s="235"/>
    </row>
    <row r="61" spans="1:10" s="47" customFormat="1">
      <c r="A61" s="237"/>
      <c r="B61" s="232"/>
      <c r="C61" s="232"/>
      <c r="D61" s="232"/>
      <c r="E61" s="232"/>
      <c r="F61" s="233"/>
      <c r="G61" s="238"/>
      <c r="H61" s="238"/>
      <c r="I61" s="238"/>
      <c r="J61" s="235"/>
    </row>
    <row r="62" spans="1:10" s="47" customFormat="1">
      <c r="E62" s="239" t="s">
        <v>27</v>
      </c>
      <c r="F62" s="240">
        <f>SUM(F11:F61)</f>
        <v>1247</v>
      </c>
    </row>
    <row r="63" spans="1:10" s="47" customFormat="1">
      <c r="F63" s="241"/>
    </row>
    <row r="64" spans="1:10" s="47" customFormat="1"/>
    <row r="65" spans="1:10" s="47" customFormat="1"/>
    <row r="66" spans="1:10" s="47" customFormat="1"/>
    <row r="67" spans="1:10" s="47" customFormat="1"/>
    <row r="68" spans="1:10" s="47" customFormat="1"/>
    <row r="69" spans="1:10" s="47" customFormat="1"/>
    <row r="70" spans="1:10" s="47" customFormat="1"/>
    <row r="71" spans="1:10" s="47" customFormat="1"/>
    <row r="72" spans="1:10" s="47" customFormat="1"/>
    <row r="73" spans="1:10" s="47" customFormat="1"/>
    <row r="74" spans="1:10" s="47" customFormat="1"/>
    <row r="75" spans="1:10" s="47" customFormat="1"/>
    <row r="76" spans="1:10" s="47" customFormat="1"/>
    <row r="77" spans="1:10" s="47" customFormat="1"/>
    <row r="78" spans="1:10">
      <c r="A78" s="47"/>
      <c r="B78" s="47"/>
      <c r="C78" s="47"/>
      <c r="D78"/>
      <c r="E78"/>
      <c r="F78"/>
      <c r="G78"/>
      <c r="H78"/>
      <c r="I78"/>
      <c r="J78"/>
    </row>
    <row r="79" spans="1:10">
      <c r="A79" s="47"/>
      <c r="B79" s="47"/>
      <c r="C79" s="47"/>
      <c r="D79"/>
      <c r="E79"/>
      <c r="F79"/>
      <c r="G79"/>
      <c r="H79"/>
      <c r="I79"/>
      <c r="J79"/>
    </row>
    <row r="80" spans="1:10">
      <c r="A80" s="47"/>
      <c r="B80" s="47"/>
      <c r="C80" s="47"/>
      <c r="D80"/>
      <c r="E80"/>
      <c r="F80"/>
      <c r="G80"/>
      <c r="H80"/>
      <c r="I80"/>
      <c r="J80"/>
    </row>
    <row r="81" spans="1:10">
      <c r="A81" s="47"/>
      <c r="B81" s="47"/>
      <c r="C81" s="47"/>
      <c r="D81"/>
      <c r="E81"/>
      <c r="F81"/>
      <c r="G81"/>
      <c r="H81"/>
      <c r="I81"/>
      <c r="J81"/>
    </row>
    <row r="82" spans="1:10">
      <c r="A82" s="47"/>
      <c r="B82" s="47"/>
      <c r="C82" s="47"/>
      <c r="D82"/>
      <c r="E82"/>
      <c r="F82"/>
      <c r="G82"/>
      <c r="H82"/>
      <c r="I82"/>
      <c r="J82"/>
    </row>
    <row r="83" spans="1:10">
      <c r="A83" s="47"/>
      <c r="B83" s="47"/>
      <c r="C83" s="47"/>
      <c r="D83"/>
      <c r="E83"/>
      <c r="F83"/>
      <c r="G83"/>
      <c r="H83"/>
      <c r="I83"/>
      <c r="J83"/>
    </row>
  </sheetData>
  <autoFilter ref="A10:J29" xr:uid="{AE9D6FB2-1B96-4E36-816E-73D2ACCB4615}"/>
  <mergeCells count="5">
    <mergeCell ref="A1:J1"/>
    <mergeCell ref="B2:G2"/>
    <mergeCell ref="B8:F9"/>
    <mergeCell ref="Q3:S4"/>
    <mergeCell ref="U3:V4"/>
  </mergeCells>
  <dataValidations count="1">
    <dataValidation type="list" allowBlank="1" showInputMessage="1" showErrorMessage="1" sqref="E31:E61" xr:uid="{E1D58B35-60DD-4331-B642-B23896A98951}">
      <formula1>$E$4:$E$8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32D1-DF6F-4698-A482-2589D2B5B5DA}">
  <sheetPr filterMode="1"/>
  <dimension ref="A1:R75"/>
  <sheetViews>
    <sheetView zoomScale="120" zoomScaleNormal="120" workbookViewId="0">
      <selection activeCell="E30" sqref="E30"/>
    </sheetView>
  </sheetViews>
  <sheetFormatPr baseColWidth="10" defaultRowHeight="14.4"/>
  <cols>
    <col min="1" max="1" width="6.6640625" customWidth="1"/>
    <col min="2" max="2" width="10.77734375" style="242" customWidth="1"/>
    <col min="3" max="3" width="7.88671875" style="242" bestFit="1" customWidth="1"/>
    <col min="4" max="4" width="9.44140625" style="243" customWidth="1"/>
    <col min="5" max="5" width="11.88671875" style="244" customWidth="1"/>
    <col min="6" max="6" width="15.109375" style="244" customWidth="1"/>
    <col min="7" max="7" width="15.88671875" style="244" customWidth="1"/>
    <col min="8" max="8" width="16.88671875" style="245" customWidth="1"/>
    <col min="9" max="9" width="24.44140625" style="246" bestFit="1" customWidth="1"/>
    <col min="10" max="10" width="20" customWidth="1"/>
    <col min="16" max="16" width="14.44140625" customWidth="1"/>
  </cols>
  <sheetData>
    <row r="1" spans="1:18" ht="34.200000000000003" customHeight="1">
      <c r="A1" s="416" t="s">
        <v>189</v>
      </c>
      <c r="B1" s="416"/>
      <c r="C1" s="416"/>
      <c r="D1" s="416"/>
      <c r="E1" s="416"/>
      <c r="F1" s="416"/>
      <c r="G1" s="416"/>
      <c r="H1" s="416"/>
      <c r="I1" s="416"/>
      <c r="K1" t="s">
        <v>190</v>
      </c>
      <c r="M1" s="502" t="s">
        <v>191</v>
      </c>
      <c r="N1" s="503"/>
      <c r="O1" s="503"/>
      <c r="P1" s="503"/>
    </row>
    <row r="2" spans="1:18" ht="12.75" customHeight="1">
      <c r="A2" s="187"/>
      <c r="B2" s="419"/>
      <c r="C2" s="420"/>
      <c r="D2" s="420"/>
      <c r="E2" s="420"/>
      <c r="F2" s="420"/>
      <c r="G2" s="420"/>
      <c r="H2" s="420"/>
      <c r="I2" s="188"/>
      <c r="J2" t="s">
        <v>192</v>
      </c>
      <c r="K2">
        <v>8</v>
      </c>
      <c r="M2" s="189" t="s">
        <v>71</v>
      </c>
      <c r="N2" s="189" t="s">
        <v>193</v>
      </c>
      <c r="O2" s="189" t="s">
        <v>194</v>
      </c>
      <c r="P2" s="189" t="s">
        <v>195</v>
      </c>
      <c r="Q2" s="189" t="s">
        <v>196</v>
      </c>
    </row>
    <row r="3" spans="1:18" ht="14.25" customHeight="1">
      <c r="B3" s="190"/>
      <c r="C3" s="191" t="s">
        <v>197</v>
      </c>
      <c r="D3" s="191" t="s">
        <v>197</v>
      </c>
      <c r="E3" s="192" t="s">
        <v>198</v>
      </c>
      <c r="F3" s="192"/>
      <c r="G3" s="192"/>
      <c r="H3" s="193" t="s">
        <v>199</v>
      </c>
      <c r="I3" s="194"/>
      <c r="J3" t="s">
        <v>200</v>
      </c>
      <c r="K3">
        <v>36</v>
      </c>
      <c r="L3">
        <f>K3/8</f>
        <v>4.5</v>
      </c>
      <c r="M3" s="189" t="s">
        <v>201</v>
      </c>
      <c r="N3" s="189">
        <v>6</v>
      </c>
      <c r="O3" s="189">
        <v>11</v>
      </c>
      <c r="P3" s="189">
        <f>+N3*O3</f>
        <v>66</v>
      </c>
      <c r="Q3" s="195">
        <v>46</v>
      </c>
    </row>
    <row r="4" spans="1:18" ht="12.75" customHeight="1">
      <c r="B4" s="196"/>
      <c r="C4" s="197" t="s">
        <v>202</v>
      </c>
      <c r="D4" s="197" t="s">
        <v>203</v>
      </c>
      <c r="E4" s="198"/>
      <c r="F4" s="198"/>
      <c r="G4" s="198"/>
      <c r="H4" s="198"/>
      <c r="I4" s="199"/>
      <c r="J4" t="s">
        <v>204</v>
      </c>
      <c r="K4">
        <v>32</v>
      </c>
      <c r="L4">
        <f>K4/8</f>
        <v>4</v>
      </c>
      <c r="M4" s="189" t="s">
        <v>118</v>
      </c>
      <c r="N4" s="189">
        <v>14.12</v>
      </c>
      <c r="O4" s="189">
        <v>13</v>
      </c>
      <c r="P4" s="189">
        <f>+N4*O4</f>
        <v>183.56</v>
      </c>
      <c r="Q4" s="195">
        <v>128</v>
      </c>
    </row>
    <row r="5" spans="1:18" ht="12.75" customHeight="1">
      <c r="B5" s="196"/>
      <c r="C5" s="197" t="s">
        <v>201</v>
      </c>
      <c r="D5" s="197" t="s">
        <v>205</v>
      </c>
      <c r="E5" s="198"/>
      <c r="F5" s="198"/>
      <c r="G5" s="198"/>
      <c r="H5" s="198"/>
      <c r="I5" s="199"/>
      <c r="M5" s="189" t="s">
        <v>119</v>
      </c>
      <c r="N5" s="189">
        <v>14.1</v>
      </c>
      <c r="O5" s="189">
        <v>11</v>
      </c>
      <c r="P5" s="189">
        <f>+N5*O5</f>
        <v>155.1</v>
      </c>
      <c r="Q5" s="195">
        <v>108</v>
      </c>
    </row>
    <row r="6" spans="1:18" ht="12.75" customHeight="1">
      <c r="B6" s="196"/>
      <c r="C6" s="197" t="s">
        <v>119</v>
      </c>
      <c r="D6" s="197" t="s">
        <v>206</v>
      </c>
      <c r="E6" s="198"/>
      <c r="F6" s="198"/>
      <c r="G6" s="198"/>
      <c r="H6" s="198"/>
      <c r="I6" s="199"/>
      <c r="M6" s="200"/>
      <c r="N6" s="200"/>
      <c r="O6" s="200"/>
      <c r="P6" s="200"/>
      <c r="Q6" s="201"/>
    </row>
    <row r="7" spans="1:18" ht="12.75" customHeight="1">
      <c r="B7" s="196"/>
      <c r="C7" s="197"/>
      <c r="D7" s="197"/>
      <c r="E7" s="202"/>
      <c r="F7" s="202"/>
      <c r="G7" s="202"/>
      <c r="H7" s="198"/>
      <c r="I7" s="199"/>
      <c r="M7" s="203"/>
      <c r="N7" s="203">
        <f>SUM(N3:N6)</f>
        <v>34.22</v>
      </c>
      <c r="O7" s="203">
        <f>SUM(O3:O6)</f>
        <v>35</v>
      </c>
      <c r="P7" s="204">
        <f>SUM(P3:P6)</f>
        <v>404.65999999999997</v>
      </c>
      <c r="Q7" s="205">
        <f>SUBTOTAL(9,Q3:Q6)</f>
        <v>282</v>
      </c>
      <c r="R7" s="1"/>
    </row>
    <row r="8" spans="1:18" s="47" customFormat="1" ht="13.5" customHeight="1">
      <c r="A8"/>
      <c r="B8" s="206"/>
      <c r="C8" s="206"/>
      <c r="D8" s="206"/>
      <c r="E8" s="206"/>
      <c r="F8" s="206"/>
      <c r="G8" s="206"/>
      <c r="H8" s="206"/>
      <c r="I8" s="199"/>
      <c r="K8"/>
      <c r="M8" s="207"/>
      <c r="N8" s="208"/>
      <c r="O8" s="209"/>
    </row>
    <row r="9" spans="1:18" s="47" customFormat="1" ht="13.5" customHeight="1">
      <c r="A9"/>
      <c r="B9" s="210"/>
      <c r="C9" s="210"/>
      <c r="D9" s="210"/>
      <c r="E9" s="210"/>
      <c r="F9" s="210"/>
      <c r="G9" s="210"/>
      <c r="H9" s="210"/>
      <c r="I9" s="199"/>
      <c r="M9" s="211" t="s">
        <v>207</v>
      </c>
      <c r="N9" s="212"/>
      <c r="O9" s="213"/>
    </row>
    <row r="10" spans="1:18" s="216" customFormat="1" ht="18.75" customHeight="1">
      <c r="A10" s="214" t="s">
        <v>208</v>
      </c>
      <c r="B10" s="215" t="s">
        <v>209</v>
      </c>
      <c r="C10" s="215" t="s">
        <v>210</v>
      </c>
      <c r="D10" s="215" t="s">
        <v>197</v>
      </c>
      <c r="E10" s="215" t="s">
        <v>211</v>
      </c>
      <c r="F10" s="215" t="s">
        <v>212</v>
      </c>
      <c r="G10" s="215" t="s">
        <v>213</v>
      </c>
      <c r="H10" s="215"/>
      <c r="I10" s="215" t="s">
        <v>214</v>
      </c>
      <c r="K10"/>
      <c r="M10" s="217">
        <v>1.44</v>
      </c>
      <c r="N10" s="218">
        <f>+F54</f>
        <v>288.71655555555554</v>
      </c>
      <c r="O10" s="219">
        <f>N10/M10</f>
        <v>200.49760802469135</v>
      </c>
    </row>
    <row r="11" spans="1:18" s="47" customFormat="1" ht="21.75" customHeight="1">
      <c r="A11" s="220" t="s">
        <v>48</v>
      </c>
      <c r="B11" s="221" t="s">
        <v>221</v>
      </c>
      <c r="C11" s="222" t="s">
        <v>226</v>
      </c>
      <c r="D11" s="223" t="s">
        <v>203</v>
      </c>
      <c r="E11" s="224" t="s">
        <v>118</v>
      </c>
      <c r="F11" s="224">
        <v>13.91</v>
      </c>
      <c r="G11" s="224">
        <v>2.83</v>
      </c>
      <c r="H11" s="225"/>
      <c r="I11" s="226"/>
      <c r="K11"/>
    </row>
    <row r="12" spans="1:18" s="47" customFormat="1" hidden="1">
      <c r="A12" s="220" t="s">
        <v>48</v>
      </c>
      <c r="B12" s="221" t="s">
        <v>215</v>
      </c>
      <c r="C12" s="222" t="s">
        <v>216</v>
      </c>
      <c r="D12" s="223" t="s">
        <v>206</v>
      </c>
      <c r="E12" s="224" t="s">
        <v>119</v>
      </c>
      <c r="F12" s="224">
        <f>13.14/1.44</f>
        <v>9.125</v>
      </c>
      <c r="G12" s="224">
        <f>2.074/1.5</f>
        <v>1.3826666666666665</v>
      </c>
      <c r="H12" s="225"/>
      <c r="I12" s="226" t="s">
        <v>217</v>
      </c>
    </row>
    <row r="13" spans="1:18" s="47" customFormat="1" hidden="1">
      <c r="A13" s="220" t="s">
        <v>48</v>
      </c>
      <c r="B13" s="221" t="s">
        <v>215</v>
      </c>
      <c r="C13" s="222" t="s">
        <v>218</v>
      </c>
      <c r="D13" s="223" t="s">
        <v>206</v>
      </c>
      <c r="E13" s="224" t="s">
        <v>119</v>
      </c>
      <c r="F13" s="224">
        <f>13.14/1.44</f>
        <v>9.125</v>
      </c>
      <c r="G13" s="224">
        <f>2.074/1.5</f>
        <v>1.3826666666666665</v>
      </c>
      <c r="H13" s="225"/>
      <c r="I13" s="226" t="s">
        <v>217</v>
      </c>
    </row>
    <row r="14" spans="1:18" s="47" customFormat="1">
      <c r="A14" s="220" t="s">
        <v>48</v>
      </c>
      <c r="B14" s="221" t="s">
        <v>221</v>
      </c>
      <c r="C14" s="227" t="s">
        <v>227</v>
      </c>
      <c r="D14" s="223" t="s">
        <v>203</v>
      </c>
      <c r="E14" s="224" t="s">
        <v>118</v>
      </c>
      <c r="F14" s="224">
        <v>13.91</v>
      </c>
      <c r="G14" s="224">
        <v>2.83</v>
      </c>
      <c r="H14" s="225"/>
      <c r="I14" s="226"/>
      <c r="J14" s="47">
        <f>+F14*1.44</f>
        <v>20.0304</v>
      </c>
    </row>
    <row r="15" spans="1:18" s="47" customFormat="1">
      <c r="A15" s="220" t="s">
        <v>48</v>
      </c>
      <c r="B15" s="221" t="s">
        <v>221</v>
      </c>
      <c r="C15" s="227" t="s">
        <v>228</v>
      </c>
      <c r="D15" s="223" t="s">
        <v>205</v>
      </c>
      <c r="E15" s="224" t="s">
        <v>117</v>
      </c>
      <c r="F15" s="224">
        <v>10.83</v>
      </c>
      <c r="G15" s="224">
        <v>2.42</v>
      </c>
      <c r="H15" s="225"/>
      <c r="I15" s="226"/>
      <c r="J15" s="47">
        <f>+G15*1.56</f>
        <v>3.7751999999999999</v>
      </c>
    </row>
    <row r="16" spans="1:18" s="47" customFormat="1">
      <c r="A16" s="220" t="s">
        <v>48</v>
      </c>
      <c r="B16" s="221" t="s">
        <v>221</v>
      </c>
      <c r="C16" s="227" t="s">
        <v>216</v>
      </c>
      <c r="D16" s="223" t="s">
        <v>205</v>
      </c>
      <c r="E16" s="224" t="s">
        <v>117</v>
      </c>
      <c r="F16" s="224">
        <v>10.83</v>
      </c>
      <c r="G16" s="224">
        <v>2.42</v>
      </c>
      <c r="H16" s="225"/>
      <c r="I16" s="226"/>
    </row>
    <row r="17" spans="1:9" s="47" customFormat="1">
      <c r="A17" s="220" t="s">
        <v>48</v>
      </c>
      <c r="B17" s="221" t="s">
        <v>221</v>
      </c>
      <c r="C17" s="227" t="s">
        <v>218</v>
      </c>
      <c r="D17" s="223" t="s">
        <v>206</v>
      </c>
      <c r="E17" s="224" t="s">
        <v>119</v>
      </c>
      <c r="F17" s="224">
        <v>13.141</v>
      </c>
      <c r="G17" s="224">
        <v>2.0739999999999998</v>
      </c>
      <c r="H17" s="225"/>
      <c r="I17" s="226"/>
    </row>
    <row r="18" spans="1:9" s="47" customFormat="1">
      <c r="A18" s="220" t="s">
        <v>48</v>
      </c>
      <c r="B18" s="221" t="s">
        <v>221</v>
      </c>
      <c r="C18" s="227" t="s">
        <v>229</v>
      </c>
      <c r="D18" s="223" t="s">
        <v>206</v>
      </c>
      <c r="E18" s="224" t="s">
        <v>119</v>
      </c>
      <c r="F18" s="224">
        <v>13.141</v>
      </c>
      <c r="G18" s="224">
        <v>2.0739999999999998</v>
      </c>
      <c r="H18" s="225"/>
      <c r="I18" s="226"/>
    </row>
    <row r="19" spans="1:9" s="47" customFormat="1">
      <c r="A19" s="220" t="s">
        <v>48</v>
      </c>
      <c r="B19" s="228" t="s">
        <v>221</v>
      </c>
      <c r="C19" s="227" t="s">
        <v>230</v>
      </c>
      <c r="D19" s="223" t="s">
        <v>205</v>
      </c>
      <c r="E19" s="224" t="s">
        <v>117</v>
      </c>
      <c r="F19" s="224">
        <v>10.83</v>
      </c>
      <c r="G19" s="224">
        <v>2.42</v>
      </c>
      <c r="H19" s="229"/>
      <c r="I19" s="226"/>
    </row>
    <row r="20" spans="1:9" s="47" customFormat="1">
      <c r="A20" s="220" t="s">
        <v>48</v>
      </c>
      <c r="B20" s="228" t="s">
        <v>221</v>
      </c>
      <c r="C20" s="230" t="s">
        <v>231</v>
      </c>
      <c r="D20" s="223" t="s">
        <v>205</v>
      </c>
      <c r="E20" s="224" t="s">
        <v>117</v>
      </c>
      <c r="F20" s="224">
        <v>10.83</v>
      </c>
      <c r="G20" s="224">
        <v>2.42</v>
      </c>
      <c r="H20" s="229"/>
      <c r="I20" s="226"/>
    </row>
    <row r="21" spans="1:9" s="47" customFormat="1">
      <c r="A21" s="220" t="s">
        <v>48</v>
      </c>
      <c r="B21" s="228" t="s">
        <v>221</v>
      </c>
      <c r="C21" s="231" t="s">
        <v>233</v>
      </c>
      <c r="D21" s="232" t="s">
        <v>206</v>
      </c>
      <c r="E21" s="233" t="s">
        <v>119</v>
      </c>
      <c r="F21" s="224">
        <v>13.141</v>
      </c>
      <c r="G21" s="224">
        <v>2.0739999999999998</v>
      </c>
      <c r="H21" s="234"/>
      <c r="I21" s="226"/>
    </row>
    <row r="22" spans="1:9" s="47" customFormat="1">
      <c r="A22" s="220" t="s">
        <v>48</v>
      </c>
      <c r="B22" s="228" t="s">
        <v>221</v>
      </c>
      <c r="C22" s="231" t="s">
        <v>234</v>
      </c>
      <c r="D22" s="232" t="s">
        <v>206</v>
      </c>
      <c r="E22" s="233" t="s">
        <v>119</v>
      </c>
      <c r="F22" s="224">
        <v>13.141</v>
      </c>
      <c r="G22" s="224">
        <v>2.0739999999999998</v>
      </c>
      <c r="H22" s="234"/>
      <c r="I22" s="226"/>
    </row>
    <row r="23" spans="1:9" s="47" customFormat="1">
      <c r="A23" s="220" t="s">
        <v>48</v>
      </c>
      <c r="B23" s="228" t="s">
        <v>220</v>
      </c>
      <c r="C23" s="232" t="s">
        <v>226</v>
      </c>
      <c r="D23" s="232" t="s">
        <v>203</v>
      </c>
      <c r="E23" s="233" t="s">
        <v>118</v>
      </c>
      <c r="F23" s="224">
        <v>13.91</v>
      </c>
      <c r="G23" s="224">
        <v>2.83</v>
      </c>
      <c r="H23" s="234"/>
      <c r="I23" s="226"/>
    </row>
    <row r="24" spans="1:9" s="47" customFormat="1">
      <c r="A24" s="220" t="s">
        <v>48</v>
      </c>
      <c r="B24" s="228" t="s">
        <v>220</v>
      </c>
      <c r="C24" s="232" t="s">
        <v>227</v>
      </c>
      <c r="D24" s="232" t="s">
        <v>203</v>
      </c>
      <c r="E24" s="233" t="s">
        <v>118</v>
      </c>
      <c r="F24" s="224">
        <v>13.91</v>
      </c>
      <c r="G24" s="224">
        <v>2.83</v>
      </c>
      <c r="H24" s="234"/>
      <c r="I24" s="226"/>
    </row>
    <row r="25" spans="1:9" s="47" customFormat="1">
      <c r="A25" s="220" t="s">
        <v>48</v>
      </c>
      <c r="B25" s="228" t="s">
        <v>220</v>
      </c>
      <c r="C25" s="232" t="s">
        <v>228</v>
      </c>
      <c r="D25" s="232" t="s">
        <v>203</v>
      </c>
      <c r="E25" s="233" t="s">
        <v>118</v>
      </c>
      <c r="F25" s="224">
        <v>13.91</v>
      </c>
      <c r="G25" s="224">
        <v>2.83</v>
      </c>
      <c r="H25" s="234"/>
      <c r="I25" s="226"/>
    </row>
    <row r="26" spans="1:9" s="47" customFormat="1">
      <c r="A26" s="220" t="s">
        <v>48</v>
      </c>
      <c r="B26" s="228" t="s">
        <v>220</v>
      </c>
      <c r="C26" s="232" t="s">
        <v>216</v>
      </c>
      <c r="D26" s="232" t="s">
        <v>205</v>
      </c>
      <c r="E26" s="233" t="s">
        <v>117</v>
      </c>
      <c r="F26" s="224">
        <v>10.83</v>
      </c>
      <c r="G26" s="224">
        <v>2.42</v>
      </c>
      <c r="H26" s="234"/>
      <c r="I26" s="226"/>
    </row>
    <row r="27" spans="1:9" s="47" customFormat="1">
      <c r="A27" s="220" t="s">
        <v>48</v>
      </c>
      <c r="B27" s="228" t="s">
        <v>220</v>
      </c>
      <c r="C27" s="232" t="s">
        <v>218</v>
      </c>
      <c r="D27" s="232" t="s">
        <v>205</v>
      </c>
      <c r="E27" s="233" t="s">
        <v>117</v>
      </c>
      <c r="F27" s="224">
        <v>10.83</v>
      </c>
      <c r="G27" s="224">
        <v>2.42</v>
      </c>
      <c r="H27" s="234"/>
      <c r="I27" s="226"/>
    </row>
    <row r="28" spans="1:9" s="47" customFormat="1">
      <c r="A28" s="220" t="s">
        <v>48</v>
      </c>
      <c r="B28" s="228" t="s">
        <v>220</v>
      </c>
      <c r="C28" s="232" t="s">
        <v>230</v>
      </c>
      <c r="D28" s="232" t="s">
        <v>206</v>
      </c>
      <c r="E28" s="233" t="s">
        <v>119</v>
      </c>
      <c r="F28" s="224">
        <v>13.141</v>
      </c>
      <c r="G28" s="224">
        <v>2.0739999999999998</v>
      </c>
      <c r="H28" s="234"/>
      <c r="I28" s="226"/>
    </row>
    <row r="29" spans="1:9" s="47" customFormat="1">
      <c r="A29" s="220" t="s">
        <v>48</v>
      </c>
      <c r="B29" s="228" t="s">
        <v>220</v>
      </c>
      <c r="C29" s="232" t="s">
        <v>231</v>
      </c>
      <c r="D29" s="232" t="s">
        <v>206</v>
      </c>
      <c r="E29" s="233" t="s">
        <v>119</v>
      </c>
      <c r="F29" s="224">
        <v>13.141</v>
      </c>
      <c r="G29" s="224">
        <v>2.0739999999999998</v>
      </c>
      <c r="H29" s="234"/>
      <c r="I29" s="226"/>
    </row>
    <row r="30" spans="1:9" s="47" customFormat="1">
      <c r="A30" s="220" t="s">
        <v>48</v>
      </c>
      <c r="B30" s="228" t="s">
        <v>220</v>
      </c>
      <c r="C30" s="232" t="s">
        <v>233</v>
      </c>
      <c r="D30" s="232" t="s">
        <v>205</v>
      </c>
      <c r="E30" s="233" t="s">
        <v>117</v>
      </c>
      <c r="F30" s="224">
        <v>10.83</v>
      </c>
      <c r="G30" s="224">
        <v>2.42</v>
      </c>
      <c r="H30" s="234"/>
      <c r="I30" s="226"/>
    </row>
    <row r="31" spans="1:9" s="47" customFormat="1">
      <c r="A31" s="220" t="s">
        <v>48</v>
      </c>
      <c r="B31" s="228" t="s">
        <v>220</v>
      </c>
      <c r="C31" s="232" t="s">
        <v>234</v>
      </c>
      <c r="D31" s="232" t="s">
        <v>205</v>
      </c>
      <c r="E31" s="233" t="s">
        <v>117</v>
      </c>
      <c r="F31" s="224">
        <v>10.83</v>
      </c>
      <c r="G31" s="224">
        <v>2.42</v>
      </c>
      <c r="H31" s="234"/>
      <c r="I31" s="226"/>
    </row>
    <row r="32" spans="1:9" s="47" customFormat="1">
      <c r="A32" s="220"/>
      <c r="B32" s="228"/>
      <c r="C32" s="231"/>
      <c r="D32" s="232"/>
      <c r="E32" s="233"/>
      <c r="F32" s="224"/>
      <c r="G32" s="224"/>
      <c r="H32" s="234"/>
      <c r="I32" s="235"/>
    </row>
    <row r="33" spans="1:10" s="47" customFormat="1">
      <c r="A33" s="220"/>
      <c r="B33" s="228"/>
      <c r="C33" s="231"/>
      <c r="D33" s="232"/>
      <c r="E33" s="233"/>
      <c r="F33" s="233"/>
      <c r="G33" s="233"/>
      <c r="H33" s="234"/>
      <c r="I33" s="235"/>
    </row>
    <row r="34" spans="1:10" s="47" customFormat="1">
      <c r="A34" s="220"/>
      <c r="B34" s="228"/>
      <c r="C34" s="231"/>
      <c r="D34" s="232"/>
      <c r="E34" s="233"/>
      <c r="F34" s="233"/>
      <c r="G34" s="233"/>
      <c r="H34" s="234"/>
      <c r="I34" s="235"/>
    </row>
    <row r="35" spans="1:10" s="47" customFormat="1">
      <c r="A35" s="220"/>
      <c r="B35" s="228"/>
      <c r="C35" s="231"/>
      <c r="D35" s="232"/>
      <c r="E35" s="233"/>
      <c r="F35" s="233"/>
      <c r="G35" s="233"/>
      <c r="H35" s="234"/>
      <c r="I35" s="235"/>
      <c r="J35" s="47">
        <f>19*1.5</f>
        <v>28.5</v>
      </c>
    </row>
    <row r="36" spans="1:10" s="47" customFormat="1">
      <c r="A36" s="220"/>
      <c r="B36" s="228"/>
      <c r="C36" s="231"/>
      <c r="D36" s="232"/>
      <c r="E36" s="233"/>
      <c r="F36" s="233"/>
      <c r="G36" s="233"/>
      <c r="H36" s="234"/>
      <c r="I36" s="235"/>
    </row>
    <row r="37" spans="1:10" s="47" customFormat="1">
      <c r="A37" s="220"/>
      <c r="B37" s="228"/>
      <c r="C37" s="231"/>
      <c r="D37" s="232"/>
      <c r="E37" s="233"/>
      <c r="F37" s="233"/>
      <c r="G37" s="233"/>
      <c r="H37" s="234"/>
      <c r="I37" s="235"/>
    </row>
    <row r="38" spans="1:10" s="47" customFormat="1">
      <c r="A38" s="220"/>
      <c r="B38" s="228"/>
      <c r="C38" s="231"/>
      <c r="D38" s="232"/>
      <c r="E38" s="233"/>
      <c r="F38" s="224"/>
      <c r="G38" s="224"/>
      <c r="H38" s="234"/>
      <c r="I38" s="235"/>
    </row>
    <row r="39" spans="1:10" s="47" customFormat="1">
      <c r="A39" s="220"/>
      <c r="B39" s="228"/>
      <c r="C39" s="231"/>
      <c r="D39" s="232"/>
      <c r="E39" s="233"/>
      <c r="F39" s="224"/>
      <c r="G39" s="224"/>
      <c r="H39" s="234"/>
      <c r="I39" s="235"/>
    </row>
    <row r="40" spans="1:10" s="47" customFormat="1">
      <c r="A40" s="220"/>
      <c r="B40" s="228"/>
      <c r="C40" s="231"/>
      <c r="D40" s="232"/>
      <c r="E40" s="233"/>
      <c r="F40" s="224"/>
      <c r="G40" s="224"/>
      <c r="H40" s="234"/>
      <c r="I40" s="235"/>
    </row>
    <row r="41" spans="1:10" s="47" customFormat="1">
      <c r="A41" s="220"/>
      <c r="B41" s="228"/>
      <c r="C41" s="231"/>
      <c r="D41" s="232"/>
      <c r="E41" s="233"/>
      <c r="F41" s="224"/>
      <c r="G41" s="224"/>
      <c r="H41" s="234"/>
      <c r="I41" s="235"/>
    </row>
    <row r="42" spans="1:10" s="47" customFormat="1" hidden="1">
      <c r="A42" s="220" t="s">
        <v>48</v>
      </c>
      <c r="B42" s="228" t="s">
        <v>219</v>
      </c>
      <c r="C42" s="231" t="s">
        <v>222</v>
      </c>
      <c r="D42" s="232" t="s">
        <v>206</v>
      </c>
      <c r="E42" s="233" t="s">
        <v>119</v>
      </c>
      <c r="F42" s="224">
        <f>13.14/1.44</f>
        <v>9.125</v>
      </c>
      <c r="G42" s="224">
        <f>2.074/1.5</f>
        <v>1.3826666666666665</v>
      </c>
      <c r="H42" s="234" t="s">
        <v>232</v>
      </c>
      <c r="I42" s="235" t="s">
        <v>217</v>
      </c>
    </row>
    <row r="43" spans="1:10" s="47" customFormat="1" hidden="1">
      <c r="A43" s="220" t="s">
        <v>48</v>
      </c>
      <c r="B43" s="228" t="s">
        <v>219</v>
      </c>
      <c r="C43" s="231" t="s">
        <v>223</v>
      </c>
      <c r="D43" s="232" t="s">
        <v>203</v>
      </c>
      <c r="E43" s="233" t="s">
        <v>118</v>
      </c>
      <c r="F43" s="224">
        <f>13.91/1.44</f>
        <v>9.6597222222222232</v>
      </c>
      <c r="G43" s="224">
        <f>2.83/1.44</f>
        <v>1.9652777777777779</v>
      </c>
      <c r="H43" s="234" t="s">
        <v>232</v>
      </c>
      <c r="I43" s="235" t="s">
        <v>217</v>
      </c>
    </row>
    <row r="44" spans="1:10" s="47" customFormat="1" hidden="1">
      <c r="A44" s="220" t="s">
        <v>48</v>
      </c>
      <c r="B44" s="228" t="s">
        <v>219</v>
      </c>
      <c r="C44" s="231" t="s">
        <v>224</v>
      </c>
      <c r="D44" s="232" t="s">
        <v>205</v>
      </c>
      <c r="E44" s="233" t="s">
        <v>117</v>
      </c>
      <c r="F44" s="233">
        <f>10.83/1.44</f>
        <v>7.5208333333333339</v>
      </c>
      <c r="G44" s="233">
        <f>2.42/1.5</f>
        <v>1.6133333333333333</v>
      </c>
      <c r="H44" s="234" t="s">
        <v>232</v>
      </c>
      <c r="I44" s="235" t="s">
        <v>217</v>
      </c>
    </row>
    <row r="45" spans="1:10" s="47" customFormat="1" hidden="1">
      <c r="A45" s="220" t="s">
        <v>48</v>
      </c>
      <c r="B45" s="228" t="s">
        <v>219</v>
      </c>
      <c r="C45" s="231" t="s">
        <v>225</v>
      </c>
      <c r="D45" s="232" t="s">
        <v>206</v>
      </c>
      <c r="E45" s="233" t="s">
        <v>119</v>
      </c>
      <c r="F45" s="224">
        <f>13.14/1.44</f>
        <v>9.125</v>
      </c>
      <c r="G45" s="224">
        <f>2.074/1.5</f>
        <v>1.3826666666666665</v>
      </c>
      <c r="H45" s="234" t="s">
        <v>232</v>
      </c>
      <c r="I45" s="235" t="s">
        <v>217</v>
      </c>
    </row>
    <row r="46" spans="1:10" s="47" customFormat="1">
      <c r="A46" s="220" t="s">
        <v>48</v>
      </c>
      <c r="B46" s="236"/>
      <c r="C46" s="232"/>
      <c r="D46" s="232"/>
      <c r="E46" s="233"/>
      <c r="F46" s="233"/>
      <c r="G46" s="233"/>
      <c r="H46" s="234"/>
      <c r="I46" s="235"/>
    </row>
    <row r="47" spans="1:10" s="47" customFormat="1">
      <c r="A47" s="220" t="s">
        <v>48</v>
      </c>
      <c r="B47" s="236"/>
      <c r="C47" s="232"/>
      <c r="D47" s="232"/>
      <c r="E47" s="233"/>
      <c r="F47" s="233"/>
      <c r="G47" s="233"/>
      <c r="H47" s="234"/>
      <c r="I47" s="235"/>
    </row>
    <row r="48" spans="1:10" s="47" customFormat="1">
      <c r="A48" s="220" t="s">
        <v>48</v>
      </c>
      <c r="B48" s="236"/>
      <c r="C48" s="232"/>
      <c r="D48" s="232"/>
      <c r="E48" s="233"/>
      <c r="F48" s="233"/>
      <c r="G48" s="233"/>
      <c r="H48" s="234"/>
      <c r="I48" s="235"/>
    </row>
    <row r="49" spans="1:9" s="47" customFormat="1">
      <c r="A49" s="220" t="s">
        <v>48</v>
      </c>
      <c r="B49" s="236"/>
      <c r="C49" s="232"/>
      <c r="D49" s="232"/>
      <c r="E49" s="233"/>
      <c r="F49" s="233"/>
      <c r="G49" s="233"/>
      <c r="H49" s="234"/>
      <c r="I49" s="235"/>
    </row>
    <row r="50" spans="1:9" s="47" customFormat="1">
      <c r="A50" s="237"/>
      <c r="B50" s="232"/>
      <c r="C50" s="232"/>
      <c r="D50" s="232"/>
      <c r="E50" s="233"/>
      <c r="F50" s="233"/>
      <c r="G50" s="233"/>
      <c r="H50" s="234"/>
      <c r="I50" s="235"/>
    </row>
    <row r="51" spans="1:9" s="47" customFormat="1">
      <c r="A51" s="237"/>
      <c r="B51" s="232"/>
      <c r="C51" s="232"/>
      <c r="D51" s="232"/>
      <c r="E51" s="233"/>
      <c r="F51" s="233"/>
      <c r="G51" s="233"/>
      <c r="H51" s="234"/>
      <c r="I51" s="235"/>
    </row>
    <row r="52" spans="1:9" s="47" customFormat="1">
      <c r="A52" s="237"/>
      <c r="B52" s="232"/>
      <c r="C52" s="232"/>
      <c r="D52" s="232"/>
      <c r="E52" s="233"/>
      <c r="F52" s="233"/>
      <c r="G52" s="233"/>
      <c r="H52" s="234"/>
      <c r="I52" s="235"/>
    </row>
    <row r="53" spans="1:9" s="47" customFormat="1">
      <c r="A53" s="237"/>
      <c r="B53" s="232"/>
      <c r="C53" s="232"/>
      <c r="D53" s="232"/>
      <c r="E53" s="233"/>
      <c r="F53" s="233"/>
      <c r="G53" s="233"/>
      <c r="H53" s="238"/>
      <c r="I53" s="235"/>
    </row>
    <row r="54" spans="1:9" s="47" customFormat="1">
      <c r="D54" s="239" t="s">
        <v>27</v>
      </c>
      <c r="E54" s="240"/>
      <c r="F54" s="240">
        <f>+SUM(F11:F45)</f>
        <v>288.71655555555554</v>
      </c>
      <c r="G54" s="240">
        <f>+SUM(G11:G45)</f>
        <v>55.06327777777777</v>
      </c>
    </row>
    <row r="55" spans="1:9" s="47" customFormat="1">
      <c r="E55" s="241"/>
      <c r="F55" s="241"/>
      <c r="G55" s="240">
        <f>+G54*0.3</f>
        <v>16.518983333333331</v>
      </c>
    </row>
    <row r="56" spans="1:9" s="47" customFormat="1">
      <c r="G56" s="240">
        <f>+G54+G55</f>
        <v>71.582261111111109</v>
      </c>
    </row>
    <row r="57" spans="1:9" s="47" customFormat="1"/>
    <row r="58" spans="1:9" s="47" customFormat="1"/>
    <row r="59" spans="1:9" s="47" customFormat="1"/>
    <row r="60" spans="1:9" s="47" customFormat="1"/>
    <row r="61" spans="1:9" s="47" customFormat="1"/>
    <row r="62" spans="1:9" s="47" customFormat="1"/>
    <row r="63" spans="1:9" s="47" customFormat="1"/>
    <row r="64" spans="1:9" s="47" customFormat="1"/>
    <row r="65" spans="1:9" s="47" customFormat="1"/>
    <row r="66" spans="1:9" s="47" customFormat="1"/>
    <row r="67" spans="1:9" s="47" customFormat="1"/>
    <row r="68" spans="1:9" s="47" customFormat="1"/>
    <row r="69" spans="1:9" s="47" customFormat="1"/>
    <row r="70" spans="1:9">
      <c r="A70" s="47"/>
      <c r="B70" s="47"/>
      <c r="C70"/>
      <c r="D70"/>
      <c r="E70"/>
      <c r="F70"/>
      <c r="G70"/>
      <c r="H70"/>
      <c r="I70"/>
    </row>
    <row r="71" spans="1:9">
      <c r="A71" s="47"/>
      <c r="B71" s="47"/>
      <c r="C71"/>
      <c r="D71"/>
      <c r="E71"/>
      <c r="F71"/>
      <c r="G71"/>
      <c r="H71"/>
      <c r="I71"/>
    </row>
    <row r="72" spans="1:9">
      <c r="A72" s="47"/>
      <c r="B72" s="47"/>
      <c r="C72"/>
      <c r="D72"/>
      <c r="E72"/>
      <c r="F72"/>
      <c r="G72"/>
      <c r="H72"/>
      <c r="I72"/>
    </row>
    <row r="73" spans="1:9">
      <c r="A73" s="47"/>
      <c r="B73" s="47"/>
      <c r="C73"/>
      <c r="D73"/>
      <c r="E73"/>
      <c r="F73"/>
      <c r="G73"/>
      <c r="H73"/>
      <c r="I73"/>
    </row>
    <row r="74" spans="1:9">
      <c r="A74" s="47"/>
      <c r="B74" s="47"/>
      <c r="C74"/>
      <c r="D74"/>
      <c r="E74"/>
      <c r="F74"/>
      <c r="G74"/>
      <c r="H74"/>
      <c r="I74"/>
    </row>
    <row r="75" spans="1:9">
      <c r="A75" s="47"/>
      <c r="B75" s="47"/>
      <c r="C75"/>
      <c r="D75"/>
      <c r="E75"/>
      <c r="F75"/>
      <c r="G75"/>
      <c r="H75"/>
      <c r="I75"/>
    </row>
  </sheetData>
  <autoFilter ref="A10:I49" xr:uid="{00000000-0009-0000-0000-000015000000}">
    <filterColumn colId="8">
      <filters blank="1"/>
    </filterColumn>
  </autoFilter>
  <mergeCells count="3">
    <mergeCell ref="A1:I1"/>
    <mergeCell ref="M1:P1"/>
    <mergeCell ref="B2:H2"/>
  </mergeCells>
  <dataValidations count="1">
    <dataValidation type="list" allowBlank="1" showInputMessage="1" showErrorMessage="1" sqref="D11:D53" xr:uid="{3E006452-79B9-4701-B1EF-4EFFD17D2345}">
      <formula1>$D$4:$D$8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42B0-90AE-44A2-8C20-FE807597241D}">
  <sheetPr>
    <tabColor rgb="FFFFFF00"/>
    <pageSetUpPr fitToPage="1"/>
  </sheetPr>
  <dimension ref="A1:AI65417"/>
  <sheetViews>
    <sheetView topLeftCell="A2" zoomScale="89" zoomScaleNormal="89" workbookViewId="0">
      <selection activeCell="U18" sqref="U18:W18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2.109375" style="82" customWidth="1"/>
    <col min="14" max="14" width="8" style="82" customWidth="1"/>
    <col min="15" max="15" width="14.88671875" style="82" customWidth="1"/>
    <col min="16" max="16" width="6.44140625" style="82" customWidth="1"/>
    <col min="17" max="17" width="4" style="82" customWidth="1"/>
    <col min="18" max="18" width="6.5546875" style="82" customWidth="1"/>
    <col min="19" max="19" width="4" style="84" customWidth="1"/>
    <col min="20" max="20" width="39.441406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  <c r="S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/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</row>
    <row r="7" spans="1:23" hidden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</row>
    <row r="8" spans="1:23" hidden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238</v>
      </c>
      <c r="N9" s="433"/>
      <c r="O9" s="433"/>
      <c r="P9" s="433"/>
      <c r="Q9" s="90"/>
      <c r="R9" s="95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184</v>
      </c>
      <c r="N16" s="441"/>
      <c r="O16" s="441"/>
      <c r="P16" s="441"/>
      <c r="Q16" s="90"/>
      <c r="R16" s="95"/>
      <c r="T16" s="98" t="s">
        <v>71</v>
      </c>
      <c r="U16" s="134"/>
      <c r="V16" s="344"/>
      <c r="W16" s="137"/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239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2">
      <c r="B18" s="89"/>
      <c r="C18" s="90"/>
      <c r="E18" s="442" t="s">
        <v>240</v>
      </c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35"/>
      <c r="W18" s="135"/>
    </row>
    <row r="19" spans="2:35" ht="15.6" thickBot="1">
      <c r="B19" s="89"/>
      <c r="C19" s="90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/>
      <c r="V19" s="345"/>
      <c r="W19" s="138"/>
      <c r="X19" s="100"/>
      <c r="Y19" s="100"/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70" t="s">
        <v>77</v>
      </c>
      <c r="E20" s="171" t="s">
        <v>78</v>
      </c>
      <c r="F20" s="446" t="s">
        <v>79</v>
      </c>
      <c r="G20" s="446"/>
      <c r="H20" s="446"/>
      <c r="I20" s="446"/>
      <c r="J20" s="446"/>
      <c r="K20" s="446"/>
      <c r="L20" s="446"/>
      <c r="M20" s="446"/>
      <c r="N20" s="446" t="s">
        <v>80</v>
      </c>
      <c r="O20" s="447"/>
      <c r="P20" s="447"/>
      <c r="Q20" s="90"/>
      <c r="R20" s="95"/>
      <c r="S20" s="82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.75" customHeight="1">
      <c r="B21" s="89"/>
      <c r="C21" s="102"/>
      <c r="D21" s="173">
        <f>Y21</f>
        <v>0</v>
      </c>
      <c r="E21" s="174" t="s">
        <v>158</v>
      </c>
      <c r="F21" s="448">
        <f>T21</f>
        <v>0</v>
      </c>
      <c r="G21" s="448"/>
      <c r="H21" s="448"/>
      <c r="I21" s="448"/>
      <c r="J21" s="448"/>
      <c r="K21" s="448"/>
      <c r="L21" s="448"/>
      <c r="M21" s="448"/>
      <c r="N21" s="504"/>
      <c r="O21" s="504"/>
      <c r="P21" s="505"/>
      <c r="Q21" s="90"/>
      <c r="R21" s="95"/>
      <c r="S21" s="82"/>
      <c r="T21" s="98"/>
      <c r="U21" s="103"/>
      <c r="V21" s="103"/>
      <c r="W21" s="103"/>
      <c r="X21" s="84"/>
      <c r="Y21" s="100">
        <f>(U21*$U$18)+(V21*$V$18)+(W21*$W$18)</f>
        <v>0</v>
      </c>
      <c r="Z21" s="84"/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34" si="0">Y22</f>
        <v>0</v>
      </c>
      <c r="E22" s="113" t="s">
        <v>158</v>
      </c>
      <c r="F22" s="454">
        <f t="shared" ref="F22:F34" si="1">T22</f>
        <v>0</v>
      </c>
      <c r="G22" s="454"/>
      <c r="H22" s="454"/>
      <c r="I22" s="454"/>
      <c r="J22" s="454"/>
      <c r="K22" s="454"/>
      <c r="L22" s="454"/>
      <c r="M22" s="454"/>
      <c r="N22" s="506"/>
      <c r="O22" s="506"/>
      <c r="P22" s="507"/>
      <c r="Q22" s="105"/>
      <c r="R22" s="106"/>
      <c r="T22" s="108"/>
      <c r="U22" s="109"/>
      <c r="V22" s="109"/>
      <c r="W22" s="109"/>
      <c r="X22" s="110"/>
      <c r="Y22" s="100">
        <f t="shared" ref="Y22:Y34" si="2">(U22*$U$18)+(V22*$V$18)+(W22*$W$18)</f>
        <v>0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0</v>
      </c>
      <c r="E23" s="113" t="s">
        <v>158</v>
      </c>
      <c r="F23" s="454" t="str">
        <f t="shared" si="1"/>
        <v>LUMINARIA TIPO SPOT CHICA 5 W</v>
      </c>
      <c r="G23" s="454"/>
      <c r="H23" s="454"/>
      <c r="I23" s="454"/>
      <c r="J23" s="454"/>
      <c r="K23" s="454"/>
      <c r="L23" s="454"/>
      <c r="M23" s="454"/>
      <c r="N23" s="506">
        <v>40</v>
      </c>
      <c r="O23" s="506"/>
      <c r="P23" s="507"/>
      <c r="Q23" s="90"/>
      <c r="R23" s="95">
        <v>2</v>
      </c>
      <c r="S23" s="107"/>
      <c r="T23" s="99" t="s">
        <v>562</v>
      </c>
      <c r="U23" s="103">
        <v>7</v>
      </c>
      <c r="V23" s="103">
        <v>7</v>
      </c>
      <c r="W23" s="103">
        <v>10</v>
      </c>
      <c r="X23" s="84"/>
      <c r="Y23" s="100">
        <f t="shared" si="2"/>
        <v>0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0</v>
      </c>
      <c r="E24" s="113" t="s">
        <v>158</v>
      </c>
      <c r="F24" s="454" t="str">
        <f t="shared" si="1"/>
        <v>LUMINARIA TIPO SPOT GRANDE 10 W</v>
      </c>
      <c r="G24" s="454"/>
      <c r="H24" s="454"/>
      <c r="I24" s="454"/>
      <c r="J24" s="454"/>
      <c r="K24" s="454"/>
      <c r="L24" s="454"/>
      <c r="M24" s="454"/>
      <c r="N24" s="508">
        <v>10</v>
      </c>
      <c r="O24" s="509"/>
      <c r="P24" s="510"/>
      <c r="Q24" s="90"/>
      <c r="R24" s="95">
        <v>4</v>
      </c>
      <c r="S24" s="82"/>
      <c r="T24" s="99" t="s">
        <v>563</v>
      </c>
      <c r="U24" s="103">
        <v>7</v>
      </c>
      <c r="V24" s="103">
        <v>4</v>
      </c>
      <c r="W24" s="103">
        <v>5</v>
      </c>
      <c r="X24" s="84"/>
      <c r="Y24" s="100">
        <f t="shared" si="2"/>
        <v>0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0</v>
      </c>
      <c r="E25" s="113" t="s">
        <v>158</v>
      </c>
      <c r="F25" s="454">
        <f t="shared" si="1"/>
        <v>0</v>
      </c>
      <c r="G25" s="454"/>
      <c r="H25" s="454"/>
      <c r="I25" s="454"/>
      <c r="J25" s="454"/>
      <c r="K25" s="454"/>
      <c r="L25" s="454"/>
      <c r="M25" s="454"/>
      <c r="N25" s="511"/>
      <c r="O25" s="511"/>
      <c r="P25" s="512"/>
      <c r="Q25" s="90"/>
      <c r="R25" s="95">
        <v>5</v>
      </c>
      <c r="S25" s="82"/>
      <c r="T25" s="99"/>
      <c r="U25" s="103"/>
      <c r="V25" s="103"/>
      <c r="W25" s="103"/>
      <c r="X25" s="84"/>
      <c r="Y25" s="100">
        <f t="shared" si="2"/>
        <v>0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0</v>
      </c>
      <c r="E26" s="113" t="s">
        <v>158</v>
      </c>
      <c r="F26" s="454">
        <f t="shared" si="1"/>
        <v>0</v>
      </c>
      <c r="G26" s="454"/>
      <c r="H26" s="454"/>
      <c r="I26" s="454"/>
      <c r="J26" s="454"/>
      <c r="K26" s="454"/>
      <c r="L26" s="454"/>
      <c r="M26" s="454"/>
      <c r="N26" s="506"/>
      <c r="O26" s="506"/>
      <c r="P26" s="507"/>
      <c r="Q26" s="90"/>
      <c r="R26" s="95"/>
      <c r="S26" s="82"/>
      <c r="T26" s="99"/>
      <c r="U26" s="103"/>
      <c r="V26" s="103"/>
      <c r="W26" s="103"/>
      <c r="X26" s="84"/>
      <c r="Y26" s="100">
        <f t="shared" si="2"/>
        <v>0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0</v>
      </c>
      <c r="E27" s="113" t="s">
        <v>158</v>
      </c>
      <c r="F27" s="454">
        <f t="shared" si="1"/>
        <v>0</v>
      </c>
      <c r="G27" s="454"/>
      <c r="H27" s="454"/>
      <c r="I27" s="454"/>
      <c r="J27" s="454"/>
      <c r="K27" s="454"/>
      <c r="L27" s="454"/>
      <c r="M27" s="454"/>
      <c r="N27" s="460"/>
      <c r="O27" s="460"/>
      <c r="P27" s="461"/>
      <c r="Q27" s="105"/>
      <c r="R27" s="106"/>
      <c r="T27" s="98"/>
      <c r="U27" s="109"/>
      <c r="V27" s="109"/>
      <c r="W27" s="109"/>
      <c r="X27" s="84"/>
      <c r="Y27" s="100">
        <f t="shared" si="2"/>
        <v>0</v>
      </c>
      <c r="Z27" s="84"/>
      <c r="AA27" s="84"/>
      <c r="AC27" s="98"/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0</v>
      </c>
      <c r="E28" s="113" t="s">
        <v>158</v>
      </c>
      <c r="F28" s="454">
        <f t="shared" si="1"/>
        <v>0</v>
      </c>
      <c r="G28" s="454"/>
      <c r="H28" s="454"/>
      <c r="I28" s="454"/>
      <c r="J28" s="454"/>
      <c r="K28" s="454"/>
      <c r="L28" s="454"/>
      <c r="M28" s="454"/>
      <c r="N28" s="452"/>
      <c r="O28" s="452"/>
      <c r="P28" s="453"/>
      <c r="Q28" s="90"/>
      <c r="R28" s="95"/>
      <c r="S28" s="82"/>
      <c r="T28" s="98"/>
      <c r="U28" s="103"/>
      <c r="V28" s="103"/>
      <c r="W28" s="103"/>
      <c r="X28" s="84"/>
      <c r="Y28" s="100">
        <f t="shared" si="2"/>
        <v>0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0</v>
      </c>
      <c r="E29" s="113" t="s">
        <v>158</v>
      </c>
      <c r="F29" s="454">
        <f t="shared" si="1"/>
        <v>0</v>
      </c>
      <c r="G29" s="454"/>
      <c r="H29" s="454"/>
      <c r="I29" s="454"/>
      <c r="J29" s="454"/>
      <c r="K29" s="454"/>
      <c r="L29" s="454"/>
      <c r="M29" s="454"/>
      <c r="N29" s="452"/>
      <c r="O29" s="452"/>
      <c r="P29" s="453"/>
      <c r="Q29" s="90"/>
      <c r="R29" s="95"/>
      <c r="S29" s="82"/>
      <c r="T29" s="249"/>
      <c r="U29" s="103"/>
      <c r="V29" s="103"/>
      <c r="W29" s="103"/>
      <c r="X29" s="115"/>
      <c r="Y29" s="100">
        <f t="shared" si="2"/>
        <v>0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s="107" customFormat="1" ht="15">
      <c r="B30" s="104"/>
      <c r="C30" s="102"/>
      <c r="D30" s="112">
        <f t="shared" si="0"/>
        <v>0</v>
      </c>
      <c r="E30" s="113" t="s">
        <v>172</v>
      </c>
      <c r="F30" s="454">
        <f t="shared" si="1"/>
        <v>0</v>
      </c>
      <c r="G30" s="454"/>
      <c r="H30" s="454"/>
      <c r="I30" s="454"/>
      <c r="J30" s="454"/>
      <c r="K30" s="454"/>
      <c r="L30" s="454"/>
      <c r="M30" s="454"/>
      <c r="N30" s="452"/>
      <c r="O30" s="452"/>
      <c r="P30" s="453"/>
      <c r="Q30" s="105"/>
      <c r="R30" s="106"/>
      <c r="T30" s="98"/>
      <c r="U30" s="103"/>
      <c r="V30" s="103"/>
      <c r="W30" s="103"/>
      <c r="X30" s="110"/>
      <c r="Y30" s="100">
        <f t="shared" si="2"/>
        <v>0</v>
      </c>
      <c r="Z30" s="110"/>
      <c r="AA30" s="110"/>
      <c r="AC30" s="111"/>
      <c r="AD30" s="110"/>
      <c r="AE30" s="110"/>
      <c r="AF30" s="110"/>
      <c r="AG30" s="110"/>
      <c r="AH30" s="110"/>
      <c r="AI30" s="110"/>
    </row>
    <row r="31" spans="2:35" s="107" customFormat="1" ht="15">
      <c r="B31" s="104"/>
      <c r="C31" s="102"/>
      <c r="D31" s="112">
        <f t="shared" si="0"/>
        <v>0</v>
      </c>
      <c r="E31" s="113" t="s">
        <v>172</v>
      </c>
      <c r="F31" s="454">
        <f t="shared" si="1"/>
        <v>0</v>
      </c>
      <c r="G31" s="454"/>
      <c r="H31" s="454"/>
      <c r="I31" s="454"/>
      <c r="J31" s="454"/>
      <c r="K31" s="454"/>
      <c r="L31" s="454"/>
      <c r="M31" s="454"/>
      <c r="N31" s="452"/>
      <c r="O31" s="452"/>
      <c r="P31" s="453"/>
      <c r="Q31" s="105"/>
      <c r="R31" s="106"/>
      <c r="T31" s="98"/>
      <c r="U31" s="103"/>
      <c r="V31" s="103"/>
      <c r="W31" s="103"/>
      <c r="X31" s="110"/>
      <c r="Y31" s="100">
        <f t="shared" si="2"/>
        <v>0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>
        <f t="shared" si="0"/>
        <v>0</v>
      </c>
      <c r="E32" s="113" t="s">
        <v>243</v>
      </c>
      <c r="F32" s="454">
        <f>T32</f>
        <v>0</v>
      </c>
      <c r="G32" s="454"/>
      <c r="H32" s="454"/>
      <c r="I32" s="454"/>
      <c r="J32" s="454"/>
      <c r="K32" s="454"/>
      <c r="L32" s="454"/>
      <c r="M32" s="454"/>
      <c r="N32" s="452"/>
      <c r="O32" s="452"/>
      <c r="P32" s="453"/>
      <c r="Q32" s="105"/>
      <c r="R32" s="106"/>
      <c r="T32" s="98"/>
      <c r="U32" s="103"/>
      <c r="V32" s="103"/>
      <c r="W32" s="103"/>
      <c r="X32" s="110"/>
      <c r="Y32" s="100">
        <f t="shared" si="2"/>
        <v>0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0</v>
      </c>
      <c r="E33" s="113" t="s">
        <v>243</v>
      </c>
      <c r="F33" s="454">
        <f t="shared" si="1"/>
        <v>0</v>
      </c>
      <c r="G33" s="454"/>
      <c r="H33" s="454"/>
      <c r="I33" s="454"/>
      <c r="J33" s="454"/>
      <c r="K33" s="454"/>
      <c r="L33" s="454"/>
      <c r="M33" s="454"/>
      <c r="N33" s="452"/>
      <c r="O33" s="452"/>
      <c r="P33" s="453"/>
      <c r="Q33" s="105"/>
      <c r="R33" s="106"/>
      <c r="T33" s="98"/>
      <c r="U33" s="103"/>
      <c r="V33" s="103"/>
      <c r="W33" s="103"/>
      <c r="X33" s="110"/>
      <c r="Y33" s="100">
        <f t="shared" si="2"/>
        <v>0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0</v>
      </c>
      <c r="E34" s="113" t="s">
        <v>158</v>
      </c>
      <c r="F34" s="454">
        <f t="shared" si="1"/>
        <v>0</v>
      </c>
      <c r="G34" s="454"/>
      <c r="H34" s="454"/>
      <c r="I34" s="454"/>
      <c r="J34" s="454"/>
      <c r="K34" s="454"/>
      <c r="L34" s="454"/>
      <c r="M34" s="454"/>
      <c r="N34" s="452"/>
      <c r="O34" s="452"/>
      <c r="P34" s="453"/>
      <c r="Q34" s="105"/>
      <c r="R34" s="106"/>
      <c r="T34" s="98"/>
      <c r="U34" s="103"/>
      <c r="V34" s="103"/>
      <c r="W34" s="103"/>
      <c r="X34" s="110"/>
      <c r="Y34" s="100">
        <f t="shared" si="2"/>
        <v>0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ht="15.6">
      <c r="B35" s="89"/>
      <c r="C35" s="90"/>
      <c r="E35" s="121"/>
      <c r="F35" s="122"/>
      <c r="G35" s="122"/>
      <c r="H35" s="122"/>
      <c r="I35" s="122"/>
      <c r="J35" s="122"/>
      <c r="K35" s="122"/>
      <c r="L35" s="122"/>
      <c r="M35" s="123" t="s">
        <v>88</v>
      </c>
      <c r="N35" s="96"/>
      <c r="O35" s="96"/>
      <c r="P35" s="124"/>
      <c r="Q35" s="90"/>
      <c r="R35" s="95"/>
    </row>
    <row r="36" spans="2:35">
      <c r="B36" s="89"/>
      <c r="C36" s="90"/>
      <c r="E36" s="513"/>
      <c r="F36" s="513"/>
      <c r="G36" s="513"/>
      <c r="H36" s="513"/>
      <c r="I36" s="513"/>
      <c r="J36" s="464"/>
      <c r="K36" s="464"/>
      <c r="L36" s="90"/>
      <c r="M36" s="90"/>
      <c r="N36" s="90"/>
      <c r="O36" s="90"/>
      <c r="P36" s="126"/>
      <c r="Q36" s="90"/>
      <c r="R36" s="95"/>
    </row>
    <row r="37" spans="2:35">
      <c r="B37" s="89"/>
      <c r="C37" s="90"/>
      <c r="E37" s="513"/>
      <c r="F37" s="513"/>
      <c r="G37" s="513"/>
      <c r="H37" s="513"/>
      <c r="I37" s="513"/>
      <c r="J37" s="90"/>
      <c r="K37" s="90"/>
      <c r="L37" s="90"/>
      <c r="M37" s="90"/>
      <c r="N37" s="90"/>
      <c r="O37" s="90"/>
      <c r="P37" s="126"/>
      <c r="Q37" s="90"/>
      <c r="R37" s="95"/>
    </row>
    <row r="38" spans="2:35">
      <c r="B38" s="89"/>
      <c r="C38" s="90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  <c r="O38" s="465"/>
      <c r="P38" s="465"/>
      <c r="Q38" s="90"/>
      <c r="R38" s="95"/>
    </row>
    <row r="39" spans="2:35">
      <c r="B39" s="89"/>
      <c r="C39" s="90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  <c r="O39" s="465"/>
      <c r="P39" s="465"/>
      <c r="Q39" s="90"/>
      <c r="R39" s="95"/>
    </row>
    <row r="40" spans="2:35" ht="13.8">
      <c r="B40" s="89"/>
      <c r="C40" s="90"/>
      <c r="E40" s="127" t="s">
        <v>89</v>
      </c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5"/>
    </row>
    <row r="41" spans="2:35" ht="13.8" thickBot="1">
      <c r="B41" s="89"/>
      <c r="C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5"/>
    </row>
    <row r="42" spans="2:35" ht="15.75" customHeight="1" thickTop="1">
      <c r="B42" s="89"/>
      <c r="C42" s="90"/>
      <c r="D42" s="466" t="s">
        <v>184</v>
      </c>
      <c r="E42" s="466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90"/>
      <c r="R42" s="95"/>
    </row>
    <row r="43" spans="2:35">
      <c r="B43" s="89"/>
      <c r="C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5"/>
    </row>
    <row r="44" spans="2:35">
      <c r="B44" s="89"/>
      <c r="C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5"/>
    </row>
    <row r="45" spans="2:35" ht="13.8" thickBot="1">
      <c r="B45" s="129"/>
      <c r="C45" s="90"/>
      <c r="E45" s="467"/>
      <c r="F45" s="467"/>
      <c r="G45" s="467"/>
      <c r="H45" s="467"/>
      <c r="I45" s="467"/>
      <c r="J45" s="467"/>
      <c r="K45" s="90"/>
      <c r="L45" s="90"/>
      <c r="M45" s="90" t="s">
        <v>90</v>
      </c>
      <c r="N45" s="468">
        <v>44824</v>
      </c>
      <c r="O45" s="469"/>
      <c r="P45" s="469"/>
      <c r="Q45" s="90"/>
      <c r="R45" s="95"/>
    </row>
    <row r="46" spans="2:35" ht="13.8" thickTop="1">
      <c r="C46" s="90"/>
      <c r="E46" s="467"/>
      <c r="F46" s="467"/>
      <c r="G46" s="467"/>
      <c r="H46" s="467"/>
      <c r="I46" s="467"/>
      <c r="J46" s="467"/>
      <c r="K46" s="90"/>
      <c r="L46" s="90"/>
      <c r="M46" s="90"/>
      <c r="N46" s="90"/>
      <c r="O46" s="90"/>
      <c r="P46" s="90"/>
      <c r="Q46" s="90"/>
      <c r="R46" s="95"/>
    </row>
    <row r="47" spans="2:35" ht="12.75" customHeight="1">
      <c r="C47" s="90"/>
      <c r="E47" s="467"/>
      <c r="F47" s="467"/>
      <c r="G47" s="467"/>
      <c r="H47" s="467"/>
      <c r="I47" s="467"/>
      <c r="J47" s="467"/>
      <c r="K47" s="90"/>
      <c r="L47" s="90"/>
      <c r="M47" s="470" t="s">
        <v>91</v>
      </c>
      <c r="N47" s="471" t="s">
        <v>185</v>
      </c>
      <c r="O47" s="471"/>
      <c r="P47" s="471"/>
      <c r="Q47" s="90"/>
      <c r="R47" s="95"/>
    </row>
    <row r="48" spans="2:35" ht="22.5" customHeight="1">
      <c r="C48" s="90"/>
      <c r="E48" s="467"/>
      <c r="F48" s="467"/>
      <c r="G48" s="467"/>
      <c r="H48" s="467"/>
      <c r="I48" s="467"/>
      <c r="J48" s="467"/>
      <c r="K48" s="90"/>
      <c r="L48" s="90"/>
      <c r="M48" s="470"/>
      <c r="N48" s="471"/>
      <c r="O48" s="471"/>
      <c r="P48" s="471"/>
      <c r="Q48" s="90"/>
      <c r="R48" s="95"/>
    </row>
    <row r="49" spans="3:18"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3:18">
      <c r="C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5"/>
    </row>
    <row r="51" spans="3:18" ht="12.75" customHeight="1">
      <c r="C51" s="90"/>
      <c r="E51" s="130"/>
      <c r="F51" s="130"/>
      <c r="G51" s="462"/>
      <c r="H51" s="462"/>
      <c r="I51" s="462"/>
      <c r="J51" s="462"/>
      <c r="K51" s="462"/>
      <c r="L51" s="462"/>
      <c r="M51" s="462"/>
      <c r="N51" s="462"/>
      <c r="O51" s="462"/>
      <c r="P51" s="130"/>
      <c r="Q51" s="90"/>
      <c r="R51" s="95"/>
    </row>
    <row r="52" spans="3:18" ht="12.75" customHeight="1">
      <c r="C52" s="90"/>
      <c r="E52" s="130"/>
      <c r="F52" s="130"/>
      <c r="G52" s="462"/>
      <c r="H52" s="462"/>
      <c r="I52" s="462"/>
      <c r="J52" s="462"/>
      <c r="K52" s="462"/>
      <c r="L52" s="462"/>
      <c r="M52" s="462"/>
      <c r="N52" s="462"/>
      <c r="O52" s="462"/>
      <c r="P52" s="130"/>
      <c r="Q52" s="90"/>
      <c r="R52" s="95"/>
    </row>
    <row r="53" spans="3:18" ht="12.75" customHeight="1">
      <c r="C53" s="90"/>
      <c r="E53" s="130"/>
      <c r="F53" s="130"/>
      <c r="G53" s="462"/>
      <c r="H53" s="462"/>
      <c r="I53" s="462"/>
      <c r="J53" s="462"/>
      <c r="K53" s="462"/>
      <c r="L53" s="462"/>
      <c r="M53" s="462"/>
      <c r="N53" s="462"/>
      <c r="O53" s="462"/>
      <c r="P53" s="130"/>
      <c r="Q53" s="90"/>
      <c r="R53" s="95"/>
    </row>
    <row r="54" spans="3:18">
      <c r="C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5"/>
    </row>
    <row r="55" spans="3:18" ht="13.8" thickBot="1"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2"/>
    </row>
    <row r="56" spans="3:18" ht="13.8" thickTop="1">
      <c r="D56" s="82"/>
    </row>
    <row r="57" spans="3:18">
      <c r="D57" s="82"/>
    </row>
    <row r="58" spans="3:18">
      <c r="D58" s="82"/>
    </row>
    <row r="59" spans="3:18">
      <c r="D59" s="82"/>
    </row>
    <row r="60" spans="3:18">
      <c r="D60" s="82"/>
    </row>
    <row r="61" spans="3:18">
      <c r="D61" s="82"/>
    </row>
    <row r="62" spans="3:18">
      <c r="D62" s="82"/>
    </row>
    <row r="63" spans="3:18">
      <c r="D63" s="82"/>
    </row>
    <row r="64" spans="3:18">
      <c r="D64" s="82"/>
    </row>
    <row r="65" spans="4:4">
      <c r="D65" s="82"/>
    </row>
    <row r="66" spans="4:4">
      <c r="D66" s="82"/>
    </row>
    <row r="67" spans="4:4">
      <c r="D67" s="82"/>
    </row>
    <row r="68" spans="4:4">
      <c r="D68" s="82"/>
    </row>
    <row r="69" spans="4:4">
      <c r="D69" s="82"/>
    </row>
    <row r="70" spans="4:4">
      <c r="D70" s="82"/>
    </row>
    <row r="71" spans="4:4">
      <c r="D71" s="82"/>
    </row>
    <row r="72" spans="4:4">
      <c r="D72" s="82"/>
    </row>
    <row r="73" spans="4:4">
      <c r="D73" s="82"/>
    </row>
    <row r="74" spans="4:4">
      <c r="D74" s="82"/>
    </row>
    <row r="75" spans="4:4">
      <c r="D75" s="82"/>
    </row>
    <row r="76" spans="4:4">
      <c r="D76" s="82"/>
    </row>
    <row r="77" spans="4:4">
      <c r="D77" s="82"/>
    </row>
    <row r="78" spans="4:4">
      <c r="D78" s="82"/>
    </row>
    <row r="79" spans="4:4">
      <c r="D79" s="82"/>
    </row>
    <row r="80" spans="4:4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5417" spans="6:6">
      <c r="F65417" s="133" t="s">
        <v>93</v>
      </c>
    </row>
  </sheetData>
  <mergeCells count="63">
    <mergeCell ref="G51:O53"/>
    <mergeCell ref="E36:I37"/>
    <mergeCell ref="J36:K36"/>
    <mergeCell ref="D38:P39"/>
    <mergeCell ref="D42:E42"/>
    <mergeCell ref="E45:J48"/>
    <mergeCell ref="N45:P45"/>
    <mergeCell ref="M47:M48"/>
    <mergeCell ref="N47:P48"/>
    <mergeCell ref="F32:M32"/>
    <mergeCell ref="N32:P32"/>
    <mergeCell ref="F33:M33"/>
    <mergeCell ref="N33:P33"/>
    <mergeCell ref="F34:M34"/>
    <mergeCell ref="N34:P34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M9:P9"/>
    <mergeCell ref="E3:L3"/>
    <mergeCell ref="E4:L4"/>
    <mergeCell ref="E5:L5"/>
    <mergeCell ref="E6:L6"/>
    <mergeCell ref="E9:J9"/>
  </mergeCells>
  <dataValidations count="8">
    <dataValidation type="decimal" errorStyle="warning" allowBlank="1" showErrorMessage="1" errorTitle="Precio unitario" error="Escriba una cantidad numérica en esta celda." promptTitle="Precio unitario" sqref="N21:N34" xr:uid="{EE50FE7E-7994-4D46-A148-B21982B97C14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34" xr:uid="{D07752B4-ED97-4A81-A5F5-34A7AFE5C400}">
      <formula1>0</formula1>
      <formula2>256</formula2>
    </dataValidation>
    <dataValidation type="whole" errorStyle="warning" allowBlank="1" showErrorMessage="1" errorTitle="Cantidad" error="Escriba una cantidad numérica en esta celda." promptTitle="Cantidad" sqref="AE21:AE34" xr:uid="{075880BD-DF4F-4391-BEE5-FFEDD613411D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1:G51 P51:P53 E52:F53" xr:uid="{9598A8B9-ECB0-4515-8038-CFFD8DE71E8C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1771723E-1BFE-409B-BBE0-E651E256CDB9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15C08D66-3A90-494B-AD46-B39F0185FF95}"/>
    <dataValidation errorStyle="warning" allowBlank="1" showInputMessage="1" errorTitle="Aprobado por" promptTitle="Aprobado por" prompt="Este cuadro se usa para datos de aprobación de distintos tipos (sellos, firmas, nombres de supervisores, etc.). " sqref="E45:J48" xr:uid="{26626C21-34E7-4B4E-902B-AA963DFC8CC3}"/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38" xr:uid="{3D8857C1-2AAD-4E72-BCCB-52D898341078}">
      <formula1>33970</formula1>
      <formula2>65016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76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A974-A74D-4B2D-ABA7-83ED18B79F29}">
  <sheetPr>
    <tabColor rgb="FFFFFF00"/>
    <pageSetUpPr fitToPage="1"/>
  </sheetPr>
  <dimension ref="A1:AI65426"/>
  <sheetViews>
    <sheetView tabSelected="1" zoomScale="85" zoomScaleNormal="85" workbookViewId="0">
      <selection activeCell="T17" sqref="T17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2.109375" style="82" customWidth="1"/>
    <col min="14" max="14" width="8" style="82" customWidth="1"/>
    <col min="15" max="15" width="14.88671875" style="82" customWidth="1"/>
    <col min="16" max="16" width="6.44140625" style="82" customWidth="1"/>
    <col min="17" max="17" width="4" style="82" customWidth="1"/>
    <col min="18" max="18" width="6.5546875" style="82" customWidth="1"/>
    <col min="19" max="19" width="4" style="84" customWidth="1"/>
    <col min="20" max="20" width="70.77734375" style="84" customWidth="1"/>
    <col min="21" max="21" width="13.109375" style="84" customWidth="1"/>
    <col min="22" max="22" width="16" style="84" customWidth="1"/>
    <col min="23" max="23" width="13.109375" style="84" customWidth="1"/>
    <col min="24" max="16384" width="11.44140625" style="82"/>
  </cols>
  <sheetData>
    <row r="1" spans="1:25" ht="21" thickBot="1">
      <c r="D1" s="82"/>
      <c r="M1" s="83"/>
      <c r="N1" s="83"/>
      <c r="O1" s="83"/>
      <c r="P1" s="83"/>
    </row>
    <row r="2" spans="1:25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5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5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/>
      <c r="R4" s="95"/>
    </row>
    <row r="5" spans="1:25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5" ht="19.2">
      <c r="B6" s="89"/>
      <c r="C6" s="90"/>
      <c r="E6" s="434" t="s">
        <v>235</v>
      </c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</row>
    <row r="7" spans="1:25" hidden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</row>
    <row r="8" spans="1:25" hidden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</row>
    <row r="9" spans="1:25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48</v>
      </c>
      <c r="N9" s="433"/>
      <c r="O9" s="433"/>
      <c r="P9" s="433"/>
      <c r="Q9" s="90"/>
      <c r="R9" s="95"/>
    </row>
    <row r="10" spans="1:25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5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5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5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5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5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5" ht="19.8" collapsed="1" thickBot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236</v>
      </c>
      <c r="N16" s="441"/>
      <c r="O16" s="441"/>
      <c r="P16" s="441"/>
      <c r="Q16" s="90"/>
      <c r="R16" s="95"/>
      <c r="T16" s="98" t="s">
        <v>71</v>
      </c>
      <c r="U16" s="185" t="s">
        <v>34</v>
      </c>
      <c r="V16" s="186" t="s">
        <v>33</v>
      </c>
      <c r="W16" s="137" t="s">
        <v>32</v>
      </c>
      <c r="X16" s="162"/>
      <c r="Y16" s="163"/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64"/>
      <c r="V17" s="165"/>
      <c r="W17" s="164"/>
      <c r="X17" s="164"/>
      <c r="Y17" s="16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66">
        <v>2</v>
      </c>
      <c r="W18" s="135">
        <v>2</v>
      </c>
      <c r="X18" s="164"/>
      <c r="Y18" s="165"/>
    </row>
    <row r="19" spans="2:35" ht="15.6" thickBot="1">
      <c r="B19" s="89"/>
      <c r="C19" s="90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247"/>
      <c r="V19" s="248"/>
      <c r="W19" s="162"/>
      <c r="X19" s="167" t="s">
        <v>157</v>
      </c>
      <c r="Y19" s="168"/>
      <c r="Z19" s="100"/>
      <c r="AB19" s="169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70" t="s">
        <v>77</v>
      </c>
      <c r="E20" s="171" t="s">
        <v>78</v>
      </c>
      <c r="F20" s="446" t="s">
        <v>79</v>
      </c>
      <c r="G20" s="446"/>
      <c r="H20" s="446"/>
      <c r="I20" s="446"/>
      <c r="J20" s="446"/>
      <c r="K20" s="446"/>
      <c r="L20" s="446"/>
      <c r="M20" s="446"/>
      <c r="N20" s="446" t="s">
        <v>80</v>
      </c>
      <c r="O20" s="447"/>
      <c r="P20" s="447"/>
      <c r="Q20" s="90"/>
      <c r="R20" s="95"/>
      <c r="S20" s="82"/>
      <c r="U20" s="172"/>
      <c r="V20" s="172"/>
      <c r="W20" s="172"/>
      <c r="X20" s="84"/>
      <c r="Y20" s="84"/>
      <c r="Z20" s="84"/>
      <c r="AA20" s="84"/>
      <c r="AB20" s="169"/>
      <c r="AC20" s="84"/>
      <c r="AD20" s="84"/>
      <c r="AE20" s="84"/>
      <c r="AF20" s="84"/>
      <c r="AG20" s="84"/>
      <c r="AH20" s="84"/>
      <c r="AI20" s="84"/>
    </row>
    <row r="21" spans="2:35" ht="15.75" customHeight="1">
      <c r="B21" s="89"/>
      <c r="C21" s="102"/>
      <c r="D21" s="173">
        <f>Y21</f>
        <v>4</v>
      </c>
      <c r="E21" s="174" t="s">
        <v>158</v>
      </c>
      <c r="F21" s="448" t="str">
        <f>T21</f>
        <v>INTERRUPTOR TERMOMAGNETICO 2X50 Amp, 120/240v-10 KA</v>
      </c>
      <c r="G21" s="448"/>
      <c r="H21" s="448"/>
      <c r="I21" s="448"/>
      <c r="J21" s="448"/>
      <c r="K21" s="448"/>
      <c r="L21" s="448"/>
      <c r="M21" s="448"/>
      <c r="N21" s="449"/>
      <c r="O21" s="449"/>
      <c r="P21" s="450"/>
      <c r="Q21" s="90"/>
      <c r="R21" s="95"/>
      <c r="S21" s="82"/>
      <c r="T21" s="98" t="s">
        <v>159</v>
      </c>
      <c r="U21" s="103"/>
      <c r="V21" s="103">
        <v>1</v>
      </c>
      <c r="W21" s="103">
        <v>1</v>
      </c>
      <c r="X21" s="84"/>
      <c r="Y21" s="100">
        <f>(U21*$U$18)+(V21*$V$18)+(W21*$W$18)</f>
        <v>4</v>
      </c>
      <c r="Z21" s="84"/>
      <c r="AA21" s="84"/>
      <c r="AB21" s="169">
        <v>60</v>
      </c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45" si="0">Y22</f>
        <v>32</v>
      </c>
      <c r="E22" s="113" t="s">
        <v>158</v>
      </c>
      <c r="F22" s="454" t="str">
        <f t="shared" ref="F22:F45" si="1">T22</f>
        <v>INTERRUPTOR TERMOMAGNETICO 1X20 Amp, 120/240v-10 KA</v>
      </c>
      <c r="G22" s="454"/>
      <c r="H22" s="454"/>
      <c r="I22" s="454"/>
      <c r="J22" s="454"/>
      <c r="K22" s="454"/>
      <c r="L22" s="454"/>
      <c r="M22" s="454"/>
      <c r="N22" s="452"/>
      <c r="O22" s="452"/>
      <c r="P22" s="453"/>
      <c r="Q22" s="105"/>
      <c r="R22" s="106"/>
      <c r="T22" s="108" t="s">
        <v>160</v>
      </c>
      <c r="U22" s="109">
        <v>6</v>
      </c>
      <c r="V22" s="109">
        <v>8</v>
      </c>
      <c r="W22" s="109">
        <v>8</v>
      </c>
      <c r="X22" s="110"/>
      <c r="Y22" s="100">
        <f>(U22*$U$18)+(V22*$V$18)+(W22*$W$18)</f>
        <v>32</v>
      </c>
      <c r="Z22" s="110"/>
      <c r="AA22" s="110"/>
      <c r="AB22" s="177">
        <v>45</v>
      </c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0</v>
      </c>
      <c r="E23" s="113" t="s">
        <v>158</v>
      </c>
      <c r="F23" s="454" t="str">
        <f t="shared" si="1"/>
        <v>INTERRUPTOR TERMOMAGNETICO 2X20 Amp, 120/240v-10 KA</v>
      </c>
      <c r="G23" s="454"/>
      <c r="H23" s="454"/>
      <c r="I23" s="454"/>
      <c r="J23" s="454"/>
      <c r="K23" s="454"/>
      <c r="L23" s="454"/>
      <c r="M23" s="454"/>
      <c r="N23" s="452"/>
      <c r="O23" s="452"/>
      <c r="P23" s="453"/>
      <c r="Q23" s="90"/>
      <c r="R23" s="95"/>
      <c r="S23" s="107"/>
      <c r="T23" s="99" t="s">
        <v>161</v>
      </c>
      <c r="U23" s="103"/>
      <c r="V23" s="103"/>
      <c r="W23" s="103"/>
      <c r="X23" s="84"/>
      <c r="Y23" s="100">
        <f>(U23*$U$18)+(V23*$V$18)+(W23*$W$18)</f>
        <v>0</v>
      </c>
      <c r="Z23" s="84"/>
      <c r="AA23" s="84"/>
      <c r="AB23" s="169">
        <v>14</v>
      </c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0</v>
      </c>
      <c r="E24" s="113" t="s">
        <v>158</v>
      </c>
      <c r="F24" s="454" t="str">
        <f>T24</f>
        <v>INTERRUPTOR TERMOMAGNETICO 1X15 Amp, 120/240v-10 KA</v>
      </c>
      <c r="G24" s="454"/>
      <c r="H24" s="454"/>
      <c r="I24" s="454"/>
      <c r="J24" s="454"/>
      <c r="K24" s="454"/>
      <c r="L24" s="454"/>
      <c r="M24" s="454"/>
      <c r="N24" s="178"/>
      <c r="O24" s="179"/>
      <c r="P24" s="180"/>
      <c r="Q24" s="90"/>
      <c r="R24" s="95"/>
      <c r="S24" s="107"/>
      <c r="T24" s="99" t="s">
        <v>162</v>
      </c>
      <c r="U24" s="103">
        <v>1</v>
      </c>
      <c r="V24" s="103"/>
      <c r="W24" s="103"/>
      <c r="X24" s="84"/>
      <c r="Y24" s="100">
        <f t="shared" ref="Y24:Y45" si="2">(U24*$U$18)+(V24*$V$18)+(W24*$W$18)</f>
        <v>0</v>
      </c>
      <c r="Z24" s="84"/>
      <c r="AA24" s="84"/>
      <c r="AB24" s="169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0</v>
      </c>
      <c r="E25" s="113" t="s">
        <v>158</v>
      </c>
      <c r="F25" s="454" t="str">
        <f>T25</f>
        <v>INTERRUPTOR TERMOMAGNETICO 2X15 Amp, 120/240v-10 KA</v>
      </c>
      <c r="G25" s="454"/>
      <c r="H25" s="454"/>
      <c r="I25" s="454"/>
      <c r="J25" s="454"/>
      <c r="K25" s="454"/>
      <c r="L25" s="454"/>
      <c r="M25" s="454"/>
      <c r="N25" s="178"/>
      <c r="O25" s="179"/>
      <c r="P25" s="180"/>
      <c r="Q25" s="90"/>
      <c r="R25" s="95"/>
      <c r="S25" s="107"/>
      <c r="T25" s="99" t="s">
        <v>163</v>
      </c>
      <c r="U25" s="103"/>
      <c r="V25" s="103"/>
      <c r="W25" s="103"/>
      <c r="X25" s="84"/>
      <c r="Y25" s="100">
        <f t="shared" si="2"/>
        <v>0</v>
      </c>
      <c r="Z25" s="84"/>
      <c r="AA25" s="84"/>
      <c r="AB25" s="169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0</v>
      </c>
      <c r="E26" s="113" t="s">
        <v>158</v>
      </c>
      <c r="F26" s="454" t="str">
        <f>T26</f>
        <v>INTERRUPTOR TERMOMAGNETICO 2X60 Amp, 120/240v-10 KA</v>
      </c>
      <c r="G26" s="454"/>
      <c r="H26" s="454"/>
      <c r="I26" s="454"/>
      <c r="J26" s="454"/>
      <c r="K26" s="454"/>
      <c r="L26" s="454"/>
      <c r="M26" s="454"/>
      <c r="N26" s="178"/>
      <c r="O26" s="179"/>
      <c r="P26" s="180"/>
      <c r="Q26" s="90"/>
      <c r="R26" s="95"/>
      <c r="S26" s="107"/>
      <c r="T26" s="99" t="s">
        <v>164</v>
      </c>
      <c r="U26" s="103">
        <v>1</v>
      </c>
      <c r="V26" s="103"/>
      <c r="W26" s="103"/>
      <c r="X26" s="84"/>
      <c r="Y26" s="100">
        <f t="shared" si="2"/>
        <v>0</v>
      </c>
      <c r="Z26" s="84"/>
      <c r="AA26" s="84"/>
      <c r="AB26" s="169"/>
      <c r="AC26" s="98"/>
      <c r="AD26" s="84"/>
      <c r="AE26" s="84"/>
      <c r="AF26" s="84"/>
      <c r="AG26" s="84"/>
      <c r="AH26" s="84"/>
      <c r="AI26" s="84"/>
    </row>
    <row r="27" spans="2:35" ht="15">
      <c r="B27" s="89"/>
      <c r="C27" s="102"/>
      <c r="D27" s="112">
        <f t="shared" si="0"/>
        <v>4</v>
      </c>
      <c r="E27" s="113" t="s">
        <v>158</v>
      </c>
      <c r="F27" s="454" t="str">
        <f t="shared" si="1"/>
        <v>CENTRO DE CARGA DE 20 CIRCUITOS</v>
      </c>
      <c r="G27" s="454"/>
      <c r="H27" s="454"/>
      <c r="I27" s="454"/>
      <c r="J27" s="454"/>
      <c r="K27" s="454"/>
      <c r="L27" s="454"/>
      <c r="M27" s="454"/>
      <c r="N27" s="455"/>
      <c r="O27" s="456"/>
      <c r="P27" s="457"/>
      <c r="Q27" s="90"/>
      <c r="R27" s="95"/>
      <c r="S27" s="82"/>
      <c r="T27" s="99" t="s">
        <v>165</v>
      </c>
      <c r="U27" s="103">
        <v>1</v>
      </c>
      <c r="V27" s="103">
        <v>1</v>
      </c>
      <c r="W27" s="103">
        <v>1</v>
      </c>
      <c r="X27" s="84"/>
      <c r="Y27" s="100">
        <f t="shared" si="2"/>
        <v>4</v>
      </c>
      <c r="Z27" s="84"/>
      <c r="AA27" s="84"/>
      <c r="AB27" s="169"/>
      <c r="AC27" s="98"/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48</v>
      </c>
      <c r="E28" s="113" t="s">
        <v>158</v>
      </c>
      <c r="F28" s="454" t="str">
        <f>T28</f>
        <v>INTERRUPTOR SENCILLO 10A 127 V</v>
      </c>
      <c r="G28" s="454"/>
      <c r="H28" s="454"/>
      <c r="I28" s="454"/>
      <c r="J28" s="454"/>
      <c r="K28" s="454"/>
      <c r="L28" s="454"/>
      <c r="M28" s="454"/>
      <c r="N28" s="516"/>
      <c r="O28" s="516"/>
      <c r="P28" s="517"/>
      <c r="Q28" s="90"/>
      <c r="R28" s="95"/>
      <c r="S28" s="82"/>
      <c r="T28" s="98" t="s">
        <v>166</v>
      </c>
      <c r="U28" s="109">
        <v>25</v>
      </c>
      <c r="V28" s="109">
        <v>9</v>
      </c>
      <c r="W28" s="103">
        <v>15</v>
      </c>
      <c r="X28" s="84">
        <v>3</v>
      </c>
      <c r="Y28" s="100">
        <f t="shared" si="2"/>
        <v>48</v>
      </c>
      <c r="Z28" s="84"/>
      <c r="AA28" s="84"/>
      <c r="AB28" s="169"/>
      <c r="AC28" s="98"/>
      <c r="AD28" s="84"/>
      <c r="AE28" s="84"/>
      <c r="AF28" s="84"/>
      <c r="AG28" s="84"/>
      <c r="AH28" s="84"/>
      <c r="AI28" s="84"/>
    </row>
    <row r="29" spans="2:35" ht="15" customHeight="1">
      <c r="B29" s="89"/>
      <c r="C29" s="102"/>
      <c r="D29" s="112">
        <f t="shared" si="0"/>
        <v>14</v>
      </c>
      <c r="E29" s="113" t="s">
        <v>158</v>
      </c>
      <c r="F29" s="454" t="str">
        <f>T29</f>
        <v>INTERRUPTOR DOBLE 10A 127 V</v>
      </c>
      <c r="G29" s="454"/>
      <c r="H29" s="454"/>
      <c r="I29" s="454"/>
      <c r="J29" s="454"/>
      <c r="K29" s="454"/>
      <c r="L29" s="454"/>
      <c r="M29" s="454"/>
      <c r="N29" s="452"/>
      <c r="O29" s="452"/>
      <c r="P29" s="453"/>
      <c r="Q29" s="90"/>
      <c r="R29" s="95"/>
      <c r="S29" s="82"/>
      <c r="T29" s="98" t="s">
        <v>167</v>
      </c>
      <c r="U29" s="103"/>
      <c r="V29" s="103">
        <v>4</v>
      </c>
      <c r="W29" s="103">
        <v>3</v>
      </c>
      <c r="X29" s="84"/>
      <c r="Y29" s="100">
        <f t="shared" si="2"/>
        <v>14</v>
      </c>
      <c r="Z29" s="84"/>
      <c r="AA29" s="84"/>
      <c r="AB29" s="169"/>
      <c r="AC29" s="98"/>
      <c r="AD29" s="84"/>
      <c r="AE29" s="84"/>
      <c r="AF29" s="84"/>
      <c r="AG29" s="84"/>
      <c r="AH29" s="84"/>
      <c r="AI29" s="84"/>
    </row>
    <row r="30" spans="2:35" ht="15" customHeight="1">
      <c r="B30" s="89"/>
      <c r="C30" s="102"/>
      <c r="D30" s="112">
        <f t="shared" si="0"/>
        <v>10</v>
      </c>
      <c r="E30" s="113" t="s">
        <v>158</v>
      </c>
      <c r="F30" s="454" t="str">
        <f>T30</f>
        <v>INTERRUPTOR TRIPLIE 10A 127 V</v>
      </c>
      <c r="G30" s="454"/>
      <c r="H30" s="454"/>
      <c r="I30" s="454"/>
      <c r="J30" s="454"/>
      <c r="K30" s="454"/>
      <c r="L30" s="454"/>
      <c r="M30" s="454"/>
      <c r="N30" s="175"/>
      <c r="O30" s="175"/>
      <c r="P30" s="176"/>
      <c r="Q30" s="90"/>
      <c r="R30" s="95"/>
      <c r="S30" s="82"/>
      <c r="T30" s="98" t="s">
        <v>168</v>
      </c>
      <c r="U30" s="103"/>
      <c r="V30" s="103">
        <v>3</v>
      </c>
      <c r="W30" s="103">
        <v>2</v>
      </c>
      <c r="X30" s="84"/>
      <c r="Y30" s="100">
        <f t="shared" si="2"/>
        <v>10</v>
      </c>
      <c r="Z30" s="84"/>
      <c r="AA30" s="84"/>
      <c r="AB30" s="169"/>
      <c r="AC30" s="98"/>
      <c r="AD30" s="84"/>
      <c r="AE30" s="84"/>
      <c r="AF30" s="84"/>
      <c r="AG30" s="84"/>
      <c r="AH30" s="84"/>
      <c r="AI30" s="84"/>
    </row>
    <row r="31" spans="2:35" s="107" customFormat="1" ht="15" customHeight="1">
      <c r="B31" s="104"/>
      <c r="C31" s="102"/>
      <c r="D31" s="112">
        <f t="shared" si="0"/>
        <v>14</v>
      </c>
      <c r="E31" s="113" t="s">
        <v>158</v>
      </c>
      <c r="F31" s="454" t="str">
        <f t="shared" si="1"/>
        <v>INTERRUPTOR 3 VIAS 10 A 127 V</v>
      </c>
      <c r="G31" s="454"/>
      <c r="H31" s="454"/>
      <c r="I31" s="454"/>
      <c r="J31" s="454"/>
      <c r="K31" s="454"/>
      <c r="L31" s="454"/>
      <c r="M31" s="454"/>
      <c r="N31" s="514"/>
      <c r="O31" s="514"/>
      <c r="P31" s="515"/>
      <c r="Q31" s="105"/>
      <c r="R31" s="106"/>
      <c r="T31" s="181" t="s">
        <v>169</v>
      </c>
      <c r="U31" s="103">
        <v>2</v>
      </c>
      <c r="V31" s="103">
        <v>3</v>
      </c>
      <c r="W31" s="109">
        <v>4</v>
      </c>
      <c r="X31" s="84"/>
      <c r="Y31" s="100">
        <f t="shared" si="2"/>
        <v>14</v>
      </c>
      <c r="Z31" s="84"/>
      <c r="AA31" s="84"/>
      <c r="AB31" s="177"/>
      <c r="AC31" s="98"/>
      <c r="AD31" s="84"/>
      <c r="AE31" s="84"/>
      <c r="AF31" s="84"/>
      <c r="AG31" s="84"/>
      <c r="AH31" s="84"/>
      <c r="AI31" s="84"/>
    </row>
    <row r="32" spans="2:35" ht="15" customHeight="1">
      <c r="B32" s="89"/>
      <c r="C32" s="102"/>
      <c r="D32" s="112">
        <f t="shared" si="0"/>
        <v>4</v>
      </c>
      <c r="E32" s="113" t="s">
        <v>158</v>
      </c>
      <c r="F32" s="454" t="str">
        <f t="shared" si="1"/>
        <v>BOTON PARA TIMBRE  10A 250V</v>
      </c>
      <c r="G32" s="454"/>
      <c r="H32" s="454"/>
      <c r="I32" s="454"/>
      <c r="J32" s="454"/>
      <c r="K32" s="454"/>
      <c r="L32" s="454"/>
      <c r="M32" s="454"/>
      <c r="N32" s="475"/>
      <c r="O32" s="475"/>
      <c r="P32" s="518"/>
      <c r="Q32" s="90"/>
      <c r="R32" s="95"/>
      <c r="S32" s="82"/>
      <c r="T32" s="181" t="s">
        <v>170</v>
      </c>
      <c r="U32" s="103">
        <v>1</v>
      </c>
      <c r="V32" s="103">
        <v>1</v>
      </c>
      <c r="W32" s="103">
        <v>1</v>
      </c>
      <c r="X32" s="84"/>
      <c r="Y32" s="100">
        <f t="shared" si="2"/>
        <v>4</v>
      </c>
      <c r="Z32" s="84"/>
      <c r="AA32" s="84"/>
      <c r="AB32" s="169"/>
      <c r="AC32" s="98"/>
      <c r="AD32" s="84"/>
      <c r="AE32" s="84"/>
      <c r="AF32" s="84"/>
      <c r="AG32" s="84"/>
      <c r="AH32" s="84"/>
      <c r="AI32" s="84"/>
    </row>
    <row r="33" spans="2:35" ht="15">
      <c r="B33" s="89"/>
      <c r="C33" s="102"/>
      <c r="D33" s="112">
        <f t="shared" si="0"/>
        <v>4</v>
      </c>
      <c r="E33" s="113" t="s">
        <v>158</v>
      </c>
      <c r="F33" s="454" t="str">
        <f t="shared" si="1"/>
        <v>ZUMBADOR PARA TIMBRE 6W 120V</v>
      </c>
      <c r="G33" s="454"/>
      <c r="H33" s="454"/>
      <c r="I33" s="454"/>
      <c r="J33" s="454"/>
      <c r="K33" s="454"/>
      <c r="L33" s="454"/>
      <c r="M33" s="454"/>
      <c r="N33" s="452"/>
      <c r="O33" s="452"/>
      <c r="P33" s="453"/>
      <c r="Q33" s="90"/>
      <c r="R33" s="95"/>
      <c r="S33" s="82"/>
      <c r="T33" s="98" t="s">
        <v>171</v>
      </c>
      <c r="U33" s="103">
        <v>1</v>
      </c>
      <c r="V33" s="103">
        <v>1</v>
      </c>
      <c r="W33" s="103">
        <v>1</v>
      </c>
      <c r="X33" s="115"/>
      <c r="Y33" s="100">
        <f t="shared" si="2"/>
        <v>4</v>
      </c>
      <c r="Z33" s="115"/>
      <c r="AA33" s="84"/>
      <c r="AB33" s="169"/>
      <c r="AC33" s="98"/>
      <c r="AD33" s="115"/>
      <c r="AE33" s="115"/>
      <c r="AF33" s="115"/>
      <c r="AG33" s="115"/>
      <c r="AH33" s="115"/>
      <c r="AI33" s="84"/>
    </row>
    <row r="34" spans="2:35" s="107" customFormat="1" ht="15">
      <c r="B34" s="104"/>
      <c r="C34" s="102"/>
      <c r="D34" s="112">
        <f t="shared" si="0"/>
        <v>38</v>
      </c>
      <c r="E34" s="113" t="s">
        <v>172</v>
      </c>
      <c r="F34" s="454" t="str">
        <f t="shared" si="1"/>
        <v xml:space="preserve">TAPA 1 MODULO CON CHASIS COLOR BLANCO </v>
      </c>
      <c r="G34" s="454"/>
      <c r="H34" s="454"/>
      <c r="I34" s="454"/>
      <c r="J34" s="454"/>
      <c r="K34" s="454"/>
      <c r="L34" s="454"/>
      <c r="M34" s="454"/>
      <c r="N34" s="475"/>
      <c r="O34" s="475"/>
      <c r="P34" s="518"/>
      <c r="Q34" s="105"/>
      <c r="R34" s="106"/>
      <c r="T34" s="98" t="s">
        <v>173</v>
      </c>
      <c r="U34" s="103">
        <v>6</v>
      </c>
      <c r="V34" s="103">
        <v>9</v>
      </c>
      <c r="W34" s="103">
        <v>10</v>
      </c>
      <c r="X34" s="110">
        <v>3</v>
      </c>
      <c r="Y34" s="100">
        <f t="shared" si="2"/>
        <v>38</v>
      </c>
      <c r="Z34" s="110"/>
      <c r="AA34" s="110"/>
      <c r="AB34" s="177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0"/>
        <v>14</v>
      </c>
      <c r="E35" s="113" t="s">
        <v>172</v>
      </c>
      <c r="F35" s="454" t="str">
        <f t="shared" si="1"/>
        <v>TAPA 2 MODULO CON CHASIS COLOR BLANCO</v>
      </c>
      <c r="G35" s="454"/>
      <c r="H35" s="454"/>
      <c r="I35" s="454"/>
      <c r="J35" s="454"/>
      <c r="K35" s="454"/>
      <c r="L35" s="454"/>
      <c r="M35" s="454"/>
      <c r="N35" s="475"/>
      <c r="O35" s="475"/>
      <c r="P35" s="518"/>
      <c r="Q35" s="105"/>
      <c r="R35" s="106"/>
      <c r="T35" s="98" t="s">
        <v>174</v>
      </c>
      <c r="U35" s="103">
        <v>9</v>
      </c>
      <c r="V35" s="103">
        <v>4</v>
      </c>
      <c r="W35" s="103">
        <v>3</v>
      </c>
      <c r="X35" s="110"/>
      <c r="Y35" s="100">
        <f t="shared" si="2"/>
        <v>14</v>
      </c>
      <c r="Z35" s="110"/>
      <c r="AA35" s="110"/>
      <c r="AB35" s="177"/>
      <c r="AC35" s="111"/>
      <c r="AD35" s="110"/>
      <c r="AE35" s="110"/>
      <c r="AF35" s="110"/>
      <c r="AG35" s="110"/>
      <c r="AH35" s="110"/>
      <c r="AI35" s="110"/>
    </row>
    <row r="36" spans="2:35" s="107" customFormat="1" ht="15">
      <c r="B36" s="104"/>
      <c r="C36" s="102"/>
      <c r="D36" s="112">
        <f t="shared" si="0"/>
        <v>10</v>
      </c>
      <c r="E36" s="113" t="s">
        <v>172</v>
      </c>
      <c r="F36" s="454" t="str">
        <f t="shared" si="1"/>
        <v xml:space="preserve">TAPA  3  MODULO CON CHASIS COLOR BLANCO </v>
      </c>
      <c r="G36" s="454"/>
      <c r="H36" s="454"/>
      <c r="I36" s="454"/>
      <c r="J36" s="454"/>
      <c r="K36" s="454"/>
      <c r="L36" s="454"/>
      <c r="M36" s="454"/>
      <c r="N36" s="475"/>
      <c r="O36" s="475"/>
      <c r="P36" s="518"/>
      <c r="Q36" s="105"/>
      <c r="R36" s="106"/>
      <c r="T36" s="98" t="s">
        <v>175</v>
      </c>
      <c r="U36" s="103">
        <v>1</v>
      </c>
      <c r="V36" s="103">
        <v>3</v>
      </c>
      <c r="W36" s="103">
        <v>2</v>
      </c>
      <c r="X36" s="110"/>
      <c r="Y36" s="100">
        <f t="shared" si="2"/>
        <v>10</v>
      </c>
      <c r="Z36" s="110"/>
      <c r="AA36" s="110"/>
      <c r="AB36" s="177">
        <v>15</v>
      </c>
      <c r="AC36" s="111"/>
      <c r="AD36" s="110"/>
      <c r="AE36" s="110"/>
      <c r="AF36" s="110"/>
      <c r="AG36" s="110"/>
      <c r="AH36" s="110"/>
      <c r="AI36" s="110"/>
    </row>
    <row r="37" spans="2:35" s="107" customFormat="1" ht="15">
      <c r="B37" s="104"/>
      <c r="C37" s="102"/>
      <c r="D37" s="112">
        <f t="shared" si="0"/>
        <v>4</v>
      </c>
      <c r="E37" s="113"/>
      <c r="F37" s="454" t="str">
        <f>T37</f>
        <v xml:space="preserve">TAPA CIEGA CON CHASIS COLOR BLANCO </v>
      </c>
      <c r="G37" s="454"/>
      <c r="H37" s="454"/>
      <c r="I37" s="454"/>
      <c r="J37" s="454"/>
      <c r="K37" s="454"/>
      <c r="L37" s="454"/>
      <c r="M37" s="454"/>
      <c r="N37" s="175"/>
      <c r="O37" s="175"/>
      <c r="P37" s="176"/>
      <c r="Q37" s="105"/>
      <c r="R37" s="106"/>
      <c r="T37" s="98" t="s">
        <v>176</v>
      </c>
      <c r="U37" s="103">
        <v>3</v>
      </c>
      <c r="V37" s="103"/>
      <c r="W37" s="103">
        <v>2</v>
      </c>
      <c r="X37" s="110">
        <v>1</v>
      </c>
      <c r="Y37" s="100">
        <f t="shared" si="2"/>
        <v>4</v>
      </c>
      <c r="Z37" s="110"/>
      <c r="AA37" s="110"/>
      <c r="AB37" s="177"/>
      <c r="AC37" s="111"/>
      <c r="AD37" s="110"/>
      <c r="AE37" s="110"/>
      <c r="AF37" s="110"/>
      <c r="AG37" s="110"/>
      <c r="AH37" s="110"/>
      <c r="AI37" s="110"/>
    </row>
    <row r="38" spans="2:35" s="107" customFormat="1" ht="15">
      <c r="B38" s="104"/>
      <c r="C38" s="102"/>
      <c r="D38" s="112">
        <f t="shared" si="0"/>
        <v>30</v>
      </c>
      <c r="E38" s="113" t="s">
        <v>172</v>
      </c>
      <c r="F38" s="454" t="str">
        <f t="shared" si="1"/>
        <v xml:space="preserve">PORTA LAMPARAS DE PLASTICO 4" CON CASQUILLODE LATON </v>
      </c>
      <c r="G38" s="454"/>
      <c r="H38" s="454"/>
      <c r="I38" s="454"/>
      <c r="J38" s="454"/>
      <c r="K38" s="454"/>
      <c r="L38" s="454"/>
      <c r="M38" s="454"/>
      <c r="N38" s="452"/>
      <c r="O38" s="452"/>
      <c r="P38" s="453"/>
      <c r="Q38" s="105"/>
      <c r="R38" s="106"/>
      <c r="T38" s="98" t="s">
        <v>177</v>
      </c>
      <c r="U38" s="103">
        <v>6</v>
      </c>
      <c r="V38" s="103">
        <v>5</v>
      </c>
      <c r="W38" s="103">
        <v>10</v>
      </c>
      <c r="X38" s="110">
        <v>9</v>
      </c>
      <c r="Y38" s="100">
        <f t="shared" si="2"/>
        <v>30</v>
      </c>
      <c r="Z38" s="110"/>
      <c r="AA38" s="110"/>
      <c r="AB38" s="177">
        <v>13</v>
      </c>
      <c r="AC38" s="111"/>
      <c r="AD38" s="110"/>
      <c r="AE38" s="110"/>
      <c r="AF38" s="110"/>
      <c r="AG38" s="110"/>
      <c r="AH38" s="110"/>
      <c r="AI38" s="110"/>
    </row>
    <row r="39" spans="2:35" s="107" customFormat="1" ht="15">
      <c r="B39" s="104"/>
      <c r="C39" s="102"/>
      <c r="D39" s="112">
        <f t="shared" si="0"/>
        <v>74</v>
      </c>
      <c r="E39" s="113" t="s">
        <v>158</v>
      </c>
      <c r="F39" s="454" t="str">
        <f t="shared" si="1"/>
        <v>TOMA CORRIENTE DUPLEX POLARIZADO 2P+T CON PLACA Y CHASIS 10/16A 127/200</v>
      </c>
      <c r="G39" s="454"/>
      <c r="H39" s="454"/>
      <c r="I39" s="454"/>
      <c r="J39" s="454"/>
      <c r="K39" s="454"/>
      <c r="L39" s="454"/>
      <c r="M39" s="454"/>
      <c r="N39" s="475"/>
      <c r="O39" s="475"/>
      <c r="P39" s="518"/>
      <c r="Q39" s="105"/>
      <c r="R39" s="106"/>
      <c r="T39" s="98" t="s">
        <v>178</v>
      </c>
      <c r="U39" s="103">
        <v>24</v>
      </c>
      <c r="V39" s="103">
        <v>17</v>
      </c>
      <c r="W39" s="103">
        <v>20</v>
      </c>
      <c r="X39" s="110">
        <v>17</v>
      </c>
      <c r="Y39" s="100">
        <f t="shared" si="2"/>
        <v>74</v>
      </c>
      <c r="Z39" s="110"/>
      <c r="AA39" s="110"/>
      <c r="AB39" s="177">
        <v>42</v>
      </c>
      <c r="AC39" s="111"/>
      <c r="AD39" s="110"/>
      <c r="AE39" s="110"/>
      <c r="AF39" s="110"/>
      <c r="AG39" s="110"/>
      <c r="AH39" s="110"/>
      <c r="AI39" s="110"/>
    </row>
    <row r="40" spans="2:35" s="107" customFormat="1" ht="26.4">
      <c r="B40" s="104"/>
      <c r="C40" s="102"/>
      <c r="D40" s="112">
        <f t="shared" si="0"/>
        <v>24</v>
      </c>
      <c r="E40" s="113" t="s">
        <v>158</v>
      </c>
      <c r="F40" s="454" t="str">
        <f t="shared" si="1"/>
        <v>TOMA CORRIENTE DUPLEX POLARIZADO 2P+T CON PLACA Y CHASIS 10/16A 127/200 CON FALLA TIERRA</v>
      </c>
      <c r="G40" s="454"/>
      <c r="H40" s="454"/>
      <c r="I40" s="454"/>
      <c r="J40" s="454"/>
      <c r="K40" s="454"/>
      <c r="L40" s="454"/>
      <c r="M40" s="454"/>
      <c r="N40" s="475"/>
      <c r="O40" s="475"/>
      <c r="P40" s="518"/>
      <c r="Q40" s="105"/>
      <c r="R40" s="106"/>
      <c r="T40" s="181" t="s">
        <v>179</v>
      </c>
      <c r="U40" s="103">
        <v>10</v>
      </c>
      <c r="V40" s="103">
        <v>6</v>
      </c>
      <c r="W40" s="103">
        <v>6</v>
      </c>
      <c r="X40" s="110"/>
      <c r="Y40" s="100">
        <f t="shared" si="2"/>
        <v>24</v>
      </c>
      <c r="Z40" s="110"/>
      <c r="AA40" s="110"/>
      <c r="AB40" s="177"/>
      <c r="AC40" s="111"/>
      <c r="AD40" s="110"/>
      <c r="AE40" s="110"/>
      <c r="AF40" s="110"/>
      <c r="AG40" s="110"/>
      <c r="AH40" s="110"/>
      <c r="AI40" s="110"/>
    </row>
    <row r="41" spans="2:35" s="107" customFormat="1" ht="30" customHeight="1">
      <c r="B41" s="104"/>
      <c r="C41" s="102"/>
      <c r="D41" s="112">
        <f t="shared" si="0"/>
        <v>6</v>
      </c>
      <c r="E41" s="113" t="s">
        <v>158</v>
      </c>
      <c r="F41" s="454" t="str">
        <f t="shared" si="1"/>
        <v>TOMA CORRIENTE DUPLEX POLARIZADO 2P+T CON PLACA Y CHASIS 10/16A 127/200 PARA EXTERIOR</v>
      </c>
      <c r="G41" s="454"/>
      <c r="H41" s="454"/>
      <c r="I41" s="454"/>
      <c r="J41" s="454"/>
      <c r="K41" s="454"/>
      <c r="L41" s="454"/>
      <c r="M41" s="454"/>
      <c r="N41" s="475"/>
      <c r="O41" s="475"/>
      <c r="P41" s="518"/>
      <c r="Q41" s="105"/>
      <c r="R41" s="106"/>
      <c r="T41" s="181" t="s">
        <v>180</v>
      </c>
      <c r="U41" s="103">
        <v>1</v>
      </c>
      <c r="V41" s="103">
        <v>1</v>
      </c>
      <c r="W41" s="103">
        <v>2</v>
      </c>
      <c r="X41" s="110">
        <v>1</v>
      </c>
      <c r="Y41" s="100">
        <f t="shared" si="2"/>
        <v>6</v>
      </c>
      <c r="Z41" s="110"/>
      <c r="AA41" s="110"/>
      <c r="AB41" s="177"/>
      <c r="AC41" s="111"/>
      <c r="AD41" s="110"/>
      <c r="AE41" s="110"/>
      <c r="AF41" s="110"/>
      <c r="AG41" s="110"/>
      <c r="AH41" s="110"/>
      <c r="AI41" s="110"/>
    </row>
    <row r="42" spans="2:35" s="107" customFormat="1" ht="15">
      <c r="B42" s="104"/>
      <c r="C42" s="102"/>
      <c r="D42" s="112">
        <f t="shared" si="0"/>
        <v>12</v>
      </c>
      <c r="E42" s="113" t="s">
        <v>158</v>
      </c>
      <c r="F42" s="454" t="str">
        <f t="shared" si="1"/>
        <v xml:space="preserve">TOMA DE TELEVISION </v>
      </c>
      <c r="G42" s="454"/>
      <c r="H42" s="454"/>
      <c r="I42" s="454"/>
      <c r="J42" s="454"/>
      <c r="K42" s="454"/>
      <c r="L42" s="454"/>
      <c r="M42" s="454"/>
      <c r="N42" s="452"/>
      <c r="O42" s="452"/>
      <c r="P42" s="453"/>
      <c r="Q42" s="105"/>
      <c r="R42" s="106"/>
      <c r="T42" s="98" t="s">
        <v>181</v>
      </c>
      <c r="U42" s="103">
        <v>4</v>
      </c>
      <c r="V42" s="103">
        <v>3</v>
      </c>
      <c r="W42" s="103">
        <v>3</v>
      </c>
      <c r="X42" s="110"/>
      <c r="Y42" s="100">
        <f t="shared" si="2"/>
        <v>12</v>
      </c>
      <c r="Z42" s="110"/>
      <c r="AA42" s="110"/>
      <c r="AB42" s="177"/>
      <c r="AC42" s="111"/>
      <c r="AD42" s="110"/>
      <c r="AE42" s="110"/>
      <c r="AF42" s="110"/>
      <c r="AG42" s="110"/>
      <c r="AH42" s="110"/>
      <c r="AI42" s="110"/>
    </row>
    <row r="43" spans="2:35" s="107" customFormat="1" ht="15">
      <c r="B43" s="104"/>
      <c r="C43" s="102"/>
      <c r="D43" s="112">
        <f t="shared" si="0"/>
        <v>4</v>
      </c>
      <c r="E43" s="113" t="s">
        <v>158</v>
      </c>
      <c r="F43" s="454" t="str">
        <f t="shared" si="1"/>
        <v xml:space="preserve">TOMA DE TELEFONO </v>
      </c>
      <c r="G43" s="454"/>
      <c r="H43" s="454"/>
      <c r="I43" s="454"/>
      <c r="J43" s="454"/>
      <c r="K43" s="454"/>
      <c r="L43" s="454"/>
      <c r="M43" s="454"/>
      <c r="N43" s="452"/>
      <c r="O43" s="452"/>
      <c r="P43" s="453"/>
      <c r="Q43" s="105"/>
      <c r="R43" s="106"/>
      <c r="T43" s="98" t="s">
        <v>182</v>
      </c>
      <c r="U43" s="103">
        <v>6</v>
      </c>
      <c r="V43" s="103">
        <v>1</v>
      </c>
      <c r="W43" s="103">
        <v>1</v>
      </c>
      <c r="X43" s="110"/>
      <c r="Y43" s="100">
        <f t="shared" si="2"/>
        <v>4</v>
      </c>
      <c r="Z43" s="110"/>
      <c r="AA43" s="110"/>
      <c r="AB43" s="177"/>
      <c r="AC43" s="111"/>
      <c r="AD43" s="110"/>
      <c r="AE43" s="110"/>
      <c r="AF43" s="110"/>
      <c r="AG43" s="110"/>
      <c r="AH43" s="110"/>
      <c r="AI43" s="110"/>
    </row>
    <row r="44" spans="2:35" ht="26.4">
      <c r="B44" s="89"/>
      <c r="C44" s="90"/>
      <c r="D44" s="112">
        <f t="shared" si="0"/>
        <v>54</v>
      </c>
      <c r="E44" s="113" t="s">
        <v>158</v>
      </c>
      <c r="F44" s="454" t="str">
        <f t="shared" si="1"/>
        <v>LUMINARIA TIPO PORTASPOT 12W 160 MMX125MMX35MM EN COLOR BLANCO AD-013-65K</v>
      </c>
      <c r="G44" s="454"/>
      <c r="H44" s="454"/>
      <c r="I44" s="454"/>
      <c r="J44" s="454"/>
      <c r="K44" s="454"/>
      <c r="L44" s="454"/>
      <c r="M44" s="454"/>
      <c r="N44" s="452"/>
      <c r="O44" s="452"/>
      <c r="P44" s="453"/>
      <c r="Q44" s="90"/>
      <c r="R44" s="95"/>
      <c r="T44" s="181" t="s">
        <v>237</v>
      </c>
      <c r="U44" s="103">
        <v>15</v>
      </c>
      <c r="V44" s="103">
        <v>14</v>
      </c>
      <c r="W44" s="103">
        <v>13</v>
      </c>
      <c r="X44" s="110">
        <v>8</v>
      </c>
      <c r="Y44" s="182">
        <f t="shared" si="2"/>
        <v>54</v>
      </c>
      <c r="AB44" s="169"/>
    </row>
    <row r="45" spans="2:35" ht="37.799999999999997" customHeight="1">
      <c r="B45" s="89"/>
      <c r="C45" s="90"/>
      <c r="D45" s="112">
        <f t="shared" si="0"/>
        <v>30</v>
      </c>
      <c r="E45" s="113" t="s">
        <v>158</v>
      </c>
      <c r="F45" s="454" t="str">
        <f t="shared" si="1"/>
        <v xml:space="preserve">SPOT DE ACENTO EMPOTRADO EN TECHO INTERIOR DECORATIVO LED 7W 107MMX38MMX90MM EN COLOR BLANCO </v>
      </c>
      <c r="G45" s="454"/>
      <c r="H45" s="454"/>
      <c r="I45" s="454"/>
      <c r="J45" s="454"/>
      <c r="K45" s="454"/>
      <c r="L45" s="454"/>
      <c r="M45" s="454"/>
      <c r="N45" s="452"/>
      <c r="O45" s="452"/>
      <c r="P45" s="453"/>
      <c r="Q45" s="90"/>
      <c r="R45" s="95"/>
      <c r="T45" s="181" t="s">
        <v>183</v>
      </c>
      <c r="U45" s="103">
        <v>15</v>
      </c>
      <c r="V45" s="103">
        <v>7</v>
      </c>
      <c r="W45" s="103">
        <v>8</v>
      </c>
      <c r="Y45" s="182">
        <f t="shared" si="2"/>
        <v>30</v>
      </c>
      <c r="AB45" s="169"/>
    </row>
    <row r="46" spans="2:35" ht="13.2" customHeight="1">
      <c r="B46" s="89"/>
      <c r="C46" s="90"/>
      <c r="E46" s="183"/>
      <c r="F46" s="183"/>
      <c r="G46" s="183"/>
      <c r="H46" s="183"/>
      <c r="I46" s="183"/>
      <c r="J46" s="90"/>
      <c r="K46" s="90"/>
      <c r="L46" s="90"/>
      <c r="M46" s="90"/>
      <c r="N46" s="90"/>
      <c r="O46" s="90"/>
      <c r="P46" s="126"/>
      <c r="Q46" s="90"/>
      <c r="R46" s="95"/>
      <c r="U46" s="103"/>
      <c r="V46" s="103"/>
      <c r="W46" s="103"/>
      <c r="AB46" s="169"/>
    </row>
    <row r="47" spans="2:35">
      <c r="B47" s="89"/>
      <c r="C47" s="90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90"/>
      <c r="R47" s="95"/>
      <c r="U47" s="103"/>
      <c r="V47" s="103"/>
      <c r="W47" s="103"/>
      <c r="AB47" s="169"/>
    </row>
    <row r="48" spans="2:35">
      <c r="B48" s="89"/>
      <c r="C48" s="90"/>
      <c r="D48" s="465"/>
      <c r="E48" s="465"/>
      <c r="F48" s="465"/>
      <c r="G48" s="465"/>
      <c r="H48" s="465"/>
      <c r="I48" s="465"/>
      <c r="J48" s="465"/>
      <c r="K48" s="465"/>
      <c r="L48" s="465"/>
      <c r="M48" s="465"/>
      <c r="N48" s="465"/>
      <c r="O48" s="465"/>
      <c r="P48" s="465"/>
      <c r="Q48" s="90"/>
      <c r="R48" s="95"/>
      <c r="U48" s="103"/>
      <c r="V48" s="103"/>
      <c r="W48" s="103"/>
      <c r="AB48" s="169"/>
    </row>
    <row r="49" spans="2:28" ht="13.8">
      <c r="B49" s="89"/>
      <c r="C49" s="90"/>
      <c r="E49" s="127" t="s">
        <v>89</v>
      </c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  <c r="AB49" s="169"/>
    </row>
    <row r="50" spans="2:28" ht="13.8" thickBot="1">
      <c r="B50" s="89"/>
      <c r="C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5"/>
      <c r="AB50" s="169"/>
    </row>
    <row r="51" spans="2:28" ht="15.75" customHeight="1" thickTop="1">
      <c r="B51" s="89"/>
      <c r="C51" s="90"/>
      <c r="D51" s="466" t="s">
        <v>184</v>
      </c>
      <c r="E51" s="466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90"/>
      <c r="R51" s="95"/>
      <c r="AB51" s="169"/>
    </row>
    <row r="52" spans="2:28">
      <c r="B52" s="89"/>
      <c r="C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5"/>
      <c r="AB52" s="169"/>
    </row>
    <row r="53" spans="2:28">
      <c r="B53" s="89"/>
      <c r="C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5"/>
      <c r="AB53" s="169"/>
    </row>
    <row r="54" spans="2:28" ht="13.8" thickBot="1">
      <c r="B54" s="129"/>
      <c r="C54" s="90"/>
      <c r="E54" s="467"/>
      <c r="F54" s="467"/>
      <c r="G54" s="467"/>
      <c r="H54" s="467"/>
      <c r="I54" s="467"/>
      <c r="J54" s="467"/>
      <c r="K54" s="90"/>
      <c r="L54" s="90"/>
      <c r="M54" s="90" t="s">
        <v>90</v>
      </c>
      <c r="N54" s="468">
        <v>45400</v>
      </c>
      <c r="O54" s="469"/>
      <c r="P54" s="469"/>
      <c r="Q54" s="90"/>
      <c r="R54" s="95"/>
      <c r="AB54" s="169"/>
    </row>
    <row r="55" spans="2:28" ht="13.8" thickTop="1">
      <c r="C55" s="90"/>
      <c r="E55" s="467"/>
      <c r="F55" s="467"/>
      <c r="G55" s="467"/>
      <c r="H55" s="467"/>
      <c r="I55" s="467"/>
      <c r="J55" s="467"/>
      <c r="K55" s="90"/>
      <c r="L55" s="90"/>
      <c r="M55" s="90"/>
      <c r="N55" s="90"/>
      <c r="O55" s="90"/>
      <c r="P55" s="90"/>
      <c r="Q55" s="90"/>
      <c r="R55" s="95"/>
    </row>
    <row r="56" spans="2:28" ht="12.75" customHeight="1">
      <c r="C56" s="90"/>
      <c r="E56" s="467"/>
      <c r="F56" s="467"/>
      <c r="G56" s="467"/>
      <c r="H56" s="467"/>
      <c r="I56" s="467"/>
      <c r="J56" s="467"/>
      <c r="K56" s="90"/>
      <c r="L56" s="90"/>
      <c r="M56" s="470" t="s">
        <v>91</v>
      </c>
      <c r="N56" s="471" t="s">
        <v>185</v>
      </c>
      <c r="O56" s="471"/>
      <c r="P56" s="471"/>
      <c r="Q56" s="90"/>
      <c r="R56" s="95"/>
    </row>
    <row r="57" spans="2:28" ht="22.5" customHeight="1">
      <c r="C57" s="90"/>
      <c r="E57" s="467"/>
      <c r="F57" s="467"/>
      <c r="G57" s="467"/>
      <c r="H57" s="467"/>
      <c r="I57" s="467"/>
      <c r="J57" s="467"/>
      <c r="K57" s="90"/>
      <c r="L57" s="90"/>
      <c r="M57" s="470"/>
      <c r="N57" s="471"/>
      <c r="O57" s="471"/>
      <c r="P57" s="471"/>
      <c r="Q57" s="90"/>
      <c r="R57" s="95"/>
    </row>
    <row r="58" spans="2:28">
      <c r="C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5"/>
    </row>
    <row r="59" spans="2:28">
      <c r="C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5"/>
    </row>
    <row r="60" spans="2:28" ht="12.75" customHeight="1">
      <c r="C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</row>
    <row r="61" spans="2:28" ht="12.75" customHeight="1">
      <c r="C61" s="90"/>
      <c r="E61" s="130"/>
      <c r="F61" s="130"/>
      <c r="G61" s="462"/>
      <c r="H61" s="462"/>
      <c r="I61" s="462"/>
      <c r="J61" s="462"/>
      <c r="K61" s="462"/>
      <c r="L61" s="462"/>
      <c r="M61" s="462"/>
      <c r="N61" s="462"/>
      <c r="O61" s="462"/>
      <c r="P61" s="130"/>
      <c r="Q61" s="90"/>
      <c r="R61" s="95"/>
    </row>
    <row r="62" spans="2:28" ht="12.75" customHeight="1">
      <c r="C62" s="90"/>
      <c r="E62" s="130"/>
      <c r="F62" s="130"/>
      <c r="G62" s="462"/>
      <c r="H62" s="462"/>
      <c r="I62" s="462"/>
      <c r="J62" s="462"/>
      <c r="K62" s="462"/>
      <c r="L62" s="462"/>
      <c r="M62" s="462"/>
      <c r="N62" s="462"/>
      <c r="O62" s="462"/>
      <c r="P62" s="130"/>
      <c r="Q62" s="90"/>
      <c r="R62" s="95"/>
    </row>
    <row r="63" spans="2:28">
      <c r="C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5"/>
    </row>
    <row r="64" spans="2:28" ht="13.8" thickBot="1"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2"/>
    </row>
    <row r="65" spans="4:4" ht="13.8" thickTop="1">
      <c r="D65" s="82"/>
    </row>
    <row r="66" spans="4:4">
      <c r="D66" s="82"/>
    </row>
    <row r="67" spans="4:4">
      <c r="D67" s="82"/>
    </row>
    <row r="68" spans="4:4">
      <c r="D68" s="82"/>
    </row>
    <row r="69" spans="4:4">
      <c r="D69" s="82"/>
    </row>
    <row r="70" spans="4:4">
      <c r="D70" s="82"/>
    </row>
    <row r="71" spans="4:4">
      <c r="D71" s="82"/>
    </row>
    <row r="72" spans="4:4">
      <c r="D72" s="82"/>
    </row>
    <row r="73" spans="4:4">
      <c r="D73" s="82"/>
    </row>
    <row r="74" spans="4:4">
      <c r="D74" s="82"/>
    </row>
    <row r="75" spans="4:4">
      <c r="D75" s="82"/>
    </row>
    <row r="76" spans="4:4">
      <c r="D76" s="82"/>
    </row>
    <row r="77" spans="4:4">
      <c r="D77" s="82"/>
    </row>
    <row r="78" spans="4:4">
      <c r="D78" s="82"/>
    </row>
    <row r="79" spans="4:4">
      <c r="D79" s="82"/>
    </row>
    <row r="80" spans="4:4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36" spans="4:4">
      <c r="D636" s="82"/>
    </row>
    <row r="637" spans="4:4">
      <c r="D637" s="82"/>
    </row>
    <row r="65426" spans="6:6">
      <c r="F65426" s="133" t="s">
        <v>93</v>
      </c>
    </row>
  </sheetData>
  <mergeCells count="78">
    <mergeCell ref="G60:O62"/>
    <mergeCell ref="F45:M45"/>
    <mergeCell ref="N45:P45"/>
    <mergeCell ref="D47:P48"/>
    <mergeCell ref="D51:E51"/>
    <mergeCell ref="E54:J57"/>
    <mergeCell ref="N54:P54"/>
    <mergeCell ref="M56:M57"/>
    <mergeCell ref="N56:P57"/>
    <mergeCell ref="F42:M42"/>
    <mergeCell ref="N42:P42"/>
    <mergeCell ref="F43:M43"/>
    <mergeCell ref="N43:P43"/>
    <mergeCell ref="F44:M44"/>
    <mergeCell ref="N44:P44"/>
    <mergeCell ref="F39:M39"/>
    <mergeCell ref="N39:P39"/>
    <mergeCell ref="F40:M40"/>
    <mergeCell ref="N40:P40"/>
    <mergeCell ref="F41:M41"/>
    <mergeCell ref="N41:P41"/>
    <mergeCell ref="F38:M38"/>
    <mergeCell ref="N38:P38"/>
    <mergeCell ref="F32:M32"/>
    <mergeCell ref="N32:P32"/>
    <mergeCell ref="F33:M33"/>
    <mergeCell ref="N33:P33"/>
    <mergeCell ref="F34:M34"/>
    <mergeCell ref="N34:P34"/>
    <mergeCell ref="F35:M35"/>
    <mergeCell ref="N35:P35"/>
    <mergeCell ref="F36:M36"/>
    <mergeCell ref="N36:P36"/>
    <mergeCell ref="F37:M37"/>
    <mergeCell ref="F31:M31"/>
    <mergeCell ref="N31:P31"/>
    <mergeCell ref="F23:M23"/>
    <mergeCell ref="N23:P23"/>
    <mergeCell ref="F24:M24"/>
    <mergeCell ref="F25:M25"/>
    <mergeCell ref="F26:M26"/>
    <mergeCell ref="F27:M27"/>
    <mergeCell ref="N27:P27"/>
    <mergeCell ref="F28:M28"/>
    <mergeCell ref="N28:P28"/>
    <mergeCell ref="F29:M29"/>
    <mergeCell ref="N29:P29"/>
    <mergeCell ref="F30:M30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M9:P9"/>
    <mergeCell ref="E3:L3"/>
    <mergeCell ref="E4:L4"/>
    <mergeCell ref="E5:L5"/>
    <mergeCell ref="E6:L6"/>
    <mergeCell ref="E9:J9"/>
  </mergeCells>
  <dataValidations disablePrompts="1" count="8">
    <dataValidation type="decimal" errorStyle="warning" allowBlank="1" showErrorMessage="1" errorTitle="Precio unitario" error="Escriba una cantidad numérica en esta celda." promptTitle="Precio unitario" sqref="N21:N45" xr:uid="{F4365382-20D9-402F-93F5-410BE896633B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5" xr:uid="{306D9D86-760F-401E-AC3C-F4A12112E6E3}">
      <formula1>0</formula1>
      <formula2>256</formula2>
    </dataValidation>
    <dataValidation type="whole" errorStyle="warning" allowBlank="1" showErrorMessage="1" errorTitle="Cantidad" error="Escriba una cantidad numérica en esta celda." promptTitle="Cantidad" sqref="AE21:AE43" xr:uid="{96994562-B432-4078-B860-91F3BD582125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60:G60 P60:P62 E61:F62" xr:uid="{EAD8FD8A-36B1-4989-B69A-0106AC48C5A0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1DDA56DE-DF2A-4008-9BCE-5DEAFCD2C027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04085B29-54F9-4911-967D-A2F397847BC4}"/>
    <dataValidation errorStyle="warning" allowBlank="1" showInputMessage="1" errorTitle="Aprobado por" promptTitle="Aprobado por" prompt="Este cuadro se usa para datos de aprobación de distintos tipos (sellos, firmas, nombres de supervisores, etc.). " sqref="E54:J57" xr:uid="{F4C4373D-DE55-4620-8221-C5BCD5229D72}"/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7" xr:uid="{AFDB4CB4-844F-4673-80BA-A4C1DEAE7A5D}">
      <formula1>33970</formula1>
      <formula2>65016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5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19C9-99CF-4A4E-83DD-CFED6192C3F9}">
  <sheetPr>
    <tabColor rgb="FFFFFF00"/>
    <pageSetUpPr fitToPage="1"/>
  </sheetPr>
  <dimension ref="A1:AI65417"/>
  <sheetViews>
    <sheetView topLeftCell="A3" zoomScale="85" zoomScaleNormal="85" workbookViewId="0">
      <selection activeCell="D26" sqref="D26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2.109375" style="82" customWidth="1"/>
    <col min="14" max="14" width="8" style="82" customWidth="1"/>
    <col min="15" max="15" width="14.88671875" style="82" customWidth="1"/>
    <col min="16" max="16" width="6.44140625" style="82" customWidth="1"/>
    <col min="17" max="17" width="4" style="82" customWidth="1"/>
    <col min="18" max="18" width="6.5546875" style="82" customWidth="1"/>
    <col min="19" max="19" width="4" style="84" customWidth="1"/>
    <col min="20" max="20" width="39.441406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  <c r="S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/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</row>
    <row r="7" spans="1:23" hidden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</row>
    <row r="8" spans="1:23" hidden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238</v>
      </c>
      <c r="N9" s="433"/>
      <c r="O9" s="433"/>
      <c r="P9" s="433"/>
      <c r="Q9" s="90"/>
      <c r="R9" s="95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184</v>
      </c>
      <c r="N16" s="441"/>
      <c r="O16" s="441"/>
      <c r="P16" s="441"/>
      <c r="Q16" s="90"/>
      <c r="R16" s="95"/>
      <c r="T16" s="98" t="s">
        <v>71</v>
      </c>
      <c r="U16" s="134"/>
      <c r="V16" s="186"/>
      <c r="W16" s="137"/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239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 t="s">
        <v>240</v>
      </c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35">
        <v>2</v>
      </c>
      <c r="W18" s="135">
        <v>2</v>
      </c>
    </row>
    <row r="19" spans="2:35" ht="15.6" thickBot="1">
      <c r="B19" s="89"/>
      <c r="C19" s="90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34</v>
      </c>
      <c r="V19" s="186" t="s">
        <v>33</v>
      </c>
      <c r="W19" s="137" t="s">
        <v>32</v>
      </c>
      <c r="X19" s="100"/>
      <c r="Y19" s="100"/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70" t="s">
        <v>77</v>
      </c>
      <c r="E20" s="171" t="s">
        <v>78</v>
      </c>
      <c r="F20" s="446" t="s">
        <v>79</v>
      </c>
      <c r="G20" s="446"/>
      <c r="H20" s="446"/>
      <c r="I20" s="446"/>
      <c r="J20" s="446"/>
      <c r="K20" s="446"/>
      <c r="L20" s="446"/>
      <c r="M20" s="446"/>
      <c r="N20" s="446" t="s">
        <v>80</v>
      </c>
      <c r="O20" s="447"/>
      <c r="P20" s="447"/>
      <c r="Q20" s="90"/>
      <c r="R20" s="95"/>
      <c r="S20" s="82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.75" customHeight="1">
      <c r="B21" s="89"/>
      <c r="C21" s="102"/>
      <c r="D21" s="173">
        <f>Y21</f>
        <v>0</v>
      </c>
      <c r="E21" s="174" t="s">
        <v>158</v>
      </c>
      <c r="F21" s="448" t="str">
        <f>T21</f>
        <v>Cable de cobre desnudo 14 AWG</v>
      </c>
      <c r="G21" s="448"/>
      <c r="H21" s="448"/>
      <c r="I21" s="448"/>
      <c r="J21" s="448"/>
      <c r="K21" s="448"/>
      <c r="L21" s="448"/>
      <c r="M21" s="448"/>
      <c r="N21" s="504"/>
      <c r="O21" s="504"/>
      <c r="P21" s="505"/>
      <c r="Q21" s="90"/>
      <c r="R21" s="95"/>
      <c r="S21" s="82"/>
      <c r="T21" s="98" t="s">
        <v>244</v>
      </c>
      <c r="U21" s="103">
        <v>119.074</v>
      </c>
      <c r="V21" s="103"/>
      <c r="W21" s="103"/>
      <c r="X21" s="84"/>
      <c r="Y21" s="100">
        <f>(U21*$U$18)+(V21*$V$18)+(W21*$W$18)</f>
        <v>0</v>
      </c>
      <c r="Z21" s="84"/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34" si="0">Y22</f>
        <v>0</v>
      </c>
      <c r="E22" s="113" t="s">
        <v>158</v>
      </c>
      <c r="F22" s="454">
        <f t="shared" ref="F22:F34" si="1">T22</f>
        <v>0</v>
      </c>
      <c r="G22" s="454"/>
      <c r="H22" s="454"/>
      <c r="I22" s="454"/>
      <c r="J22" s="454"/>
      <c r="K22" s="454"/>
      <c r="L22" s="454"/>
      <c r="M22" s="454"/>
      <c r="N22" s="506"/>
      <c r="O22" s="506"/>
      <c r="P22" s="507"/>
      <c r="Q22" s="105"/>
      <c r="R22" s="106"/>
      <c r="T22" s="108"/>
      <c r="U22" s="109"/>
      <c r="V22" s="109"/>
      <c r="W22" s="109"/>
      <c r="X22" s="110"/>
      <c r="Y22" s="100">
        <f t="shared" ref="Y22:Y34" si="2">(U22*$U$18)+(V22*$V$18)+(W22*$W$18)</f>
        <v>0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0</v>
      </c>
      <c r="E23" s="113" t="s">
        <v>158</v>
      </c>
      <c r="F23" s="454" t="str">
        <f t="shared" si="1"/>
        <v>Cable de cobre desnudo 12 AWG</v>
      </c>
      <c r="G23" s="454"/>
      <c r="H23" s="454"/>
      <c r="I23" s="454"/>
      <c r="J23" s="454"/>
      <c r="K23" s="454"/>
      <c r="L23" s="454"/>
      <c r="M23" s="454"/>
      <c r="N23" s="506">
        <v>3</v>
      </c>
      <c r="O23" s="506"/>
      <c r="P23" s="507"/>
      <c r="Q23" s="90"/>
      <c r="R23" s="95">
        <v>2</v>
      </c>
      <c r="S23" s="107"/>
      <c r="T23" s="108" t="s">
        <v>245</v>
      </c>
      <c r="U23" s="103">
        <v>135.61500000000001</v>
      </c>
      <c r="V23" s="103"/>
      <c r="W23" s="103"/>
      <c r="X23" s="84"/>
      <c r="Y23" s="100">
        <f t="shared" si="2"/>
        <v>0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2869.42</v>
      </c>
      <c r="E24" s="113" t="s">
        <v>158</v>
      </c>
      <c r="F24" s="454" t="str">
        <f t="shared" si="1"/>
        <v>Cable Thw cal. 12</v>
      </c>
      <c r="G24" s="454"/>
      <c r="H24" s="454"/>
      <c r="I24" s="454"/>
      <c r="J24" s="454"/>
      <c r="K24" s="454"/>
      <c r="L24" s="454"/>
      <c r="M24" s="454"/>
      <c r="N24" s="508">
        <v>6</v>
      </c>
      <c r="O24" s="509"/>
      <c r="P24" s="510"/>
      <c r="Q24" s="90"/>
      <c r="R24" s="95">
        <v>4</v>
      </c>
      <c r="S24" s="82"/>
      <c r="T24" s="99" t="s">
        <v>241</v>
      </c>
      <c r="U24" s="103">
        <v>283.33</v>
      </c>
      <c r="V24" s="103">
        <v>786.36</v>
      </c>
      <c r="W24" s="103">
        <v>648.35</v>
      </c>
      <c r="X24" s="84" t="s">
        <v>243</v>
      </c>
      <c r="Y24" s="100">
        <f t="shared" si="2"/>
        <v>2869.42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1693.76</v>
      </c>
      <c r="E25" s="113" t="s">
        <v>158</v>
      </c>
      <c r="F25" s="454" t="str">
        <f t="shared" si="1"/>
        <v>Cable Thw cal. 14</v>
      </c>
      <c r="G25" s="454"/>
      <c r="H25" s="454"/>
      <c r="I25" s="454"/>
      <c r="J25" s="454"/>
      <c r="K25" s="454"/>
      <c r="L25" s="454"/>
      <c r="M25" s="454"/>
      <c r="N25" s="511">
        <v>8</v>
      </c>
      <c r="O25" s="511"/>
      <c r="P25" s="512"/>
      <c r="Q25" s="90"/>
      <c r="R25" s="95">
        <v>5</v>
      </c>
      <c r="S25" s="82"/>
      <c r="T25" s="99" t="s">
        <v>242</v>
      </c>
      <c r="U25" s="103">
        <v>401.863</v>
      </c>
      <c r="V25" s="103">
        <v>447.63</v>
      </c>
      <c r="W25" s="103">
        <v>399.25</v>
      </c>
      <c r="X25" s="84" t="s">
        <v>243</v>
      </c>
      <c r="Y25" s="100">
        <f t="shared" si="2"/>
        <v>1693.76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192.24</v>
      </c>
      <c r="E26" s="113" t="s">
        <v>158</v>
      </c>
      <c r="F26" s="454" t="str">
        <f t="shared" si="1"/>
        <v>Cable 8  cobre desnudo</v>
      </c>
      <c r="G26" s="454"/>
      <c r="H26" s="454"/>
      <c r="I26" s="454"/>
      <c r="J26" s="454"/>
      <c r="K26" s="454"/>
      <c r="L26" s="454"/>
      <c r="M26" s="454"/>
      <c r="N26" s="506"/>
      <c r="O26" s="506"/>
      <c r="P26" s="507"/>
      <c r="Q26" s="90"/>
      <c r="R26" s="95"/>
      <c r="S26" s="82"/>
      <c r="T26" s="99" t="s">
        <v>560</v>
      </c>
      <c r="U26" s="103">
        <f>13.22+U27</f>
        <v>52.879999999999995</v>
      </c>
      <c r="V26" s="103">
        <v>48.52</v>
      </c>
      <c r="W26" s="103">
        <v>47.6</v>
      </c>
      <c r="X26" s="84" t="s">
        <v>243</v>
      </c>
      <c r="Y26" s="100">
        <f t="shared" si="2"/>
        <v>192.24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0</v>
      </c>
      <c r="E27" s="113" t="s">
        <v>158</v>
      </c>
      <c r="F27" s="454" t="str">
        <f t="shared" si="1"/>
        <v xml:space="preserve">Cable Thw cal.  8 </v>
      </c>
      <c r="G27" s="454"/>
      <c r="H27" s="454"/>
      <c r="I27" s="454"/>
      <c r="J27" s="454"/>
      <c r="K27" s="454"/>
      <c r="L27" s="454"/>
      <c r="M27" s="454"/>
      <c r="N27" s="460"/>
      <c r="O27" s="460"/>
      <c r="P27" s="461"/>
      <c r="Q27" s="105"/>
      <c r="R27" s="106"/>
      <c r="T27" s="98" t="s">
        <v>561</v>
      </c>
      <c r="U27" s="109">
        <v>39.659999999999997</v>
      </c>
      <c r="V27" s="109"/>
      <c r="W27" s="109"/>
      <c r="X27" s="84"/>
      <c r="Y27" s="100">
        <f t="shared" si="2"/>
        <v>0</v>
      </c>
      <c r="Z27" s="84"/>
      <c r="AA27" s="84"/>
      <c r="AC27" s="98"/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0</v>
      </c>
      <c r="E28" s="113" t="s">
        <v>158</v>
      </c>
      <c r="F28" s="454">
        <f t="shared" si="1"/>
        <v>0</v>
      </c>
      <c r="G28" s="454"/>
      <c r="H28" s="454"/>
      <c r="I28" s="454"/>
      <c r="J28" s="454"/>
      <c r="K28" s="454"/>
      <c r="L28" s="454"/>
      <c r="M28" s="454"/>
      <c r="N28" s="452"/>
      <c r="O28" s="452"/>
      <c r="P28" s="453"/>
      <c r="Q28" s="90"/>
      <c r="R28" s="95"/>
      <c r="S28" s="82"/>
      <c r="T28" s="98"/>
      <c r="U28" s="103"/>
      <c r="V28" s="103"/>
      <c r="W28" s="103"/>
      <c r="X28" s="84"/>
      <c r="Y28" s="100">
        <f t="shared" si="2"/>
        <v>0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21</v>
      </c>
      <c r="E29" s="113" t="s">
        <v>158</v>
      </c>
      <c r="F29" s="454">
        <f t="shared" si="1"/>
        <v>12</v>
      </c>
      <c r="G29" s="454"/>
      <c r="H29" s="454"/>
      <c r="I29" s="454"/>
      <c r="J29" s="454"/>
      <c r="K29" s="454"/>
      <c r="L29" s="454"/>
      <c r="M29" s="454"/>
      <c r="N29" s="452"/>
      <c r="O29" s="452"/>
      <c r="P29" s="453"/>
      <c r="Q29" s="90"/>
      <c r="R29" s="95"/>
      <c r="S29" s="82"/>
      <c r="T29" s="249">
        <v>12</v>
      </c>
      <c r="U29" s="103">
        <v>5</v>
      </c>
      <c r="V29" s="103">
        <v>6</v>
      </c>
      <c r="W29" s="103">
        <v>4.5</v>
      </c>
      <c r="X29" s="115"/>
      <c r="Y29" s="100">
        <f t="shared" si="2"/>
        <v>21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s="107" customFormat="1" ht="15">
      <c r="B30" s="104"/>
      <c r="C30" s="102"/>
      <c r="D30" s="112">
        <f t="shared" si="0"/>
        <v>21</v>
      </c>
      <c r="E30" s="113" t="s">
        <v>172</v>
      </c>
      <c r="F30" s="454">
        <f t="shared" si="1"/>
        <v>14</v>
      </c>
      <c r="G30" s="454"/>
      <c r="H30" s="454"/>
      <c r="I30" s="454"/>
      <c r="J30" s="454"/>
      <c r="K30" s="454"/>
      <c r="L30" s="454"/>
      <c r="M30" s="454"/>
      <c r="N30" s="452"/>
      <c r="O30" s="452"/>
      <c r="P30" s="453"/>
      <c r="Q30" s="105"/>
      <c r="R30" s="106"/>
      <c r="T30" s="98">
        <v>14</v>
      </c>
      <c r="U30" s="103">
        <v>4</v>
      </c>
      <c r="V30" s="103">
        <v>7</v>
      </c>
      <c r="W30" s="103">
        <v>3.5</v>
      </c>
      <c r="X30" s="110"/>
      <c r="Y30" s="100">
        <f t="shared" si="2"/>
        <v>21</v>
      </c>
      <c r="Z30" s="110"/>
      <c r="AA30" s="110"/>
      <c r="AC30" s="111"/>
      <c r="AD30" s="110"/>
      <c r="AE30" s="110"/>
      <c r="AF30" s="110"/>
      <c r="AG30" s="110"/>
      <c r="AH30" s="110"/>
      <c r="AI30" s="110"/>
    </row>
    <row r="31" spans="2:35" s="107" customFormat="1" ht="15">
      <c r="B31" s="104"/>
      <c r="C31" s="102"/>
      <c r="D31" s="112">
        <f t="shared" si="0"/>
        <v>0</v>
      </c>
      <c r="E31" s="113" t="s">
        <v>172</v>
      </c>
      <c r="F31" s="454">
        <f t="shared" si="1"/>
        <v>0</v>
      </c>
      <c r="G31" s="454"/>
      <c r="H31" s="454"/>
      <c r="I31" s="454"/>
      <c r="J31" s="454"/>
      <c r="K31" s="454"/>
      <c r="L31" s="454"/>
      <c r="M31" s="454"/>
      <c r="N31" s="452"/>
      <c r="O31" s="452"/>
      <c r="P31" s="453"/>
      <c r="Q31" s="105"/>
      <c r="R31" s="106"/>
      <c r="T31" s="98"/>
      <c r="U31" s="103"/>
      <c r="V31" s="103"/>
      <c r="W31" s="103"/>
      <c r="X31" s="110"/>
      <c r="Y31" s="100">
        <f t="shared" si="2"/>
        <v>0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>
        <f t="shared" si="0"/>
        <v>0</v>
      </c>
      <c r="E32" s="113" t="s">
        <v>243</v>
      </c>
      <c r="F32" s="454">
        <f>T32</f>
        <v>0</v>
      </c>
      <c r="G32" s="454"/>
      <c r="H32" s="454"/>
      <c r="I32" s="454"/>
      <c r="J32" s="454"/>
      <c r="K32" s="454"/>
      <c r="L32" s="454"/>
      <c r="M32" s="454"/>
      <c r="N32" s="452"/>
      <c r="O32" s="452"/>
      <c r="P32" s="453"/>
      <c r="Q32" s="105"/>
      <c r="R32" s="106"/>
      <c r="T32" s="98"/>
      <c r="U32" s="103"/>
      <c r="V32" s="103"/>
      <c r="W32" s="103"/>
      <c r="X32" s="110"/>
      <c r="Y32" s="100">
        <f t="shared" si="2"/>
        <v>0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0</v>
      </c>
      <c r="E33" s="113" t="s">
        <v>243</v>
      </c>
      <c r="F33" s="454">
        <f t="shared" si="1"/>
        <v>0</v>
      </c>
      <c r="G33" s="454"/>
      <c r="H33" s="454"/>
      <c r="I33" s="454"/>
      <c r="J33" s="454"/>
      <c r="K33" s="454"/>
      <c r="L33" s="454"/>
      <c r="M33" s="454"/>
      <c r="N33" s="452"/>
      <c r="O33" s="452"/>
      <c r="P33" s="453"/>
      <c r="Q33" s="105"/>
      <c r="R33" s="106"/>
      <c r="T33" s="98"/>
      <c r="U33" s="103"/>
      <c r="V33" s="103"/>
      <c r="W33" s="103"/>
      <c r="X33" s="110"/>
      <c r="Y33" s="100">
        <f t="shared" si="2"/>
        <v>0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0</v>
      </c>
      <c r="E34" s="113" t="s">
        <v>158</v>
      </c>
      <c r="F34" s="454">
        <f t="shared" si="1"/>
        <v>0</v>
      </c>
      <c r="G34" s="454"/>
      <c r="H34" s="454"/>
      <c r="I34" s="454"/>
      <c r="J34" s="454"/>
      <c r="K34" s="454"/>
      <c r="L34" s="454"/>
      <c r="M34" s="454"/>
      <c r="N34" s="452"/>
      <c r="O34" s="452"/>
      <c r="P34" s="453"/>
      <c r="Q34" s="105"/>
      <c r="R34" s="106"/>
      <c r="T34" s="98"/>
      <c r="U34" s="103"/>
      <c r="V34" s="103"/>
      <c r="W34" s="103"/>
      <c r="X34" s="110"/>
      <c r="Y34" s="100">
        <f t="shared" si="2"/>
        <v>0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ht="15.6">
      <c r="B35" s="89"/>
      <c r="C35" s="90"/>
      <c r="E35" s="121"/>
      <c r="F35" s="122"/>
      <c r="G35" s="122"/>
      <c r="H35" s="122"/>
      <c r="I35" s="122"/>
      <c r="J35" s="122"/>
      <c r="K35" s="122"/>
      <c r="L35" s="122"/>
      <c r="M35" s="123" t="s">
        <v>88</v>
      </c>
      <c r="N35" s="96"/>
      <c r="O35" s="96"/>
      <c r="P35" s="124"/>
      <c r="Q35" s="90"/>
      <c r="R35" s="95"/>
    </row>
    <row r="36" spans="2:35">
      <c r="B36" s="89"/>
      <c r="C36" s="90"/>
      <c r="E36" s="513"/>
      <c r="F36" s="513"/>
      <c r="G36" s="513"/>
      <c r="H36" s="513"/>
      <c r="I36" s="513"/>
      <c r="J36" s="464"/>
      <c r="K36" s="464"/>
      <c r="L36" s="90"/>
      <c r="M36" s="90"/>
      <c r="N36" s="90"/>
      <c r="O36" s="90"/>
      <c r="P36" s="126"/>
      <c r="Q36" s="90"/>
      <c r="R36" s="95"/>
    </row>
    <row r="37" spans="2:35">
      <c r="B37" s="89"/>
      <c r="C37" s="90"/>
      <c r="E37" s="513"/>
      <c r="F37" s="513"/>
      <c r="G37" s="513"/>
      <c r="H37" s="513"/>
      <c r="I37" s="513"/>
      <c r="J37" s="90"/>
      <c r="K37" s="90"/>
      <c r="L37" s="90"/>
      <c r="M37" s="90"/>
      <c r="N37" s="90"/>
      <c r="O37" s="90"/>
      <c r="P37" s="126"/>
      <c r="Q37" s="90"/>
      <c r="R37" s="95"/>
    </row>
    <row r="38" spans="2:35">
      <c r="B38" s="89"/>
      <c r="C38" s="90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  <c r="O38" s="465"/>
      <c r="P38" s="465"/>
      <c r="Q38" s="90"/>
      <c r="R38" s="95"/>
    </row>
    <row r="39" spans="2:35">
      <c r="B39" s="89"/>
      <c r="C39" s="90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  <c r="O39" s="465"/>
      <c r="P39" s="465"/>
      <c r="Q39" s="90"/>
      <c r="R39" s="95"/>
    </row>
    <row r="40" spans="2:35" ht="13.8">
      <c r="B40" s="89"/>
      <c r="C40" s="90"/>
      <c r="E40" s="127" t="s">
        <v>89</v>
      </c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5"/>
    </row>
    <row r="41" spans="2:35" ht="13.8" thickBot="1">
      <c r="B41" s="89"/>
      <c r="C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5"/>
    </row>
    <row r="42" spans="2:35" ht="15.75" customHeight="1" thickTop="1">
      <c r="B42" s="89"/>
      <c r="C42" s="90"/>
      <c r="D42" s="466" t="s">
        <v>184</v>
      </c>
      <c r="E42" s="466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90"/>
      <c r="R42" s="95"/>
    </row>
    <row r="43" spans="2:35">
      <c r="B43" s="89"/>
      <c r="C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5"/>
    </row>
    <row r="44" spans="2:35">
      <c r="B44" s="89"/>
      <c r="C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5"/>
    </row>
    <row r="45" spans="2:35" ht="13.8" thickBot="1">
      <c r="B45" s="129"/>
      <c r="C45" s="90"/>
      <c r="E45" s="467"/>
      <c r="F45" s="467"/>
      <c r="G45" s="467"/>
      <c r="H45" s="467"/>
      <c r="I45" s="467"/>
      <c r="J45" s="467"/>
      <c r="K45" s="90"/>
      <c r="L45" s="90"/>
      <c r="M45" s="90" t="s">
        <v>90</v>
      </c>
      <c r="N45" s="468">
        <v>44824</v>
      </c>
      <c r="O45" s="469"/>
      <c r="P45" s="469"/>
      <c r="Q45" s="90"/>
      <c r="R45" s="95"/>
    </row>
    <row r="46" spans="2:35" ht="13.8" thickTop="1">
      <c r="C46" s="90"/>
      <c r="E46" s="467"/>
      <c r="F46" s="467"/>
      <c r="G46" s="467"/>
      <c r="H46" s="467"/>
      <c r="I46" s="467"/>
      <c r="J46" s="467"/>
      <c r="K46" s="90"/>
      <c r="L46" s="90"/>
      <c r="M46" s="90"/>
      <c r="N46" s="90"/>
      <c r="O46" s="90"/>
      <c r="P46" s="90"/>
      <c r="Q46" s="90"/>
      <c r="R46" s="95"/>
    </row>
    <row r="47" spans="2:35" ht="12.75" customHeight="1">
      <c r="C47" s="90"/>
      <c r="E47" s="467"/>
      <c r="F47" s="467"/>
      <c r="G47" s="467"/>
      <c r="H47" s="467"/>
      <c r="I47" s="467"/>
      <c r="J47" s="467"/>
      <c r="K47" s="90"/>
      <c r="L47" s="90"/>
      <c r="M47" s="470" t="s">
        <v>91</v>
      </c>
      <c r="N47" s="471" t="s">
        <v>185</v>
      </c>
      <c r="O47" s="471"/>
      <c r="P47" s="471"/>
      <c r="Q47" s="90"/>
      <c r="R47" s="95"/>
    </row>
    <row r="48" spans="2:35" ht="22.5" customHeight="1">
      <c r="C48" s="90"/>
      <c r="E48" s="467"/>
      <c r="F48" s="467"/>
      <c r="G48" s="467"/>
      <c r="H48" s="467"/>
      <c r="I48" s="467"/>
      <c r="J48" s="467"/>
      <c r="K48" s="90"/>
      <c r="L48" s="90"/>
      <c r="M48" s="470"/>
      <c r="N48" s="471"/>
      <c r="O48" s="471"/>
      <c r="P48" s="471"/>
      <c r="Q48" s="90"/>
      <c r="R48" s="95"/>
    </row>
    <row r="49" spans="3:18"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3:18">
      <c r="C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5"/>
    </row>
    <row r="51" spans="3:18" ht="12.75" customHeight="1">
      <c r="C51" s="90"/>
      <c r="E51" s="130"/>
      <c r="F51" s="130"/>
      <c r="G51" s="462"/>
      <c r="H51" s="462"/>
      <c r="I51" s="462"/>
      <c r="J51" s="462"/>
      <c r="K51" s="462"/>
      <c r="L51" s="462"/>
      <c r="M51" s="462"/>
      <c r="N51" s="462"/>
      <c r="O51" s="462"/>
      <c r="P51" s="130"/>
      <c r="Q51" s="90"/>
      <c r="R51" s="95"/>
    </row>
    <row r="52" spans="3:18" ht="12.75" customHeight="1">
      <c r="C52" s="90"/>
      <c r="E52" s="130"/>
      <c r="F52" s="130"/>
      <c r="G52" s="462"/>
      <c r="H52" s="462"/>
      <c r="I52" s="462"/>
      <c r="J52" s="462"/>
      <c r="K52" s="462"/>
      <c r="L52" s="462"/>
      <c r="M52" s="462"/>
      <c r="N52" s="462"/>
      <c r="O52" s="462"/>
      <c r="P52" s="130"/>
      <c r="Q52" s="90"/>
      <c r="R52" s="95"/>
    </row>
    <row r="53" spans="3:18" ht="12.75" customHeight="1">
      <c r="C53" s="90"/>
      <c r="E53" s="130"/>
      <c r="F53" s="130"/>
      <c r="G53" s="462"/>
      <c r="H53" s="462"/>
      <c r="I53" s="462"/>
      <c r="J53" s="462"/>
      <c r="K53" s="462"/>
      <c r="L53" s="462"/>
      <c r="M53" s="462"/>
      <c r="N53" s="462"/>
      <c r="O53" s="462"/>
      <c r="P53" s="130"/>
      <c r="Q53" s="90"/>
      <c r="R53" s="95"/>
    </row>
    <row r="54" spans="3:18">
      <c r="C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5"/>
    </row>
    <row r="55" spans="3:18" ht="13.8" thickBot="1"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2"/>
    </row>
    <row r="56" spans="3:18" ht="13.8" thickTop="1">
      <c r="D56" s="82"/>
    </row>
    <row r="57" spans="3:18">
      <c r="D57" s="82"/>
    </row>
    <row r="58" spans="3:18">
      <c r="D58" s="82"/>
    </row>
    <row r="59" spans="3:18">
      <c r="D59" s="82"/>
    </row>
    <row r="60" spans="3:18">
      <c r="D60" s="82"/>
    </row>
    <row r="61" spans="3:18">
      <c r="D61" s="82"/>
    </row>
    <row r="62" spans="3:18">
      <c r="D62" s="82"/>
    </row>
    <row r="63" spans="3:18">
      <c r="D63" s="82"/>
    </row>
    <row r="64" spans="3:18">
      <c r="D64" s="82"/>
    </row>
    <row r="65" spans="4:4">
      <c r="D65" s="82"/>
    </row>
    <row r="66" spans="4:4">
      <c r="D66" s="82"/>
    </row>
    <row r="67" spans="4:4">
      <c r="D67" s="82"/>
    </row>
    <row r="68" spans="4:4">
      <c r="D68" s="82"/>
    </row>
    <row r="69" spans="4:4">
      <c r="D69" s="82"/>
    </row>
    <row r="70" spans="4:4">
      <c r="D70" s="82"/>
    </row>
    <row r="71" spans="4:4">
      <c r="D71" s="82"/>
    </row>
    <row r="72" spans="4:4">
      <c r="D72" s="82"/>
    </row>
    <row r="73" spans="4:4">
      <c r="D73" s="82"/>
    </row>
    <row r="74" spans="4:4">
      <c r="D74" s="82"/>
    </row>
    <row r="75" spans="4:4">
      <c r="D75" s="82"/>
    </row>
    <row r="76" spans="4:4">
      <c r="D76" s="82"/>
    </row>
    <row r="77" spans="4:4">
      <c r="D77" s="82"/>
    </row>
    <row r="78" spans="4:4">
      <c r="D78" s="82"/>
    </row>
    <row r="79" spans="4:4">
      <c r="D79" s="82"/>
    </row>
    <row r="80" spans="4:4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5417" spans="6:6">
      <c r="F65417" s="133" t="s">
        <v>93</v>
      </c>
    </row>
  </sheetData>
  <mergeCells count="63">
    <mergeCell ref="G51:O53"/>
    <mergeCell ref="E36:I37"/>
    <mergeCell ref="J36:K36"/>
    <mergeCell ref="D38:P39"/>
    <mergeCell ref="D42:E42"/>
    <mergeCell ref="E45:J48"/>
    <mergeCell ref="N45:P45"/>
    <mergeCell ref="M47:M48"/>
    <mergeCell ref="N47:P48"/>
    <mergeCell ref="F32:M32"/>
    <mergeCell ref="N32:P32"/>
    <mergeCell ref="F33:M33"/>
    <mergeCell ref="N33:P33"/>
    <mergeCell ref="F34:M34"/>
    <mergeCell ref="N34:P34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M9:P9"/>
    <mergeCell ref="E3:L3"/>
    <mergeCell ref="E4:L4"/>
    <mergeCell ref="E5:L5"/>
    <mergeCell ref="E6:L6"/>
    <mergeCell ref="E9:J9"/>
  </mergeCells>
  <dataValidations count="8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38" xr:uid="{3FE1E3E4-350B-45E5-AA3F-8A859E04061D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45:J48" xr:uid="{0EB9270E-8CA3-4E1D-8022-40377AD95CFD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C5028025-31D8-404C-A73F-AF90D5DAAB54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7A0FC18B-9C62-4695-9320-4EC0625D9D7D}"/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1:G51 P51:P53 E52:F53" xr:uid="{4235CC70-5CD2-4F58-9825-128B2ACE6C67}"/>
    <dataValidation type="whole" errorStyle="warning" allowBlank="1" showErrorMessage="1" errorTitle="Cantidad" error="Escriba una cantidad numérica en esta celda." promptTitle="Cantidad" sqref="AE21:AE34" xr:uid="{F11AE0AE-1239-4BBB-AF52-EDCD55530C0E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34" xr:uid="{C9E6139C-8F9A-4326-B43C-3E2BCDF32449}">
      <formula1>0</formula1>
      <formula2>256</formula2>
    </dataValidation>
    <dataValidation type="decimal" errorStyle="warning" allowBlank="1" showErrorMessage="1" errorTitle="Precio unitario" error="Escriba una cantidad numérica en esta celda." promptTitle="Precio unitario" sqref="N21:N34" xr:uid="{792CCF70-CD84-4C92-92D1-CA094C647A50}">
      <formula1>0</formula1>
      <formula2>1000000000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76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4728-6B48-4533-BE29-DAA24BBACAD1}">
  <sheetPr>
    <tabColor rgb="FFFFFF00"/>
    <pageSetUpPr fitToPage="1"/>
  </sheetPr>
  <dimension ref="A1:AI65418"/>
  <sheetViews>
    <sheetView topLeftCell="A3" zoomScale="85" zoomScaleNormal="85" workbookViewId="0">
      <selection activeCell="V19" sqref="V19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2.109375" style="82" customWidth="1"/>
    <col min="14" max="14" width="8" style="82" customWidth="1"/>
    <col min="15" max="15" width="14.88671875" style="82" customWidth="1"/>
    <col min="16" max="16" width="6.44140625" style="82" customWidth="1"/>
    <col min="17" max="17" width="4" style="82" customWidth="1"/>
    <col min="18" max="18" width="6.5546875" style="82" customWidth="1"/>
    <col min="19" max="19" width="4" style="84" customWidth="1"/>
    <col min="20" max="20" width="39.441406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 t="s">
        <v>448</v>
      </c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449</v>
      </c>
      <c r="R4" s="95"/>
    </row>
    <row r="5" spans="1:23" ht="19.2">
      <c r="B5" s="89"/>
      <c r="C5" s="90"/>
      <c r="E5" s="434" t="s">
        <v>450</v>
      </c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</row>
    <row r="7" spans="1:23" hidden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</row>
    <row r="8" spans="1:23" hidden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451</v>
      </c>
      <c r="N9" s="433"/>
      <c r="O9" s="433"/>
      <c r="P9" s="433"/>
      <c r="Q9" s="90"/>
      <c r="R9" s="95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184</v>
      </c>
      <c r="N16" s="441"/>
      <c r="O16" s="441"/>
      <c r="P16" s="441"/>
      <c r="Q16" s="90"/>
      <c r="R16" s="95"/>
      <c r="T16" s="98" t="s">
        <v>71</v>
      </c>
      <c r="U16" s="134" t="s">
        <v>452</v>
      </c>
      <c r="V16" s="344" t="s">
        <v>453</v>
      </c>
      <c r="W16" s="137" t="s">
        <v>454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239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2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 t="s">
        <v>455</v>
      </c>
      <c r="N18" s="445"/>
      <c r="O18" s="445"/>
      <c r="P18" s="445"/>
      <c r="Q18" s="90"/>
      <c r="R18" s="95"/>
      <c r="T18" s="99" t="s">
        <v>45</v>
      </c>
      <c r="U18" s="135"/>
      <c r="V18" s="135">
        <v>25</v>
      </c>
      <c r="W18" s="135"/>
    </row>
    <row r="19" spans="2:35" ht="15.6" thickBot="1">
      <c r="B19" s="89"/>
      <c r="C19" s="90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456</v>
      </c>
      <c r="V19" s="345" t="s">
        <v>457</v>
      </c>
      <c r="W19" s="138" t="s">
        <v>458</v>
      </c>
      <c r="X19" s="100"/>
      <c r="Y19" s="100"/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70" t="s">
        <v>77</v>
      </c>
      <c r="E20" s="171" t="s">
        <v>78</v>
      </c>
      <c r="F20" s="446" t="s">
        <v>79</v>
      </c>
      <c r="G20" s="446"/>
      <c r="H20" s="446"/>
      <c r="I20" s="446"/>
      <c r="J20" s="446"/>
      <c r="K20" s="446"/>
      <c r="L20" s="446"/>
      <c r="M20" s="446"/>
      <c r="N20" s="446" t="s">
        <v>80</v>
      </c>
      <c r="O20" s="447"/>
      <c r="P20" s="447"/>
      <c r="Q20" s="90"/>
      <c r="R20" s="95"/>
      <c r="S20" s="82"/>
      <c r="T20" s="98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.75" customHeight="1">
      <c r="B21" s="89"/>
      <c r="C21" s="102"/>
      <c r="D21" s="173">
        <f>Y21</f>
        <v>200</v>
      </c>
      <c r="E21" s="174" t="s">
        <v>158</v>
      </c>
      <c r="F21" s="448" t="str">
        <f>T21</f>
        <v>CODO 1/2" X 90 TUBO PLUS</v>
      </c>
      <c r="G21" s="448"/>
      <c r="H21" s="448"/>
      <c r="I21" s="448"/>
      <c r="J21" s="448"/>
      <c r="K21" s="448"/>
      <c r="L21" s="448"/>
      <c r="M21" s="448"/>
      <c r="N21" s="449"/>
      <c r="O21" s="449"/>
      <c r="P21" s="450"/>
      <c r="Q21" s="90"/>
      <c r="R21" s="95"/>
      <c r="S21" s="82"/>
      <c r="T21" s="98" t="s">
        <v>386</v>
      </c>
      <c r="U21" s="103">
        <v>8</v>
      </c>
      <c r="V21" s="103">
        <v>8</v>
      </c>
      <c r="W21" s="103">
        <v>8</v>
      </c>
      <c r="X21" s="84"/>
      <c r="Y21" s="100">
        <f>(U21*$U$18)+(V21*$V$18)+(W21*$W$18)</f>
        <v>200</v>
      </c>
      <c r="Z21" s="84"/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31" si="0">Y22</f>
        <v>350</v>
      </c>
      <c r="E22" s="113" t="s">
        <v>158</v>
      </c>
      <c r="F22" s="454" t="str">
        <f t="shared" ref="F22:F35" si="1">T22</f>
        <v>TEE 1/2" TUBO PLUS</v>
      </c>
      <c r="G22" s="454"/>
      <c r="H22" s="454"/>
      <c r="I22" s="454"/>
      <c r="J22" s="454"/>
      <c r="K22" s="454"/>
      <c r="L22" s="454"/>
      <c r="M22" s="454"/>
      <c r="N22" s="452"/>
      <c r="O22" s="452"/>
      <c r="P22" s="453"/>
      <c r="Q22" s="105"/>
      <c r="R22" s="106"/>
      <c r="T22" s="108" t="s">
        <v>388</v>
      </c>
      <c r="U22" s="109">
        <v>12</v>
      </c>
      <c r="V22" s="109">
        <v>14</v>
      </c>
      <c r="W22" s="109">
        <v>14</v>
      </c>
      <c r="X22" s="110"/>
      <c r="Y22" s="100">
        <f t="shared" ref="Y22:Y35" si="2">(U22*$U$18)+(V22*$V$18)+(W22*$W$18)</f>
        <v>350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350</v>
      </c>
      <c r="E23" s="113" t="s">
        <v>158</v>
      </c>
      <c r="F23" s="454" t="str">
        <f t="shared" si="1"/>
        <v>TAPON 1/2" TUBO PLUS</v>
      </c>
      <c r="G23" s="454"/>
      <c r="H23" s="454"/>
      <c r="I23" s="454"/>
      <c r="J23" s="454"/>
      <c r="K23" s="454"/>
      <c r="L23" s="454"/>
      <c r="M23" s="454"/>
      <c r="N23" s="452"/>
      <c r="O23" s="452"/>
      <c r="P23" s="453"/>
      <c r="Q23" s="90"/>
      <c r="R23" s="95"/>
      <c r="S23" s="107"/>
      <c r="T23" s="99" t="s">
        <v>395</v>
      </c>
      <c r="U23" s="103">
        <v>12</v>
      </c>
      <c r="V23" s="103">
        <v>14</v>
      </c>
      <c r="W23" s="103">
        <v>12</v>
      </c>
      <c r="X23" s="84"/>
      <c r="Y23" s="100">
        <f t="shared" si="2"/>
        <v>350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350</v>
      </c>
      <c r="E24" s="113" t="s">
        <v>158</v>
      </c>
      <c r="F24" s="454" t="str">
        <f t="shared" si="1"/>
        <v>CONECTOR MACHO 1/2" TUBO PLUS</v>
      </c>
      <c r="G24" s="454"/>
      <c r="H24" s="454"/>
      <c r="I24" s="454"/>
      <c r="J24" s="454"/>
      <c r="K24" s="454"/>
      <c r="L24" s="454"/>
      <c r="M24" s="454"/>
      <c r="N24" s="455"/>
      <c r="O24" s="456"/>
      <c r="P24" s="457"/>
      <c r="Q24" s="90"/>
      <c r="R24" s="95"/>
      <c r="S24" s="82"/>
      <c r="T24" s="99" t="s">
        <v>459</v>
      </c>
      <c r="U24" s="103">
        <v>12</v>
      </c>
      <c r="V24" s="103">
        <v>14</v>
      </c>
      <c r="W24" s="103">
        <v>14</v>
      </c>
      <c r="X24" s="84"/>
      <c r="Y24" s="100">
        <f t="shared" si="2"/>
        <v>350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25</v>
      </c>
      <c r="E25" s="113" t="s">
        <v>158</v>
      </c>
      <c r="F25" s="454" t="str">
        <f t="shared" si="1"/>
        <v>CODO 2" X 45 PVC</v>
      </c>
      <c r="G25" s="454"/>
      <c r="H25" s="454"/>
      <c r="I25" s="454"/>
      <c r="J25" s="454"/>
      <c r="K25" s="454"/>
      <c r="L25" s="454"/>
      <c r="M25" s="454"/>
      <c r="N25" s="458"/>
      <c r="O25" s="458"/>
      <c r="P25" s="459"/>
      <c r="Q25" s="90"/>
      <c r="R25" s="95"/>
      <c r="S25" s="82"/>
      <c r="T25" s="99" t="s">
        <v>460</v>
      </c>
      <c r="U25" s="103">
        <v>1</v>
      </c>
      <c r="V25" s="103">
        <v>1</v>
      </c>
      <c r="W25" s="103">
        <v>1</v>
      </c>
      <c r="X25" s="84"/>
      <c r="Y25" s="100">
        <f t="shared" si="2"/>
        <v>25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100</v>
      </c>
      <c r="E26" s="113" t="s">
        <v>158</v>
      </c>
      <c r="F26" s="454" t="str">
        <f t="shared" si="1"/>
        <v>CODO 2" X 90 PVC</v>
      </c>
      <c r="G26" s="454"/>
      <c r="H26" s="454"/>
      <c r="I26" s="454"/>
      <c r="J26" s="454"/>
      <c r="K26" s="454"/>
      <c r="L26" s="454"/>
      <c r="M26" s="454"/>
      <c r="N26" s="452"/>
      <c r="O26" s="452"/>
      <c r="P26" s="453"/>
      <c r="Q26" s="90"/>
      <c r="R26" s="95"/>
      <c r="S26" s="82"/>
      <c r="T26" s="99" t="s">
        <v>461</v>
      </c>
      <c r="U26" s="103">
        <v>4</v>
      </c>
      <c r="V26" s="103">
        <v>4</v>
      </c>
      <c r="W26" s="103">
        <v>4</v>
      </c>
      <c r="X26" s="84"/>
      <c r="Y26" s="100">
        <f t="shared" si="2"/>
        <v>100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250</v>
      </c>
      <c r="E27" s="113" t="s">
        <v>158</v>
      </c>
      <c r="F27" s="454" t="str">
        <f t="shared" si="1"/>
        <v xml:space="preserve">TAPON POLIMEX HEMBRA 1/2" </v>
      </c>
      <c r="G27" s="454"/>
      <c r="H27" s="454"/>
      <c r="I27" s="454"/>
      <c r="J27" s="454"/>
      <c r="K27" s="454"/>
      <c r="L27" s="454"/>
      <c r="M27" s="454"/>
      <c r="N27" s="460"/>
      <c r="O27" s="460"/>
      <c r="P27" s="461"/>
      <c r="Q27" s="105"/>
      <c r="R27" s="106"/>
      <c r="T27" s="98" t="s">
        <v>462</v>
      </c>
      <c r="U27" s="109">
        <v>10</v>
      </c>
      <c r="V27" s="109">
        <v>10</v>
      </c>
      <c r="W27" s="109">
        <v>10</v>
      </c>
      <c r="X27" s="84"/>
      <c r="Y27" s="100">
        <f t="shared" si="2"/>
        <v>250</v>
      </c>
      <c r="Z27" s="84"/>
      <c r="AA27" s="84"/>
      <c r="AC27" s="98"/>
      <c r="AD27" s="84"/>
      <c r="AE27" s="84"/>
      <c r="AF27" s="84"/>
      <c r="AG27" s="84"/>
      <c r="AH27" s="84"/>
      <c r="AI27" s="84"/>
    </row>
    <row r="28" spans="2:35" s="107" customFormat="1" ht="15">
      <c r="B28" s="104"/>
      <c r="C28" s="102"/>
      <c r="D28" s="112">
        <f t="shared" si="0"/>
        <v>125</v>
      </c>
      <c r="E28" s="113"/>
      <c r="F28" s="454" t="str">
        <f>T28</f>
        <v>TAPON MACHO 1/2" POLIMEX</v>
      </c>
      <c r="G28" s="454"/>
      <c r="H28" s="454"/>
      <c r="I28" s="454"/>
      <c r="J28" s="454"/>
      <c r="K28" s="454"/>
      <c r="L28" s="454"/>
      <c r="M28" s="454"/>
      <c r="N28" s="460"/>
      <c r="O28" s="460"/>
      <c r="P28" s="461"/>
      <c r="Q28" s="105"/>
      <c r="R28" s="106"/>
      <c r="T28" s="98" t="s">
        <v>463</v>
      </c>
      <c r="U28" s="109">
        <v>5</v>
      </c>
      <c r="V28" s="109">
        <v>5</v>
      </c>
      <c r="W28" s="109">
        <v>5</v>
      </c>
      <c r="X28" s="84"/>
      <c r="Y28" s="100">
        <f t="shared" si="2"/>
        <v>125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125</v>
      </c>
      <c r="E29" s="113" t="s">
        <v>158</v>
      </c>
      <c r="F29" s="454" t="str">
        <f t="shared" si="1"/>
        <v>CONECTOR HEMBRA 1/2" TUBO PLUS</v>
      </c>
      <c r="G29" s="454"/>
      <c r="H29" s="454"/>
      <c r="I29" s="454"/>
      <c r="J29" s="454"/>
      <c r="K29" s="454"/>
      <c r="L29" s="454"/>
      <c r="M29" s="454"/>
      <c r="N29" s="452"/>
      <c r="O29" s="452"/>
      <c r="P29" s="453"/>
      <c r="Q29" s="90"/>
      <c r="R29" s="95"/>
      <c r="S29" s="82"/>
      <c r="T29" s="98" t="s">
        <v>464</v>
      </c>
      <c r="U29" s="103">
        <v>5</v>
      </c>
      <c r="V29" s="103">
        <v>5</v>
      </c>
      <c r="W29" s="103">
        <v>5</v>
      </c>
      <c r="X29" s="84"/>
      <c r="Y29" s="100">
        <f t="shared" si="2"/>
        <v>125</v>
      </c>
      <c r="Z29" s="84"/>
      <c r="AA29" s="84"/>
      <c r="AC29" s="98"/>
      <c r="AD29" s="84"/>
      <c r="AE29" s="84"/>
      <c r="AF29" s="84"/>
      <c r="AG29" s="84"/>
      <c r="AH29" s="84"/>
      <c r="AI29" s="84"/>
    </row>
    <row r="30" spans="2:35" ht="15">
      <c r="B30" s="89"/>
      <c r="C30" s="102"/>
      <c r="D30" s="112">
        <f t="shared" si="0"/>
        <v>75</v>
      </c>
      <c r="E30" s="113" t="s">
        <v>158</v>
      </c>
      <c r="F30" s="454" t="str">
        <f t="shared" si="1"/>
        <v>CODO 3/4" X 90 TUBO PLUS0</v>
      </c>
      <c r="G30" s="454"/>
      <c r="H30" s="454"/>
      <c r="I30" s="454"/>
      <c r="J30" s="454"/>
      <c r="K30" s="454"/>
      <c r="L30" s="454"/>
      <c r="M30" s="454"/>
      <c r="N30" s="452"/>
      <c r="O30" s="452"/>
      <c r="P30" s="453"/>
      <c r="Q30" s="90"/>
      <c r="R30" s="95"/>
      <c r="S30" s="82"/>
      <c r="T30" s="249" t="s">
        <v>465</v>
      </c>
      <c r="U30" s="103">
        <v>3</v>
      </c>
      <c r="V30" s="103">
        <v>3</v>
      </c>
      <c r="W30" s="103">
        <v>3</v>
      </c>
      <c r="X30" s="115"/>
      <c r="Y30" s="100">
        <f t="shared" si="2"/>
        <v>75</v>
      </c>
      <c r="Z30" s="115"/>
      <c r="AA30" s="84"/>
      <c r="AC30" s="98"/>
      <c r="AD30" s="115"/>
      <c r="AE30" s="115"/>
      <c r="AF30" s="115"/>
      <c r="AG30" s="115"/>
      <c r="AH30" s="115"/>
      <c r="AI30" s="84"/>
    </row>
    <row r="31" spans="2:35" s="107" customFormat="1" ht="15">
      <c r="B31" s="104"/>
      <c r="C31" s="102"/>
      <c r="D31" s="112">
        <f t="shared" si="0"/>
        <v>25</v>
      </c>
      <c r="E31" s="113" t="s">
        <v>172</v>
      </c>
      <c r="F31" s="454" t="str">
        <f t="shared" si="1"/>
        <v xml:space="preserve">PEGAMENTO PARA PVC </v>
      </c>
      <c r="G31" s="454"/>
      <c r="H31" s="454"/>
      <c r="I31" s="454"/>
      <c r="J31" s="454"/>
      <c r="K31" s="454"/>
      <c r="L31" s="454"/>
      <c r="M31" s="454"/>
      <c r="N31" s="452"/>
      <c r="O31" s="452"/>
      <c r="P31" s="453"/>
      <c r="Q31" s="105"/>
      <c r="R31" s="106"/>
      <c r="T31" s="98" t="s">
        <v>466</v>
      </c>
      <c r="U31" s="103">
        <v>1</v>
      </c>
      <c r="V31" s="103">
        <v>1</v>
      </c>
      <c r="W31" s="103">
        <v>1</v>
      </c>
      <c r="X31" s="110"/>
      <c r="Y31" s="100">
        <f t="shared" si="2"/>
        <v>25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>
        <f>Z32</f>
        <v>0</v>
      </c>
      <c r="E32" s="113" t="s">
        <v>172</v>
      </c>
      <c r="F32" s="454">
        <f t="shared" si="1"/>
        <v>0</v>
      </c>
      <c r="G32" s="454"/>
      <c r="H32" s="454"/>
      <c r="I32" s="454"/>
      <c r="J32" s="454"/>
      <c r="K32" s="454"/>
      <c r="L32" s="454"/>
      <c r="M32" s="454"/>
      <c r="N32" s="452"/>
      <c r="O32" s="452"/>
      <c r="P32" s="453"/>
      <c r="Q32" s="105"/>
      <c r="R32" s="106"/>
      <c r="T32" s="98"/>
      <c r="U32" s="103"/>
      <c r="V32" s="103"/>
      <c r="W32" s="103"/>
      <c r="X32" s="110"/>
      <c r="Y32" s="100">
        <f t="shared" si="2"/>
        <v>0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/>
      <c r="E33" s="113" t="s">
        <v>172</v>
      </c>
      <c r="F33" s="454">
        <f t="shared" si="1"/>
        <v>0</v>
      </c>
      <c r="G33" s="454"/>
      <c r="H33" s="454"/>
      <c r="I33" s="454"/>
      <c r="J33" s="454"/>
      <c r="K33" s="454"/>
      <c r="L33" s="454"/>
      <c r="M33" s="454"/>
      <c r="N33" s="452"/>
      <c r="O33" s="452"/>
      <c r="P33" s="453"/>
      <c r="Q33" s="105"/>
      <c r="R33" s="106"/>
      <c r="T33" s="98"/>
      <c r="U33" s="103"/>
      <c r="V33" s="103"/>
      <c r="W33" s="103"/>
      <c r="X33" s="110"/>
      <c r="Y33" s="100">
        <f t="shared" si="2"/>
        <v>0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>Y34</f>
        <v>0</v>
      </c>
      <c r="E34" s="113" t="s">
        <v>172</v>
      </c>
      <c r="F34" s="454">
        <f t="shared" si="1"/>
        <v>0</v>
      </c>
      <c r="G34" s="454"/>
      <c r="H34" s="454"/>
      <c r="I34" s="454"/>
      <c r="J34" s="454"/>
      <c r="K34" s="454"/>
      <c r="L34" s="454"/>
      <c r="M34" s="454"/>
      <c r="N34" s="452"/>
      <c r="O34" s="452"/>
      <c r="P34" s="453"/>
      <c r="Q34" s="105"/>
      <c r="R34" s="106"/>
      <c r="T34" s="98"/>
      <c r="U34" s="103"/>
      <c r="V34" s="103"/>
      <c r="W34" s="103"/>
      <c r="X34" s="110"/>
      <c r="Y34" s="100">
        <f t="shared" si="2"/>
        <v>0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>Y35</f>
        <v>0</v>
      </c>
      <c r="E35" s="113" t="s">
        <v>158</v>
      </c>
      <c r="F35" s="454">
        <f t="shared" si="1"/>
        <v>0</v>
      </c>
      <c r="G35" s="454"/>
      <c r="H35" s="454"/>
      <c r="I35" s="454"/>
      <c r="J35" s="454"/>
      <c r="K35" s="454"/>
      <c r="L35" s="454"/>
      <c r="M35" s="454"/>
      <c r="N35" s="452"/>
      <c r="O35" s="452"/>
      <c r="P35" s="453"/>
      <c r="Q35" s="105"/>
      <c r="R35" s="106"/>
      <c r="T35" s="98"/>
      <c r="U35" s="103"/>
      <c r="V35" s="103"/>
      <c r="W35" s="103"/>
      <c r="X35" s="110"/>
      <c r="Y35" s="100">
        <f t="shared" si="2"/>
        <v>0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ht="15.6">
      <c r="B36" s="89"/>
      <c r="C36" s="90"/>
      <c r="E36" s="121"/>
      <c r="F36" s="122"/>
      <c r="G36" s="122"/>
      <c r="H36" s="122"/>
      <c r="I36" s="122"/>
      <c r="J36" s="122"/>
      <c r="K36" s="122"/>
      <c r="L36" s="122"/>
      <c r="M36" s="123" t="s">
        <v>88</v>
      </c>
      <c r="N36" s="96"/>
      <c r="O36" s="96"/>
      <c r="P36" s="124"/>
      <c r="Q36" s="90"/>
      <c r="R36" s="95"/>
    </row>
    <row r="37" spans="2:35">
      <c r="B37" s="89"/>
      <c r="C37" s="90"/>
      <c r="E37" s="463"/>
      <c r="F37" s="463"/>
      <c r="G37" s="463"/>
      <c r="H37" s="463"/>
      <c r="I37" s="463"/>
      <c r="J37" s="464"/>
      <c r="K37" s="464"/>
      <c r="L37" s="90"/>
      <c r="M37" s="90"/>
      <c r="N37" s="90"/>
      <c r="O37" s="90"/>
      <c r="P37" s="126"/>
      <c r="Q37" s="90"/>
      <c r="R37" s="95"/>
      <c r="T37" s="84">
        <f>4+1+4</f>
        <v>9</v>
      </c>
    </row>
    <row r="38" spans="2:35">
      <c r="B38" s="89"/>
      <c r="C38" s="90"/>
      <c r="E38" s="463"/>
      <c r="F38" s="463"/>
      <c r="G38" s="463"/>
      <c r="H38" s="463"/>
      <c r="I38" s="463"/>
      <c r="J38" s="90"/>
      <c r="K38" s="90"/>
      <c r="L38" s="90"/>
      <c r="M38" s="90"/>
      <c r="N38" s="90"/>
      <c r="O38" s="90"/>
      <c r="P38" s="126"/>
      <c r="Q38" s="90"/>
      <c r="R38" s="95"/>
    </row>
    <row r="39" spans="2:35">
      <c r="B39" s="89"/>
      <c r="C39" s="90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  <c r="O39" s="465"/>
      <c r="P39" s="465"/>
      <c r="Q39" s="90"/>
      <c r="R39" s="95"/>
    </row>
    <row r="40" spans="2:35">
      <c r="B40" s="89"/>
      <c r="C40" s="90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  <c r="O40" s="465"/>
      <c r="P40" s="465"/>
      <c r="Q40" s="90"/>
      <c r="R40" s="95"/>
    </row>
    <row r="41" spans="2:35" ht="13.8">
      <c r="B41" s="89"/>
      <c r="C41" s="90"/>
      <c r="E41" s="127" t="s">
        <v>89</v>
      </c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5"/>
    </row>
    <row r="42" spans="2:35" ht="13.8" thickBot="1">
      <c r="B42" s="89"/>
      <c r="C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5"/>
    </row>
    <row r="43" spans="2:35" ht="15.75" customHeight="1" thickTop="1">
      <c r="B43" s="89"/>
      <c r="C43" s="90"/>
      <c r="D43" s="466" t="s">
        <v>184</v>
      </c>
      <c r="E43" s="466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90"/>
      <c r="R43" s="95"/>
    </row>
    <row r="44" spans="2:35">
      <c r="B44" s="89"/>
      <c r="C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5"/>
    </row>
    <row r="45" spans="2:35">
      <c r="B45" s="89"/>
      <c r="C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5"/>
    </row>
    <row r="46" spans="2:35" ht="13.8" thickBot="1">
      <c r="B46" s="129"/>
      <c r="C46" s="90"/>
      <c r="E46" s="467"/>
      <c r="F46" s="467"/>
      <c r="G46" s="467"/>
      <c r="H46" s="467"/>
      <c r="I46" s="467"/>
      <c r="J46" s="467"/>
      <c r="K46" s="90"/>
      <c r="L46" s="90"/>
      <c r="M46" s="90" t="s">
        <v>90</v>
      </c>
      <c r="N46" s="468">
        <v>44824</v>
      </c>
      <c r="O46" s="469"/>
      <c r="P46" s="469"/>
      <c r="Q46" s="90"/>
      <c r="R46" s="95"/>
    </row>
    <row r="47" spans="2:35" ht="13.8" thickTop="1">
      <c r="C47" s="90"/>
      <c r="E47" s="467"/>
      <c r="F47" s="467"/>
      <c r="G47" s="467"/>
      <c r="H47" s="467"/>
      <c r="I47" s="467"/>
      <c r="J47" s="467"/>
      <c r="K47" s="90"/>
      <c r="L47" s="90"/>
      <c r="M47" s="90"/>
      <c r="N47" s="90"/>
      <c r="O47" s="90"/>
      <c r="P47" s="90"/>
      <c r="Q47" s="90"/>
      <c r="R47" s="95"/>
    </row>
    <row r="48" spans="2:35" ht="12.75" customHeight="1">
      <c r="C48" s="90"/>
      <c r="E48" s="467"/>
      <c r="F48" s="467"/>
      <c r="G48" s="467"/>
      <c r="H48" s="467"/>
      <c r="I48" s="467"/>
      <c r="J48" s="467"/>
      <c r="K48" s="90"/>
      <c r="L48" s="90"/>
      <c r="M48" s="470" t="s">
        <v>91</v>
      </c>
      <c r="N48" s="471" t="s">
        <v>185</v>
      </c>
      <c r="O48" s="471"/>
      <c r="P48" s="471"/>
      <c r="Q48" s="90"/>
      <c r="R48" s="95"/>
    </row>
    <row r="49" spans="3:18" ht="22.5" customHeight="1">
      <c r="C49" s="90"/>
      <c r="E49" s="467"/>
      <c r="F49" s="467"/>
      <c r="G49" s="467"/>
      <c r="H49" s="467"/>
      <c r="I49" s="467"/>
      <c r="J49" s="467"/>
      <c r="K49" s="90"/>
      <c r="L49" s="90"/>
      <c r="M49" s="470"/>
      <c r="N49" s="471"/>
      <c r="O49" s="471"/>
      <c r="P49" s="471"/>
      <c r="Q49" s="90"/>
      <c r="R49" s="95"/>
    </row>
    <row r="50" spans="3:18">
      <c r="C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5"/>
    </row>
    <row r="51" spans="3:18"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3:18" ht="12.75" customHeight="1">
      <c r="C52" s="90"/>
      <c r="E52" s="130"/>
      <c r="F52" s="130"/>
      <c r="G52" s="462" t="s">
        <v>467</v>
      </c>
      <c r="H52" s="462"/>
      <c r="I52" s="462"/>
      <c r="J52" s="462"/>
      <c r="K52" s="462"/>
      <c r="L52" s="462"/>
      <c r="M52" s="462"/>
      <c r="N52" s="462"/>
      <c r="O52" s="462"/>
      <c r="P52" s="130"/>
      <c r="Q52" s="90"/>
      <c r="R52" s="95"/>
    </row>
    <row r="53" spans="3:18" ht="12.75" customHeight="1">
      <c r="C53" s="90"/>
      <c r="E53" s="130"/>
      <c r="F53" s="130"/>
      <c r="G53" s="462"/>
      <c r="H53" s="462"/>
      <c r="I53" s="462"/>
      <c r="J53" s="462"/>
      <c r="K53" s="462"/>
      <c r="L53" s="462"/>
      <c r="M53" s="462"/>
      <c r="N53" s="462"/>
      <c r="O53" s="462"/>
      <c r="P53" s="130"/>
      <c r="Q53" s="90"/>
      <c r="R53" s="95"/>
    </row>
    <row r="54" spans="3:18" ht="12.75" customHeight="1">
      <c r="C54" s="90"/>
      <c r="E54" s="130"/>
      <c r="F54" s="130"/>
      <c r="G54" s="462"/>
      <c r="H54" s="462"/>
      <c r="I54" s="462"/>
      <c r="J54" s="462"/>
      <c r="K54" s="462"/>
      <c r="L54" s="462"/>
      <c r="M54" s="462"/>
      <c r="N54" s="462"/>
      <c r="O54" s="462"/>
      <c r="P54" s="130"/>
      <c r="Q54" s="90"/>
      <c r="R54" s="95"/>
    </row>
    <row r="55" spans="3:18">
      <c r="C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5"/>
    </row>
    <row r="56" spans="3:18" ht="13.8" thickBot="1"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2"/>
    </row>
    <row r="57" spans="3:18" ht="13.8" thickTop="1">
      <c r="D57" s="82"/>
    </row>
    <row r="58" spans="3:18">
      <c r="D58" s="82"/>
    </row>
    <row r="59" spans="3:18">
      <c r="D59" s="82"/>
    </row>
    <row r="60" spans="3:18">
      <c r="D60" s="82"/>
    </row>
    <row r="61" spans="3:18">
      <c r="D61" s="82"/>
    </row>
    <row r="62" spans="3:18">
      <c r="D62" s="82"/>
    </row>
    <row r="63" spans="3:18">
      <c r="D63" s="82"/>
    </row>
    <row r="64" spans="3:18">
      <c r="D64" s="82"/>
    </row>
    <row r="65" spans="4:4">
      <c r="D65" s="82"/>
    </row>
    <row r="66" spans="4:4">
      <c r="D66" s="82"/>
    </row>
    <row r="67" spans="4:4">
      <c r="D67" s="82"/>
    </row>
    <row r="68" spans="4:4">
      <c r="D68" s="82"/>
    </row>
    <row r="69" spans="4:4">
      <c r="D69" s="82"/>
    </row>
    <row r="70" spans="4:4">
      <c r="D70" s="82"/>
    </row>
    <row r="71" spans="4:4">
      <c r="D71" s="82"/>
    </row>
    <row r="72" spans="4:4">
      <c r="D72" s="82"/>
    </row>
    <row r="73" spans="4:4">
      <c r="D73" s="82"/>
    </row>
    <row r="74" spans="4:4">
      <c r="D74" s="82"/>
    </row>
    <row r="75" spans="4:4">
      <c r="D75" s="82"/>
    </row>
    <row r="76" spans="4:4">
      <c r="D76" s="82"/>
    </row>
    <row r="77" spans="4:4">
      <c r="D77" s="82"/>
    </row>
    <row r="78" spans="4:4">
      <c r="D78" s="82"/>
    </row>
    <row r="79" spans="4:4">
      <c r="D79" s="82"/>
    </row>
    <row r="80" spans="4:4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5418" spans="6:6">
      <c r="F65418" s="133" t="s">
        <v>93</v>
      </c>
    </row>
  </sheetData>
  <mergeCells count="65">
    <mergeCell ref="E46:J49"/>
    <mergeCell ref="N46:P46"/>
    <mergeCell ref="M48:M49"/>
    <mergeCell ref="N48:P49"/>
    <mergeCell ref="G52:O54"/>
    <mergeCell ref="D43:E43"/>
    <mergeCell ref="F32:M32"/>
    <mergeCell ref="N32:P32"/>
    <mergeCell ref="F33:M33"/>
    <mergeCell ref="N33:P33"/>
    <mergeCell ref="F34:M34"/>
    <mergeCell ref="N34:P34"/>
    <mergeCell ref="F35:M35"/>
    <mergeCell ref="N35:P35"/>
    <mergeCell ref="E37:I38"/>
    <mergeCell ref="J37:K37"/>
    <mergeCell ref="D39:P40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M9:P9"/>
    <mergeCell ref="E3:L3"/>
    <mergeCell ref="E4:L4"/>
    <mergeCell ref="E5:L5"/>
    <mergeCell ref="E6:L6"/>
    <mergeCell ref="E9:J9"/>
  </mergeCells>
  <dataValidations count="8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39" xr:uid="{9D0A1BC4-224E-4988-8FFD-94FBC1F9C0DD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46:J49" xr:uid="{9FF62E43-C4F5-4A25-BF66-5C6FF7878F39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5101E700-6091-4A29-B448-C7EA956B7FA5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6721596D-1B59-4871-A652-FB2057E8C556}"/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2:G52 P52:P54 E53:F54" xr:uid="{A28FC371-695D-4CCA-A93E-7B558CC7203A}"/>
    <dataValidation type="whole" errorStyle="warning" allowBlank="1" showErrorMessage="1" errorTitle="Cantidad" error="Escriba una cantidad numérica en esta celda." promptTitle="Cantidad" sqref="AE21:AE35" xr:uid="{AFB319F9-AF81-4CDB-8C17-D925C3F537B1}">
      <formula1>0</formula1>
      <formula2>1000000000</formula2>
    </dataValidation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35" xr:uid="{96D9114D-C18D-4A70-9CCD-EBCF86509AF7}">
      <formula1>0</formula1>
      <formula2>256</formula2>
    </dataValidation>
    <dataValidation type="decimal" errorStyle="warning" allowBlank="1" showErrorMessage="1" errorTitle="Precio unitario" error="Escriba una cantidad numérica en esta celda." promptTitle="Precio unitario" sqref="N21:N35" xr:uid="{BA691516-E1D5-49E0-B9CC-8CFE0418C72A}">
      <formula1>0</formula1>
      <formula2>1000000000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74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E7E3-5C85-4D5F-A0CB-3D28D0662E01}">
  <sheetPr>
    <tabColor rgb="FFFFFF00"/>
    <pageSetUpPr fitToPage="1"/>
  </sheetPr>
  <dimension ref="A1:AL65425"/>
  <sheetViews>
    <sheetView topLeftCell="A9" zoomScale="85" zoomScaleNormal="85" workbookViewId="0">
      <selection activeCell="W18" sqref="W18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.88671875" style="82" customWidth="1"/>
    <col min="14" max="14" width="8" style="82" customWidth="1"/>
    <col min="15" max="15" width="14.88671875" style="82" customWidth="1"/>
    <col min="16" max="16" width="10.88671875" style="82" customWidth="1"/>
    <col min="17" max="18" width="4" style="82" customWidth="1"/>
    <col min="19" max="19" width="4" style="84" customWidth="1"/>
    <col min="20" max="20" width="30.332031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68</v>
      </c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  <c r="S6" s="519" t="s">
        <v>352</v>
      </c>
      <c r="T6" s="520"/>
      <c r="U6" s="520"/>
      <c r="V6" s="520"/>
      <c r="W6" s="520"/>
    </row>
    <row r="7" spans="1:23" ht="13.2" hidden="1" customHeight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  <c r="S7" s="519"/>
      <c r="T7" s="520"/>
      <c r="U7" s="520"/>
      <c r="V7" s="520"/>
      <c r="W7" s="520"/>
    </row>
    <row r="8" spans="1:23" ht="13.2" hidden="1" customHeight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  <c r="S8" s="519"/>
      <c r="T8" s="520"/>
      <c r="U8" s="520"/>
      <c r="V8" s="520"/>
      <c r="W8" s="520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100</v>
      </c>
      <c r="N9" s="433"/>
      <c r="O9" s="433"/>
      <c r="P9" s="433"/>
      <c r="Q9" s="90"/>
      <c r="R9" s="95"/>
      <c r="S9" s="519"/>
      <c r="T9" s="520"/>
      <c r="U9" s="520"/>
      <c r="V9" s="520"/>
      <c r="W9" s="520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101</v>
      </c>
      <c r="N16" s="441"/>
      <c r="O16" s="441"/>
      <c r="P16" s="441"/>
      <c r="Q16" s="90"/>
      <c r="R16" s="95"/>
      <c r="T16" s="98" t="s">
        <v>71</v>
      </c>
      <c r="U16" s="134" t="s">
        <v>96</v>
      </c>
      <c r="V16" s="139" t="s">
        <v>95</v>
      </c>
      <c r="W16" s="137" t="s">
        <v>94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>
        <v>11</v>
      </c>
      <c r="V18" s="135"/>
      <c r="W18" s="135"/>
    </row>
    <row r="19" spans="2:35" ht="15.6" thickBot="1">
      <c r="B19" s="89"/>
      <c r="C19" s="90"/>
      <c r="D19" s="90" t="s">
        <v>423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99</v>
      </c>
      <c r="V19" s="139" t="s">
        <v>98</v>
      </c>
      <c r="W19" s="138" t="s">
        <v>97</v>
      </c>
      <c r="X19" s="100"/>
      <c r="Y19" s="100">
        <f>W21/6</f>
        <v>1</v>
      </c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40" t="s">
        <v>77</v>
      </c>
      <c r="E20" s="141" t="s">
        <v>78</v>
      </c>
      <c r="F20" s="521" t="s">
        <v>79</v>
      </c>
      <c r="G20" s="521"/>
      <c r="H20" s="521"/>
      <c r="I20" s="521"/>
      <c r="J20" s="521"/>
      <c r="K20" s="521"/>
      <c r="L20" s="521"/>
      <c r="M20" s="521"/>
      <c r="N20" s="521" t="s">
        <v>80</v>
      </c>
      <c r="O20" s="522"/>
      <c r="P20" s="522"/>
      <c r="Q20" s="90"/>
      <c r="R20" s="95"/>
      <c r="S20" s="82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">
      <c r="B21" s="89"/>
      <c r="C21" s="102"/>
      <c r="D21" s="112">
        <f>Y21</f>
        <v>66</v>
      </c>
      <c r="E21" s="142" t="s">
        <v>82</v>
      </c>
      <c r="F21" s="523" t="str">
        <f>+T21</f>
        <v>CODO 1 X 90 TUBO PLUS</v>
      </c>
      <c r="G21" s="523"/>
      <c r="H21" s="523"/>
      <c r="I21" s="523"/>
      <c r="J21" s="523"/>
      <c r="K21" s="523"/>
      <c r="L21" s="523"/>
      <c r="M21" s="523"/>
      <c r="N21" s="506"/>
      <c r="O21" s="506"/>
      <c r="P21" s="506"/>
      <c r="Q21" s="90"/>
      <c r="R21" s="95"/>
      <c r="S21" s="82"/>
      <c r="T21" s="98" t="s">
        <v>434</v>
      </c>
      <c r="U21" s="103">
        <v>6</v>
      </c>
      <c r="V21" s="103"/>
      <c r="W21" s="103">
        <v>6</v>
      </c>
      <c r="X21" s="84"/>
      <c r="Y21" s="100">
        <f>((U21)*$U$18)+((V21)*$V$18)+((W21)*$W$18)</f>
        <v>66</v>
      </c>
      <c r="Z21" s="84">
        <f>Y21/6</f>
        <v>11</v>
      </c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41" si="0">Y22</f>
        <v>11</v>
      </c>
      <c r="E22" s="142" t="s">
        <v>82</v>
      </c>
      <c r="F22" s="523" t="str">
        <f t="shared" ref="F22:F41" si="1">+T22</f>
        <v>TAPON 1" TUBO PLUS</v>
      </c>
      <c r="G22" s="523"/>
      <c r="H22" s="523"/>
      <c r="I22" s="523"/>
      <c r="J22" s="523"/>
      <c r="K22" s="523"/>
      <c r="L22" s="523"/>
      <c r="M22" s="523"/>
      <c r="N22" s="506"/>
      <c r="O22" s="506"/>
      <c r="P22" s="506"/>
      <c r="Q22" s="105"/>
      <c r="R22" s="106"/>
      <c r="T22" s="108" t="s">
        <v>396</v>
      </c>
      <c r="U22" s="109">
        <v>1</v>
      </c>
      <c r="V22" s="109"/>
      <c r="W22" s="109">
        <v>1</v>
      </c>
      <c r="X22" s="110"/>
      <c r="Y22" s="100">
        <f t="shared" ref="Y22:Y41" si="2">((U22)*$U$18)+((V22)*$V$18)+((W22)*$W$18)</f>
        <v>11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33</v>
      </c>
      <c r="E23" s="142" t="s">
        <v>82</v>
      </c>
      <c r="F23" s="523" t="str">
        <f t="shared" si="1"/>
        <v>TUBO 1" TUBO PLUS</v>
      </c>
      <c r="G23" s="523"/>
      <c r="H23" s="523"/>
      <c r="I23" s="523"/>
      <c r="J23" s="523"/>
      <c r="K23" s="523"/>
      <c r="L23" s="523"/>
      <c r="M23" s="523"/>
      <c r="N23" s="506"/>
      <c r="O23" s="506"/>
      <c r="P23" s="506"/>
      <c r="Q23" s="90"/>
      <c r="R23" s="95"/>
      <c r="S23" s="107"/>
      <c r="T23" s="99" t="s">
        <v>393</v>
      </c>
      <c r="U23" s="103">
        <v>3</v>
      </c>
      <c r="V23" s="103"/>
      <c r="W23" s="103">
        <v>3</v>
      </c>
      <c r="X23" s="84"/>
      <c r="Y23" s="100">
        <f t="shared" si="2"/>
        <v>33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22</v>
      </c>
      <c r="E24" s="142" t="s">
        <v>82</v>
      </c>
      <c r="F24" s="523" t="str">
        <f t="shared" si="1"/>
        <v>CONECTOR HEMBRA DE  1/2"</v>
      </c>
      <c r="G24" s="523"/>
      <c r="H24" s="523"/>
      <c r="I24" s="523"/>
      <c r="J24" s="523"/>
      <c r="K24" s="523"/>
      <c r="L24" s="523"/>
      <c r="M24" s="523"/>
      <c r="N24" s="524"/>
      <c r="O24" s="525"/>
      <c r="P24" s="526"/>
      <c r="Q24" s="90"/>
      <c r="R24" s="95"/>
      <c r="S24" s="82"/>
      <c r="T24" s="99" t="s">
        <v>435</v>
      </c>
      <c r="U24" s="103">
        <v>2</v>
      </c>
      <c r="V24" s="103"/>
      <c r="W24" s="103">
        <v>2</v>
      </c>
      <c r="X24" s="84"/>
      <c r="Y24" s="100">
        <f t="shared" si="2"/>
        <v>22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66</v>
      </c>
      <c r="E25" s="142" t="s">
        <v>1</v>
      </c>
      <c r="F25" s="523" t="str">
        <f t="shared" si="1"/>
        <v>CODO 1/2" X 90  TUBO PLUS</v>
      </c>
      <c r="G25" s="523"/>
      <c r="H25" s="523"/>
      <c r="I25" s="523"/>
      <c r="J25" s="523"/>
      <c r="K25" s="523"/>
      <c r="L25" s="523"/>
      <c r="M25" s="523"/>
      <c r="N25" s="506"/>
      <c r="O25" s="506"/>
      <c r="P25" s="506"/>
      <c r="Q25" s="90"/>
      <c r="R25" s="95"/>
      <c r="S25" s="82"/>
      <c r="T25" s="99" t="s">
        <v>436</v>
      </c>
      <c r="U25" s="103">
        <v>6</v>
      </c>
      <c r="V25" s="103"/>
      <c r="W25" s="103">
        <v>6</v>
      </c>
      <c r="X25" s="84"/>
      <c r="Y25" s="100">
        <f t="shared" si="2"/>
        <v>66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11</v>
      </c>
      <c r="E26" s="142" t="s">
        <v>1</v>
      </c>
      <c r="F26" s="523" t="str">
        <f t="shared" si="1"/>
        <v>TAPON 1/2" TUBO PLUS</v>
      </c>
      <c r="G26" s="523"/>
      <c r="H26" s="523"/>
      <c r="I26" s="523"/>
      <c r="J26" s="523"/>
      <c r="K26" s="523"/>
      <c r="L26" s="523"/>
      <c r="M26" s="523"/>
      <c r="N26" s="292"/>
      <c r="O26" s="292"/>
      <c r="P26" s="292"/>
      <c r="Q26" s="90"/>
      <c r="R26" s="95"/>
      <c r="S26" s="82"/>
      <c r="T26" s="99" t="s">
        <v>395</v>
      </c>
      <c r="U26" s="103">
        <v>1</v>
      </c>
      <c r="V26" s="103"/>
      <c r="W26" s="103">
        <v>1</v>
      </c>
      <c r="X26" s="84"/>
      <c r="Y26" s="100">
        <f t="shared" si="2"/>
        <v>11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ht="15">
      <c r="B27" s="89"/>
      <c r="C27" s="102"/>
      <c r="D27" s="112">
        <f t="shared" si="0"/>
        <v>33</v>
      </c>
      <c r="E27" s="142" t="s">
        <v>1</v>
      </c>
      <c r="F27" s="523" t="str">
        <f t="shared" si="1"/>
        <v>TUBO 1/2" TUBO PLUS</v>
      </c>
      <c r="G27" s="523"/>
      <c r="H27" s="523"/>
      <c r="I27" s="523"/>
      <c r="J27" s="523"/>
      <c r="K27" s="523"/>
      <c r="L27" s="523"/>
      <c r="M27" s="523"/>
      <c r="N27" s="506"/>
      <c r="O27" s="506"/>
      <c r="P27" s="506"/>
      <c r="Q27" s="90"/>
      <c r="R27" s="95"/>
      <c r="S27" s="82"/>
      <c r="T27" s="99" t="s">
        <v>391</v>
      </c>
      <c r="U27" s="103">
        <v>3</v>
      </c>
      <c r="V27" s="103"/>
      <c r="W27" s="103">
        <v>3</v>
      </c>
      <c r="X27" s="84"/>
      <c r="Y27" s="100">
        <f t="shared" si="2"/>
        <v>33</v>
      </c>
      <c r="Z27" s="84"/>
      <c r="AA27" s="84"/>
      <c r="AC27" s="98"/>
      <c r="AD27" s="84"/>
      <c r="AE27" s="84"/>
      <c r="AF27" s="84"/>
      <c r="AG27" s="84"/>
      <c r="AH27" s="84"/>
      <c r="AI27" s="84"/>
    </row>
    <row r="28" spans="2:35" s="107" customFormat="1" ht="15">
      <c r="B28" s="104"/>
      <c r="C28" s="102"/>
      <c r="D28" s="112">
        <f t="shared" si="0"/>
        <v>11</v>
      </c>
      <c r="E28" s="142" t="s">
        <v>1</v>
      </c>
      <c r="F28" s="523" t="str">
        <f t="shared" si="1"/>
        <v>TAPON 1/2" POLIMEX</v>
      </c>
      <c r="G28" s="523"/>
      <c r="H28" s="523"/>
      <c r="I28" s="523"/>
      <c r="J28" s="523"/>
      <c r="K28" s="523"/>
      <c r="L28" s="523"/>
      <c r="M28" s="523"/>
      <c r="N28" s="527"/>
      <c r="O28" s="527"/>
      <c r="P28" s="527"/>
      <c r="Q28" s="105"/>
      <c r="R28" s="106"/>
      <c r="T28" s="98" t="s">
        <v>437</v>
      </c>
      <c r="U28" s="109">
        <v>1</v>
      </c>
      <c r="V28" s="109"/>
      <c r="W28" s="109">
        <v>1</v>
      </c>
      <c r="X28" s="84"/>
      <c r="Y28" s="100">
        <f t="shared" si="2"/>
        <v>11</v>
      </c>
      <c r="Z28" s="84">
        <f>Y28/6</f>
        <v>1.8333333333333333</v>
      </c>
      <c r="AA28" s="84"/>
      <c r="AB28" s="114" t="e">
        <f>W28+#REF!</f>
        <v>#REF!</v>
      </c>
      <c r="AC28" s="99" t="e">
        <f>AB28/6</f>
        <v>#REF!</v>
      </c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33</v>
      </c>
      <c r="E29" s="142" t="s">
        <v>1</v>
      </c>
      <c r="F29" s="523" t="str">
        <f t="shared" si="1"/>
        <v>CODO 3" X 90 PVC</v>
      </c>
      <c r="G29" s="523"/>
      <c r="H29" s="523"/>
      <c r="I29" s="523"/>
      <c r="J29" s="523"/>
      <c r="K29" s="523"/>
      <c r="L29" s="523"/>
      <c r="M29" s="523"/>
      <c r="N29" s="506"/>
      <c r="O29" s="506"/>
      <c r="P29" s="506"/>
      <c r="Q29" s="90"/>
      <c r="R29" s="95"/>
      <c r="S29" s="82"/>
      <c r="T29" s="98" t="s">
        <v>442</v>
      </c>
      <c r="U29" s="103">
        <v>3</v>
      </c>
      <c r="V29" s="103"/>
      <c r="W29" s="103">
        <v>3</v>
      </c>
      <c r="X29" s="84"/>
      <c r="Y29" s="100">
        <f t="shared" si="2"/>
        <v>33</v>
      </c>
      <c r="Z29" s="84"/>
      <c r="AA29" s="84"/>
      <c r="AC29" s="98"/>
      <c r="AD29" s="84"/>
      <c r="AE29" s="84"/>
      <c r="AF29" s="84"/>
      <c r="AG29" s="84"/>
      <c r="AH29" s="84"/>
      <c r="AI29" s="84"/>
    </row>
    <row r="30" spans="2:35" ht="15">
      <c r="B30" s="89"/>
      <c r="C30" s="102"/>
      <c r="D30" s="112">
        <f t="shared" si="0"/>
        <v>33</v>
      </c>
      <c r="E30" s="142" t="s">
        <v>1</v>
      </c>
      <c r="F30" s="523" t="str">
        <f t="shared" si="1"/>
        <v>TAPON 3" PVC</v>
      </c>
      <c r="G30" s="523"/>
      <c r="H30" s="523"/>
      <c r="I30" s="523"/>
      <c r="J30" s="523"/>
      <c r="K30" s="523"/>
      <c r="L30" s="523"/>
      <c r="M30" s="523"/>
      <c r="N30" s="506"/>
      <c r="O30" s="506"/>
      <c r="P30" s="506"/>
      <c r="Q30" s="90"/>
      <c r="R30" s="95"/>
      <c r="S30" s="82"/>
      <c r="T30" s="111" t="s">
        <v>443</v>
      </c>
      <c r="U30" s="103">
        <v>3</v>
      </c>
      <c r="V30" s="103"/>
      <c r="W30" s="103">
        <v>3</v>
      </c>
      <c r="X30" s="115"/>
      <c r="Y30" s="100">
        <f t="shared" si="2"/>
        <v>33</v>
      </c>
      <c r="Z30" s="115"/>
      <c r="AA30" s="84"/>
      <c r="AC30" s="98"/>
      <c r="AD30" s="115"/>
      <c r="AE30" s="115"/>
      <c r="AF30" s="115"/>
      <c r="AG30" s="115"/>
      <c r="AH30" s="115"/>
      <c r="AI30" s="84"/>
    </row>
    <row r="31" spans="2:35" ht="15">
      <c r="B31" s="89"/>
      <c r="C31" s="90"/>
      <c r="D31" s="112">
        <f t="shared" si="0"/>
        <v>22</v>
      </c>
      <c r="E31" s="142" t="s">
        <v>1</v>
      </c>
      <c r="F31" s="523" t="str">
        <f t="shared" si="1"/>
        <v>CODO 3 X 45 PVC</v>
      </c>
      <c r="G31" s="523"/>
      <c r="H31" s="523"/>
      <c r="I31" s="523"/>
      <c r="J31" s="523"/>
      <c r="K31" s="523"/>
      <c r="L31" s="523"/>
      <c r="M31" s="523"/>
      <c r="N31" s="506"/>
      <c r="O31" s="506"/>
      <c r="P31" s="506"/>
      <c r="Q31" s="90"/>
      <c r="R31" s="95"/>
      <c r="S31" s="82"/>
      <c r="T31" s="111" t="s">
        <v>444</v>
      </c>
      <c r="U31" s="103">
        <v>2</v>
      </c>
      <c r="V31" s="103"/>
      <c r="W31" s="103">
        <v>2</v>
      </c>
      <c r="X31" s="84"/>
      <c r="Y31" s="100">
        <f t="shared" si="2"/>
        <v>22</v>
      </c>
      <c r="Z31" s="84"/>
      <c r="AA31" s="84"/>
      <c r="AC31" s="98"/>
      <c r="AD31" s="84"/>
      <c r="AE31" s="84"/>
      <c r="AF31" s="84"/>
      <c r="AG31" s="84"/>
      <c r="AH31" s="84"/>
      <c r="AI31" s="84"/>
    </row>
    <row r="32" spans="2:35" s="107" customFormat="1" ht="15">
      <c r="B32" s="104"/>
      <c r="C32" s="102"/>
      <c r="D32" s="112">
        <f t="shared" si="0"/>
        <v>22</v>
      </c>
      <c r="E32" s="142" t="s">
        <v>1</v>
      </c>
      <c r="F32" s="523" t="str">
        <f t="shared" si="1"/>
        <v>CODO 1 1/2 X 90 PVC</v>
      </c>
      <c r="G32" s="523"/>
      <c r="H32" s="523"/>
      <c r="I32" s="523"/>
      <c r="J32" s="523"/>
      <c r="K32" s="523"/>
      <c r="L32" s="523"/>
      <c r="M32" s="523"/>
      <c r="N32" s="506"/>
      <c r="O32" s="506"/>
      <c r="P32" s="506"/>
      <c r="Q32" s="105"/>
      <c r="R32" s="106"/>
      <c r="T32" s="98" t="s">
        <v>445</v>
      </c>
      <c r="U32" s="103">
        <v>2</v>
      </c>
      <c r="V32" s="103"/>
      <c r="W32" s="103">
        <v>2</v>
      </c>
      <c r="X32" s="110"/>
      <c r="Y32" s="100">
        <f t="shared" si="2"/>
        <v>22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66</v>
      </c>
      <c r="E33" s="142" t="s">
        <v>1</v>
      </c>
      <c r="F33" s="523" t="str">
        <f t="shared" si="1"/>
        <v>CODO 2 X 90 PVC</v>
      </c>
      <c r="G33" s="523"/>
      <c r="H33" s="523"/>
      <c r="I33" s="523"/>
      <c r="J33" s="523"/>
      <c r="K33" s="523"/>
      <c r="L33" s="523"/>
      <c r="M33" s="523"/>
      <c r="N33" s="117"/>
      <c r="O33" s="118"/>
      <c r="P33" s="119"/>
      <c r="Q33" s="105"/>
      <c r="R33" s="106"/>
      <c r="T33" s="98" t="s">
        <v>446</v>
      </c>
      <c r="U33" s="103">
        <v>6</v>
      </c>
      <c r="V33" s="103"/>
      <c r="W33" s="103">
        <v>6</v>
      </c>
      <c r="X33" s="110"/>
      <c r="Y33" s="100">
        <f t="shared" si="2"/>
        <v>66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11</v>
      </c>
      <c r="E34" s="142" t="s">
        <v>1</v>
      </c>
      <c r="F34" s="523" t="str">
        <f t="shared" si="1"/>
        <v>TEE 1" TUBO PLUS</v>
      </c>
      <c r="G34" s="523"/>
      <c r="H34" s="523"/>
      <c r="I34" s="523"/>
      <c r="J34" s="523"/>
      <c r="K34" s="523"/>
      <c r="L34" s="523"/>
      <c r="M34" s="523"/>
      <c r="N34" s="117"/>
      <c r="O34" s="118"/>
      <c r="P34" s="119"/>
      <c r="Q34" s="105"/>
      <c r="R34" s="106"/>
      <c r="T34" s="98" t="s">
        <v>389</v>
      </c>
      <c r="U34" s="103">
        <v>1</v>
      </c>
      <c r="V34" s="103"/>
      <c r="W34" s="103">
        <v>1</v>
      </c>
      <c r="X34" s="110"/>
      <c r="Y34" s="100">
        <f t="shared" si="2"/>
        <v>11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0"/>
        <v>11</v>
      </c>
      <c r="E35" s="142" t="s">
        <v>1</v>
      </c>
      <c r="F35" s="523" t="str">
        <f t="shared" si="1"/>
        <v>REDUCCIÓN 3/4 A 1" TUBO PLUS</v>
      </c>
      <c r="G35" s="523"/>
      <c r="H35" s="523"/>
      <c r="I35" s="523"/>
      <c r="J35" s="523"/>
      <c r="K35" s="523"/>
      <c r="L35" s="523"/>
      <c r="M35" s="523"/>
      <c r="N35" s="117"/>
      <c r="O35" s="118"/>
      <c r="P35" s="119"/>
      <c r="Q35" s="105"/>
      <c r="R35" s="106"/>
      <c r="T35" s="98" t="s">
        <v>447</v>
      </c>
      <c r="U35" s="103">
        <v>1</v>
      </c>
      <c r="V35" s="103"/>
      <c r="W35" s="103">
        <v>1</v>
      </c>
      <c r="X35" s="110"/>
      <c r="Y35" s="100">
        <f t="shared" si="2"/>
        <v>11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s="107" customFormat="1" ht="15">
      <c r="B36" s="104"/>
      <c r="C36" s="102"/>
      <c r="D36" s="112">
        <f t="shared" si="0"/>
        <v>22</v>
      </c>
      <c r="E36" s="142" t="s">
        <v>1</v>
      </c>
      <c r="F36" s="523" t="str">
        <f t="shared" si="1"/>
        <v>CODO 3/4" X 90 TUBO PLUS</v>
      </c>
      <c r="G36" s="523"/>
      <c r="H36" s="523"/>
      <c r="I36" s="523"/>
      <c r="J36" s="523"/>
      <c r="K36" s="523"/>
      <c r="L36" s="523"/>
      <c r="M36" s="523"/>
      <c r="N36" s="117"/>
      <c r="O36" s="118"/>
      <c r="P36" s="119"/>
      <c r="Q36" s="105"/>
      <c r="R36" s="106"/>
      <c r="T36" s="98" t="s">
        <v>387</v>
      </c>
      <c r="U36" s="103">
        <v>2</v>
      </c>
      <c r="V36" s="103"/>
      <c r="W36" s="103">
        <v>2</v>
      </c>
      <c r="X36" s="110"/>
      <c r="Y36" s="100">
        <f t="shared" si="2"/>
        <v>22</v>
      </c>
      <c r="Z36" s="110"/>
      <c r="AA36" s="110"/>
      <c r="AC36" s="111"/>
      <c r="AD36" s="110"/>
      <c r="AE36" s="110"/>
      <c r="AF36" s="110"/>
      <c r="AG36" s="110"/>
      <c r="AH36" s="110"/>
      <c r="AI36" s="110"/>
    </row>
    <row r="37" spans="2:35" s="107" customFormat="1" ht="15" customHeight="1">
      <c r="B37" s="104"/>
      <c r="C37" s="102"/>
      <c r="D37" s="112">
        <f t="shared" si="0"/>
        <v>22</v>
      </c>
      <c r="E37" s="142" t="s">
        <v>1</v>
      </c>
      <c r="F37" s="523" t="str">
        <f t="shared" si="1"/>
        <v>TAPON 3/4" TUBO PLUS</v>
      </c>
      <c r="G37" s="523"/>
      <c r="H37" s="523"/>
      <c r="I37" s="523"/>
      <c r="J37" s="523"/>
      <c r="K37" s="523"/>
      <c r="L37" s="523"/>
      <c r="M37" s="523"/>
      <c r="N37" s="524"/>
      <c r="O37" s="525"/>
      <c r="P37" s="526"/>
      <c r="Q37" s="105"/>
      <c r="R37" s="106"/>
      <c r="T37" s="98" t="s">
        <v>397</v>
      </c>
      <c r="U37" s="109">
        <v>2</v>
      </c>
      <c r="V37" s="109"/>
      <c r="W37" s="109">
        <v>2</v>
      </c>
      <c r="X37" s="110"/>
      <c r="Y37" s="100">
        <f t="shared" si="2"/>
        <v>22</v>
      </c>
      <c r="Z37" s="110"/>
      <c r="AA37" s="110"/>
      <c r="AC37" s="111"/>
      <c r="AD37" s="110"/>
      <c r="AE37" s="110"/>
      <c r="AF37" s="110"/>
      <c r="AG37" s="110"/>
      <c r="AH37" s="110"/>
      <c r="AI37" s="110"/>
    </row>
    <row r="38" spans="2:35" ht="15">
      <c r="B38" s="89"/>
      <c r="C38" s="90"/>
      <c r="D38" s="112">
        <f t="shared" si="0"/>
        <v>66</v>
      </c>
      <c r="E38" s="142" t="s">
        <v>1</v>
      </c>
      <c r="F38" s="523" t="str">
        <f t="shared" si="1"/>
        <v>BOTE INTEGRAL CH</v>
      </c>
      <c r="G38" s="523"/>
      <c r="H38" s="523"/>
      <c r="I38" s="523"/>
      <c r="J38" s="523"/>
      <c r="K38" s="523"/>
      <c r="L38" s="523"/>
      <c r="M38" s="523"/>
      <c r="N38" s="506"/>
      <c r="O38" s="506"/>
      <c r="P38" s="506"/>
      <c r="Q38" s="90"/>
      <c r="R38" s="95"/>
      <c r="S38" s="82"/>
      <c r="T38" s="98" t="s">
        <v>409</v>
      </c>
      <c r="U38" s="109">
        <v>6</v>
      </c>
      <c r="V38" s="109">
        <v>9</v>
      </c>
      <c r="W38" s="109">
        <v>8</v>
      </c>
      <c r="X38" s="84"/>
      <c r="Y38" s="100">
        <f t="shared" si="2"/>
        <v>66</v>
      </c>
      <c r="Z38" s="84"/>
      <c r="AA38" s="84"/>
      <c r="AC38" s="98"/>
      <c r="AD38" s="84"/>
      <c r="AE38" s="84"/>
      <c r="AF38" s="84"/>
      <c r="AG38" s="84"/>
      <c r="AH38" s="84"/>
      <c r="AI38" s="84"/>
    </row>
    <row r="39" spans="2:35" ht="15">
      <c r="B39" s="89"/>
      <c r="C39" s="90"/>
      <c r="D39" s="112">
        <f t="shared" si="0"/>
        <v>77</v>
      </c>
      <c r="E39" s="142" t="s">
        <v>1</v>
      </c>
      <c r="F39" s="523" t="str">
        <f t="shared" si="1"/>
        <v>BOTE INTEGRAL GRANDE</v>
      </c>
      <c r="G39" s="523"/>
      <c r="H39" s="523"/>
      <c r="I39" s="523"/>
      <c r="J39" s="523"/>
      <c r="K39" s="523"/>
      <c r="L39" s="523"/>
      <c r="M39" s="523"/>
      <c r="N39" s="506"/>
      <c r="O39" s="506"/>
      <c r="P39" s="506"/>
      <c r="Q39" s="90"/>
      <c r="R39" s="95"/>
      <c r="T39" s="98" t="s">
        <v>410</v>
      </c>
      <c r="U39" s="116">
        <v>7</v>
      </c>
      <c r="V39" s="116">
        <v>12</v>
      </c>
      <c r="W39" s="103">
        <v>8</v>
      </c>
      <c r="Y39" s="100">
        <f t="shared" si="2"/>
        <v>77</v>
      </c>
    </row>
    <row r="40" spans="2:35" ht="15" customHeight="1">
      <c r="B40" s="89"/>
      <c r="C40" s="90"/>
      <c r="D40" s="112">
        <f t="shared" si="0"/>
        <v>0</v>
      </c>
      <c r="E40" s="142" t="s">
        <v>1</v>
      </c>
      <c r="F40" s="523">
        <f t="shared" si="1"/>
        <v>0</v>
      </c>
      <c r="G40" s="523"/>
      <c r="H40" s="523"/>
      <c r="I40" s="523"/>
      <c r="J40" s="523"/>
      <c r="K40" s="523"/>
      <c r="L40" s="523"/>
      <c r="M40" s="523"/>
      <c r="N40" s="506"/>
      <c r="O40" s="506"/>
      <c r="P40" s="506"/>
      <c r="Q40" s="90"/>
      <c r="R40" s="95"/>
      <c r="T40" s="98"/>
      <c r="U40" s="116"/>
      <c r="V40" s="116"/>
      <c r="W40" s="120"/>
      <c r="Y40" s="100">
        <f t="shared" si="2"/>
        <v>0</v>
      </c>
    </row>
    <row r="41" spans="2:35" ht="15">
      <c r="B41" s="89"/>
      <c r="C41" s="90"/>
      <c r="D41" s="112">
        <f t="shared" si="0"/>
        <v>0</v>
      </c>
      <c r="E41" s="142" t="s">
        <v>1</v>
      </c>
      <c r="F41" s="523">
        <f t="shared" si="1"/>
        <v>0</v>
      </c>
      <c r="G41" s="523"/>
      <c r="H41" s="523"/>
      <c r="I41" s="523"/>
      <c r="J41" s="523"/>
      <c r="K41" s="523"/>
      <c r="L41" s="523"/>
      <c r="M41" s="523"/>
      <c r="N41" s="506"/>
      <c r="O41" s="506"/>
      <c r="P41" s="506"/>
      <c r="Q41" s="90"/>
      <c r="R41" s="95"/>
      <c r="T41" s="98"/>
      <c r="U41" s="116"/>
      <c r="V41" s="116"/>
      <c r="W41" s="120"/>
      <c r="Y41" s="100">
        <f t="shared" si="2"/>
        <v>0</v>
      </c>
    </row>
    <row r="42" spans="2:35" ht="15.6">
      <c r="B42" s="89"/>
      <c r="C42" s="90"/>
      <c r="E42" s="121"/>
      <c r="F42" s="122"/>
      <c r="G42" s="122"/>
      <c r="H42" s="122"/>
      <c r="I42" s="122"/>
      <c r="J42" s="122"/>
      <c r="K42" s="122"/>
      <c r="L42" s="122"/>
      <c r="M42" s="123" t="s">
        <v>88</v>
      </c>
      <c r="N42" s="96"/>
      <c r="O42" s="96"/>
      <c r="P42" s="124"/>
      <c r="Q42" s="90"/>
      <c r="R42" s="95"/>
    </row>
    <row r="43" spans="2:35" ht="35.4">
      <c r="B43" s="89"/>
      <c r="C43" s="90"/>
      <c r="E43" s="112"/>
      <c r="F43" s="113"/>
      <c r="G43" s="528"/>
      <c r="H43" s="528"/>
      <c r="I43" s="528"/>
      <c r="J43" s="125"/>
      <c r="K43" s="125"/>
      <c r="L43" s="125"/>
      <c r="M43" s="90"/>
      <c r="N43" s="90"/>
      <c r="O43" s="90"/>
      <c r="P43" s="126"/>
      <c r="Q43" s="90"/>
      <c r="R43" s="95"/>
    </row>
    <row r="44" spans="2:35" ht="13.2" customHeight="1">
      <c r="B44" s="89"/>
      <c r="C44" s="90"/>
      <c r="E44" s="112"/>
      <c r="F44" s="113"/>
      <c r="G44" s="528"/>
      <c r="H44" s="528"/>
      <c r="I44" s="528"/>
      <c r="J44" s="464"/>
      <c r="K44" s="464"/>
      <c r="L44" s="90"/>
      <c r="M44" s="90"/>
      <c r="N44" s="90"/>
      <c r="O44" s="90"/>
      <c r="P44" s="126"/>
      <c r="Q44" s="90"/>
      <c r="R44" s="95"/>
    </row>
    <row r="45" spans="2:35" ht="13.2" customHeight="1">
      <c r="B45" s="89"/>
      <c r="C45" s="90"/>
      <c r="E45" s="112"/>
      <c r="F45" s="113"/>
      <c r="G45" s="528"/>
      <c r="H45" s="528"/>
      <c r="I45" s="528"/>
      <c r="J45" s="90"/>
      <c r="K45" s="90"/>
      <c r="L45" s="90"/>
      <c r="M45" s="90"/>
      <c r="N45" s="90"/>
      <c r="O45" s="90"/>
      <c r="P45" s="126"/>
      <c r="Q45" s="90"/>
      <c r="R45" s="95"/>
    </row>
    <row r="46" spans="2:35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5">
      <c r="B47" s="89"/>
      <c r="C47" s="90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90"/>
      <c r="R47" s="95"/>
    </row>
    <row r="48" spans="2:35" ht="13.8">
      <c r="B48" s="89"/>
      <c r="C48" s="90"/>
      <c r="E48" s="127" t="s">
        <v>89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1:38" ht="13.8" thickBot="1">
      <c r="B49" s="89"/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1:38" ht="15.75" customHeight="1" thickTop="1">
      <c r="B50" s="89"/>
      <c r="C50" s="90"/>
      <c r="D50" s="466"/>
      <c r="E50" s="466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90"/>
      <c r="R50" s="95"/>
    </row>
    <row r="51" spans="1:3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1:38">
      <c r="B52" s="89"/>
      <c r="C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5"/>
    </row>
    <row r="53" spans="1:38" s="84" customFormat="1" ht="13.8" thickBot="1">
      <c r="A53" s="82"/>
      <c r="B53" s="129"/>
      <c r="C53" s="90"/>
      <c r="D53" s="90"/>
      <c r="E53" s="467"/>
      <c r="F53" s="467"/>
      <c r="G53" s="467"/>
      <c r="H53" s="467"/>
      <c r="I53" s="467"/>
      <c r="J53" s="467"/>
      <c r="K53" s="90"/>
      <c r="L53" s="90"/>
      <c r="M53" s="90" t="s">
        <v>90</v>
      </c>
      <c r="N53" s="468"/>
      <c r="O53" s="469"/>
      <c r="P53" s="469"/>
      <c r="Q53" s="90"/>
      <c r="R53" s="95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84" customFormat="1" ht="13.8" thickTop="1">
      <c r="A54" s="82"/>
      <c r="B54" s="82"/>
      <c r="C54" s="90"/>
      <c r="D54" s="90"/>
      <c r="E54" s="467"/>
      <c r="F54" s="467"/>
      <c r="G54" s="467"/>
      <c r="H54" s="467"/>
      <c r="I54" s="467"/>
      <c r="J54" s="467"/>
      <c r="K54" s="90"/>
      <c r="L54" s="90"/>
      <c r="M54" s="90"/>
      <c r="N54" s="90"/>
      <c r="O54" s="90"/>
      <c r="P54" s="90"/>
      <c r="Q54" s="90"/>
      <c r="R54" s="95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84" customFormat="1" ht="12.75" customHeight="1">
      <c r="A55" s="82"/>
      <c r="B55" s="82"/>
      <c r="C55" s="90"/>
      <c r="D55" s="90"/>
      <c r="E55" s="467"/>
      <c r="F55" s="467"/>
      <c r="G55" s="467"/>
      <c r="H55" s="467"/>
      <c r="I55" s="467"/>
      <c r="J55" s="467"/>
      <c r="K55" s="90"/>
      <c r="L55" s="90"/>
      <c r="M55" s="470" t="s">
        <v>91</v>
      </c>
      <c r="N55" s="471"/>
      <c r="O55" s="471"/>
      <c r="P55" s="471"/>
      <c r="Q55" s="90"/>
      <c r="R55" s="95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84" customFormat="1" ht="22.5" customHeight="1">
      <c r="A56" s="82"/>
      <c r="B56" s="82"/>
      <c r="C56" s="90"/>
      <c r="D56" s="90"/>
      <c r="E56" s="467"/>
      <c r="F56" s="467"/>
      <c r="G56" s="467"/>
      <c r="H56" s="467"/>
      <c r="I56" s="467"/>
      <c r="J56" s="467"/>
      <c r="K56" s="90"/>
      <c r="L56" s="90"/>
      <c r="M56" s="470"/>
      <c r="N56" s="471"/>
      <c r="O56" s="471"/>
      <c r="P56" s="471"/>
      <c r="Q56" s="90"/>
      <c r="R56" s="95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84" customFormat="1">
      <c r="A57" s="82"/>
      <c r="B57" s="8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84" customFormat="1">
      <c r="A58" s="82"/>
      <c r="B58" s="8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5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84" customFormat="1" ht="12.75" customHeight="1">
      <c r="A59" s="82"/>
      <c r="B59" s="82"/>
      <c r="C59" s="90"/>
      <c r="D59" s="90"/>
      <c r="E59" s="130"/>
      <c r="F59" s="130"/>
      <c r="G59" s="462" t="s">
        <v>92</v>
      </c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84" customFormat="1" ht="12.75" customHeight="1">
      <c r="A60" s="82"/>
      <c r="B60" s="82"/>
      <c r="C60" s="90"/>
      <c r="D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84" customFormat="1" ht="12.75" customHeight="1">
      <c r="A61" s="82"/>
      <c r="B61" s="82"/>
      <c r="C61" s="90"/>
      <c r="D61" s="90"/>
      <c r="E61" s="130"/>
      <c r="F61" s="130"/>
      <c r="G61" s="462"/>
      <c r="H61" s="462"/>
      <c r="I61" s="462"/>
      <c r="J61" s="462"/>
      <c r="K61" s="462"/>
      <c r="L61" s="462"/>
      <c r="M61" s="462"/>
      <c r="N61" s="462"/>
      <c r="O61" s="462"/>
      <c r="P61" s="130"/>
      <c r="Q61" s="90"/>
      <c r="R61" s="95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84" customFormat="1">
      <c r="A62" s="82"/>
      <c r="B62" s="8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5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84" customFormat="1" ht="13.8" thickBot="1">
      <c r="A63" s="82"/>
      <c r="B63" s="82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84" customFormat="1" ht="13.8" thickTop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84" customForma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84" customForma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84" customForma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s="84" customForma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>
      <c r="D69" s="82"/>
    </row>
    <row r="70" spans="1:38">
      <c r="D70" s="82"/>
    </row>
    <row r="71" spans="1:38">
      <c r="D71" s="82"/>
    </row>
    <row r="72" spans="1:38">
      <c r="D72" s="82"/>
    </row>
    <row r="73" spans="1:38">
      <c r="D73" s="82"/>
    </row>
    <row r="74" spans="1:38">
      <c r="D74" s="82"/>
    </row>
    <row r="75" spans="1:38">
      <c r="D75" s="82"/>
    </row>
    <row r="76" spans="1:38">
      <c r="D76" s="82"/>
    </row>
    <row r="77" spans="1:38">
      <c r="D77" s="82"/>
    </row>
    <row r="78" spans="1:38">
      <c r="D78" s="82"/>
    </row>
    <row r="79" spans="1:38">
      <c r="D79" s="82"/>
    </row>
    <row r="80" spans="1:38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36" spans="4:4">
      <c r="D636" s="82"/>
    </row>
    <row r="65425" spans="6:6">
      <c r="F65425" s="133" t="s">
        <v>93</v>
      </c>
    </row>
  </sheetData>
  <mergeCells count="75">
    <mergeCell ref="G59:O61"/>
    <mergeCell ref="D46:P47"/>
    <mergeCell ref="D50:E50"/>
    <mergeCell ref="E53:J56"/>
    <mergeCell ref="N53:P53"/>
    <mergeCell ref="M55:M56"/>
    <mergeCell ref="N55:P56"/>
    <mergeCell ref="G45:I45"/>
    <mergeCell ref="F38:M38"/>
    <mergeCell ref="N38:P38"/>
    <mergeCell ref="F39:M39"/>
    <mergeCell ref="N39:P39"/>
    <mergeCell ref="F40:M40"/>
    <mergeCell ref="N40:P40"/>
    <mergeCell ref="F41:M41"/>
    <mergeCell ref="N41:P41"/>
    <mergeCell ref="G43:I43"/>
    <mergeCell ref="G44:I44"/>
    <mergeCell ref="J44:K44"/>
    <mergeCell ref="N37:P37"/>
    <mergeCell ref="F30:M30"/>
    <mergeCell ref="N30:P30"/>
    <mergeCell ref="F31:M31"/>
    <mergeCell ref="N31:P31"/>
    <mergeCell ref="F32:M32"/>
    <mergeCell ref="N32:P32"/>
    <mergeCell ref="F33:M33"/>
    <mergeCell ref="F34:M34"/>
    <mergeCell ref="F35:M35"/>
    <mergeCell ref="F36:M36"/>
    <mergeCell ref="F37:M37"/>
    <mergeCell ref="F29:M29"/>
    <mergeCell ref="N29:P29"/>
    <mergeCell ref="F23:M23"/>
    <mergeCell ref="N23:P23"/>
    <mergeCell ref="F24:M24"/>
    <mergeCell ref="N24:P24"/>
    <mergeCell ref="F25:M25"/>
    <mergeCell ref="N25:P25"/>
    <mergeCell ref="F26:M26"/>
    <mergeCell ref="F27:M27"/>
    <mergeCell ref="N27:P27"/>
    <mergeCell ref="F28:M28"/>
    <mergeCell ref="N28:P28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E3:L3"/>
    <mergeCell ref="E4:L4"/>
    <mergeCell ref="E5:L5"/>
    <mergeCell ref="E6:L6"/>
    <mergeCell ref="S6:W9"/>
    <mergeCell ref="E9:J9"/>
    <mergeCell ref="M9:P9"/>
  </mergeCells>
  <dataValidations count="9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1" xr:uid="{1C117889-D302-43DA-885C-A3D1A6E65A06}">
      <formula1>0</formula1>
      <formula2>256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9:G59 P59:P61 E60:F61" xr:uid="{4165EE69-D04D-433F-A121-00F063D9D87D}"/>
    <dataValidation type="decimal" errorStyle="warning" allowBlank="1" showErrorMessage="1" errorTitle="Precio unitario" error="Escriba una cantidad numérica en esta celda." promptTitle="Precio unitario" sqref="N21:N39" xr:uid="{2E1570CE-196C-415D-9C0E-D9BD3031198B}">
      <formula1>0</formula1>
      <formula2>1000000000</formula2>
    </dataValidation>
    <dataValidation type="whole" errorStyle="warning" allowBlank="1" showErrorMessage="1" errorTitle="Cantidad" error="Escriba una cantidad numérica en esta celda." promptTitle="Cantidad" sqref="AE21:AE37" xr:uid="{3568EFBF-18F4-4184-8C89-36401466ABF9}">
      <formula1>0</formula1>
      <formula2>1000000000</formula2>
    </dataValidation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97F8548B-3821-4EE5-85A6-629CE6DB72C2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9F8CE733-B2BA-4AD1-8E0B-5FA7938F1B92}"/>
    <dataValidation type="textLength" allowBlank="1" showErrorMessage="1" errorTitle="Tasa" error="Para agregar una tasa o para cambiar el nombre o el porcentaje, haga clic en el botón 'Personalizar...' y cambie la información en el área 'Información predeterminada para sus pedidos...'." promptTitle="Tasa" sqref="N40:P40" xr:uid="{E107A398-691E-42A6-B70F-2EDDA9A89A83}">
      <formula1>0</formula1>
      <formula2>0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3:J56" xr:uid="{EAAC7DD6-D31C-4F5B-BE8B-4ED7A11FFDD6}"/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6" xr:uid="{CC0087D3-1A7F-4717-A39F-EE3D9041C353}">
      <formula1>33970</formula1>
      <formula2>65016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3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A82E-4FC0-4222-90AE-721E6578EFAB}">
  <sheetPr>
    <tabColor rgb="FFFFFF00"/>
    <pageSetUpPr fitToPage="1"/>
  </sheetPr>
  <dimension ref="A1:AL65425"/>
  <sheetViews>
    <sheetView topLeftCell="A4" zoomScale="85" zoomScaleNormal="85" workbookViewId="0">
      <selection activeCell="X22" sqref="X22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.88671875" style="82" customWidth="1"/>
    <col min="14" max="14" width="8" style="82" customWidth="1"/>
    <col min="15" max="15" width="14.88671875" style="82" customWidth="1"/>
    <col min="16" max="16" width="10.88671875" style="82" customWidth="1"/>
    <col min="17" max="18" width="4" style="82" customWidth="1"/>
    <col min="19" max="19" width="4" style="84" customWidth="1"/>
    <col min="20" max="20" width="30.332031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68</v>
      </c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>
        <v>2</v>
      </c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  <c r="S6" s="519" t="s">
        <v>352</v>
      </c>
      <c r="T6" s="520"/>
      <c r="U6" s="520"/>
      <c r="V6" s="520"/>
      <c r="W6" s="520"/>
    </row>
    <row r="7" spans="1:23" ht="13.2" hidden="1" customHeight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  <c r="S7" s="519"/>
      <c r="T7" s="520"/>
      <c r="U7" s="520"/>
      <c r="V7" s="520"/>
      <c r="W7" s="520"/>
    </row>
    <row r="8" spans="1:23" ht="13.2" hidden="1" customHeight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  <c r="S8" s="519"/>
      <c r="T8" s="520"/>
      <c r="U8" s="520"/>
      <c r="V8" s="520"/>
      <c r="W8" s="520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100</v>
      </c>
      <c r="N9" s="433"/>
      <c r="O9" s="433"/>
      <c r="P9" s="433"/>
      <c r="Q9" s="90"/>
      <c r="R9" s="95"/>
      <c r="S9" s="519"/>
      <c r="T9" s="520"/>
      <c r="U9" s="520"/>
      <c r="V9" s="520"/>
      <c r="W9" s="520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101</v>
      </c>
      <c r="N16" s="441"/>
      <c r="O16" s="441"/>
      <c r="P16" s="441"/>
      <c r="Q16" s="90"/>
      <c r="R16" s="95"/>
      <c r="T16" s="98" t="s">
        <v>71</v>
      </c>
      <c r="U16" s="134" t="s">
        <v>96</v>
      </c>
      <c r="V16" s="139" t="s">
        <v>95</v>
      </c>
      <c r="W16" s="137" t="s">
        <v>94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35">
        <v>11</v>
      </c>
      <c r="W18" s="135"/>
    </row>
    <row r="19" spans="2:35" ht="15.6" thickBot="1">
      <c r="B19" s="89"/>
      <c r="C19" s="90"/>
      <c r="D19" s="90" t="s">
        <v>423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99</v>
      </c>
      <c r="V19" s="139" t="s">
        <v>98</v>
      </c>
      <c r="W19" s="138" t="s">
        <v>97</v>
      </c>
      <c r="X19" s="100"/>
      <c r="Y19" s="100">
        <f>W21/6</f>
        <v>0.16666666666666666</v>
      </c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40" t="s">
        <v>77</v>
      </c>
      <c r="E20" s="141" t="s">
        <v>78</v>
      </c>
      <c r="F20" s="521" t="s">
        <v>79</v>
      </c>
      <c r="G20" s="521"/>
      <c r="H20" s="521"/>
      <c r="I20" s="521"/>
      <c r="J20" s="521"/>
      <c r="K20" s="521"/>
      <c r="L20" s="521"/>
      <c r="M20" s="521"/>
      <c r="N20" s="521" t="s">
        <v>80</v>
      </c>
      <c r="O20" s="522"/>
      <c r="P20" s="522"/>
      <c r="Q20" s="90"/>
      <c r="R20" s="95"/>
      <c r="S20" s="82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">
      <c r="B21" s="89"/>
      <c r="C21" s="102"/>
      <c r="D21" s="112">
        <f>Y21</f>
        <v>11</v>
      </c>
      <c r="E21" s="142" t="s">
        <v>82</v>
      </c>
      <c r="F21" s="523" t="str">
        <f>+T21</f>
        <v>COPLE 3/4" GALVANIZADO</v>
      </c>
      <c r="G21" s="523"/>
      <c r="H21" s="523"/>
      <c r="I21" s="523"/>
      <c r="J21" s="523"/>
      <c r="K21" s="523"/>
      <c r="L21" s="523"/>
      <c r="M21" s="523"/>
      <c r="N21" s="506"/>
      <c r="O21" s="506"/>
      <c r="P21" s="506"/>
      <c r="Q21" s="90"/>
      <c r="R21" s="95"/>
      <c r="S21" s="82"/>
      <c r="T21" s="98" t="s">
        <v>403</v>
      </c>
      <c r="U21" s="103">
        <v>1</v>
      </c>
      <c r="V21" s="103">
        <v>1</v>
      </c>
      <c r="W21" s="103">
        <v>1</v>
      </c>
      <c r="X21" s="84"/>
      <c r="Y21" s="100">
        <f>((U21)*$U$18)+((V21)*$V$18)+((W21)*$W$18)</f>
        <v>11</v>
      </c>
      <c r="Z21" s="84">
        <f>Y21/6</f>
        <v>1.8333333333333333</v>
      </c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41" si="0">Y22</f>
        <v>11</v>
      </c>
      <c r="E22" s="142" t="s">
        <v>82</v>
      </c>
      <c r="F22" s="523" t="str">
        <f t="shared" ref="F22:F41" si="1">+T22</f>
        <v>CODO 3/4" GALVANIZADO</v>
      </c>
      <c r="G22" s="523"/>
      <c r="H22" s="523"/>
      <c r="I22" s="523"/>
      <c r="J22" s="523"/>
      <c r="K22" s="523"/>
      <c r="L22" s="523"/>
      <c r="M22" s="523"/>
      <c r="N22" s="506"/>
      <c r="O22" s="506"/>
      <c r="P22" s="506"/>
      <c r="Q22" s="105"/>
      <c r="R22" s="106"/>
      <c r="T22" s="108" t="s">
        <v>404</v>
      </c>
      <c r="U22" s="109">
        <v>1</v>
      </c>
      <c r="V22" s="109">
        <v>1</v>
      </c>
      <c r="W22" s="109">
        <v>1</v>
      </c>
      <c r="X22" s="110"/>
      <c r="Y22" s="100">
        <f t="shared" ref="Y22:Y41" si="2">((U22)*$U$18)+((V22)*$V$18)+((W22)*$W$18)</f>
        <v>11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11</v>
      </c>
      <c r="E23" s="142" t="s">
        <v>82</v>
      </c>
      <c r="F23" s="523" t="str">
        <f t="shared" si="1"/>
        <v>REDUCCIÓN BUSHING 3/4" GALVANIZADO</v>
      </c>
      <c r="G23" s="523"/>
      <c r="H23" s="523"/>
      <c r="I23" s="523"/>
      <c r="J23" s="523"/>
      <c r="K23" s="523"/>
      <c r="L23" s="523"/>
      <c r="M23" s="523"/>
      <c r="N23" s="506"/>
      <c r="O23" s="506"/>
      <c r="P23" s="506"/>
      <c r="Q23" s="90"/>
      <c r="R23" s="95"/>
      <c r="S23" s="107"/>
      <c r="T23" s="99" t="s">
        <v>405</v>
      </c>
      <c r="U23" s="103">
        <v>1</v>
      </c>
      <c r="V23" s="103">
        <v>1</v>
      </c>
      <c r="W23" s="103">
        <v>1</v>
      </c>
      <c r="X23" s="84"/>
      <c r="Y23" s="100">
        <f t="shared" si="2"/>
        <v>11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11</v>
      </c>
      <c r="E24" s="142" t="s">
        <v>82</v>
      </c>
      <c r="F24" s="523" t="str">
        <f t="shared" si="1"/>
        <v>NIPLE 1/2" X 4" GALVANIZADO</v>
      </c>
      <c r="G24" s="523"/>
      <c r="H24" s="523"/>
      <c r="I24" s="523"/>
      <c r="J24" s="523"/>
      <c r="K24" s="523"/>
      <c r="L24" s="523"/>
      <c r="M24" s="523"/>
      <c r="N24" s="524"/>
      <c r="O24" s="525"/>
      <c r="P24" s="526"/>
      <c r="Q24" s="90"/>
      <c r="R24" s="95"/>
      <c r="S24" s="82"/>
      <c r="T24" s="99" t="s">
        <v>406</v>
      </c>
      <c r="U24" s="103">
        <v>1</v>
      </c>
      <c r="V24" s="103">
        <v>1</v>
      </c>
      <c r="W24" s="103">
        <v>1</v>
      </c>
      <c r="X24" s="84"/>
      <c r="Y24" s="100">
        <f t="shared" si="2"/>
        <v>11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11</v>
      </c>
      <c r="E25" s="142" t="s">
        <v>1</v>
      </c>
      <c r="F25" s="523" t="str">
        <f t="shared" si="1"/>
        <v>TAPON 1/2" GALVANIZADO</v>
      </c>
      <c r="G25" s="523"/>
      <c r="H25" s="523"/>
      <c r="I25" s="523"/>
      <c r="J25" s="523"/>
      <c r="K25" s="523"/>
      <c r="L25" s="523"/>
      <c r="M25" s="523"/>
      <c r="N25" s="506"/>
      <c r="O25" s="506"/>
      <c r="P25" s="506"/>
      <c r="Q25" s="90"/>
      <c r="R25" s="95"/>
      <c r="S25" s="82"/>
      <c r="T25" s="99" t="s">
        <v>407</v>
      </c>
      <c r="U25" s="103">
        <v>1</v>
      </c>
      <c r="V25" s="103">
        <v>1</v>
      </c>
      <c r="W25" s="103">
        <v>1</v>
      </c>
      <c r="X25" s="84"/>
      <c r="Y25" s="100">
        <f t="shared" si="2"/>
        <v>11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/>
      <c r="E26" s="142" t="s">
        <v>1</v>
      </c>
      <c r="F26" s="523" t="str">
        <f>+T26</f>
        <v>TUBO 3/4" GALVANIZADO</v>
      </c>
      <c r="G26" s="523"/>
      <c r="H26" s="523"/>
      <c r="I26" s="523"/>
      <c r="J26" s="523"/>
      <c r="K26" s="523"/>
      <c r="L26" s="523"/>
      <c r="M26" s="523"/>
      <c r="N26" s="292"/>
      <c r="O26" s="292"/>
      <c r="P26" s="292"/>
      <c r="Q26" s="90"/>
      <c r="R26" s="95"/>
      <c r="S26" s="82"/>
      <c r="T26" s="99" t="s">
        <v>415</v>
      </c>
      <c r="U26" s="103" t="s">
        <v>416</v>
      </c>
      <c r="V26" s="103" t="s">
        <v>416</v>
      </c>
      <c r="W26" s="103" t="s">
        <v>416</v>
      </c>
      <c r="X26" s="84"/>
      <c r="Y26" s="100" t="e">
        <f t="shared" si="2"/>
        <v>#VALUE!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ht="15">
      <c r="B27" s="89"/>
      <c r="C27" s="102"/>
      <c r="D27" s="112">
        <f t="shared" si="0"/>
        <v>11</v>
      </c>
      <c r="E27" s="142" t="s">
        <v>1</v>
      </c>
      <c r="F27" s="523" t="str">
        <f t="shared" si="1"/>
        <v xml:space="preserve">CINTA TEFLON 3/4" </v>
      </c>
      <c r="G27" s="523"/>
      <c r="H27" s="523"/>
      <c r="I27" s="523"/>
      <c r="J27" s="523"/>
      <c r="K27" s="523"/>
      <c r="L27" s="523"/>
      <c r="M27" s="523"/>
      <c r="N27" s="506"/>
      <c r="O27" s="506"/>
      <c r="P27" s="506"/>
      <c r="Q27" s="90"/>
      <c r="R27" s="95"/>
      <c r="S27" s="82"/>
      <c r="T27" s="99" t="s">
        <v>408</v>
      </c>
      <c r="U27" s="103">
        <v>1</v>
      </c>
      <c r="V27" s="103">
        <v>1</v>
      </c>
      <c r="W27" s="103">
        <v>1</v>
      </c>
      <c r="X27" s="84"/>
      <c r="Y27" s="100">
        <f t="shared" si="2"/>
        <v>11</v>
      </c>
      <c r="Z27" s="84"/>
      <c r="AA27" s="84"/>
      <c r="AC27" s="98"/>
      <c r="AD27" s="84"/>
      <c r="AE27" s="84"/>
      <c r="AF27" s="84"/>
      <c r="AG27" s="84"/>
      <c r="AH27" s="84"/>
      <c r="AI27" s="84"/>
    </row>
    <row r="28" spans="2:35" s="107" customFormat="1" ht="15">
      <c r="B28" s="104"/>
      <c r="C28" s="102"/>
      <c r="D28" s="112">
        <f t="shared" si="0"/>
        <v>44</v>
      </c>
      <c r="E28" s="142" t="s">
        <v>1</v>
      </c>
      <c r="F28" s="523" t="str">
        <f t="shared" si="1"/>
        <v>BOTE INTEGRAL CH</v>
      </c>
      <c r="G28" s="523"/>
      <c r="H28" s="523"/>
      <c r="I28" s="523"/>
      <c r="J28" s="523"/>
      <c r="K28" s="523"/>
      <c r="L28" s="523"/>
      <c r="M28" s="523"/>
      <c r="N28" s="527"/>
      <c r="O28" s="527"/>
      <c r="P28" s="527"/>
      <c r="Q28" s="105"/>
      <c r="R28" s="106"/>
      <c r="T28" s="98" t="s">
        <v>409</v>
      </c>
      <c r="U28" s="109">
        <v>4</v>
      </c>
      <c r="V28" s="109">
        <v>4</v>
      </c>
      <c r="W28" s="109">
        <v>3</v>
      </c>
      <c r="X28" s="84"/>
      <c r="Y28" s="100">
        <f t="shared" si="2"/>
        <v>44</v>
      </c>
      <c r="Z28" s="84">
        <f>Y28/6</f>
        <v>7.333333333333333</v>
      </c>
      <c r="AA28" s="84"/>
      <c r="AB28" s="114" t="e">
        <f>W28+#REF!</f>
        <v>#REF!</v>
      </c>
      <c r="AC28" s="99" t="e">
        <f>AB28/6</f>
        <v>#REF!</v>
      </c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88</v>
      </c>
      <c r="E29" s="142" t="s">
        <v>1</v>
      </c>
      <c r="F29" s="523" t="str">
        <f t="shared" si="1"/>
        <v>BOTE INTEGRAL GRANDE</v>
      </c>
      <c r="G29" s="523"/>
      <c r="H29" s="523"/>
      <c r="I29" s="523"/>
      <c r="J29" s="523"/>
      <c r="K29" s="523"/>
      <c r="L29" s="523"/>
      <c r="M29" s="523"/>
      <c r="N29" s="506"/>
      <c r="O29" s="506"/>
      <c r="P29" s="506"/>
      <c r="Q29" s="90"/>
      <c r="R29" s="95"/>
      <c r="S29" s="82"/>
      <c r="T29" s="98" t="s">
        <v>410</v>
      </c>
      <c r="U29" s="103">
        <v>8</v>
      </c>
      <c r="V29" s="103">
        <v>8</v>
      </c>
      <c r="W29" s="103">
        <v>5</v>
      </c>
      <c r="X29" s="84"/>
      <c r="Y29" s="100">
        <f t="shared" si="2"/>
        <v>88</v>
      </c>
      <c r="Z29" s="84"/>
      <c r="AA29" s="84"/>
      <c r="AC29" s="98"/>
      <c r="AD29" s="84"/>
      <c r="AE29" s="84"/>
      <c r="AF29" s="84"/>
      <c r="AG29" s="84"/>
      <c r="AH29" s="84"/>
      <c r="AI29" s="84"/>
    </row>
    <row r="30" spans="2:35" ht="15">
      <c r="B30" s="89"/>
      <c r="C30" s="102"/>
      <c r="D30" s="112">
        <f t="shared" si="0"/>
        <v>11</v>
      </c>
      <c r="E30" s="142" t="s">
        <v>1</v>
      </c>
      <c r="F30" s="523" t="str">
        <f t="shared" si="1"/>
        <v xml:space="preserve">POLIDUCTO 1/2" </v>
      </c>
      <c r="G30" s="523"/>
      <c r="H30" s="523"/>
      <c r="I30" s="523"/>
      <c r="J30" s="523"/>
      <c r="K30" s="523"/>
      <c r="L30" s="523"/>
      <c r="M30" s="523"/>
      <c r="N30" s="506"/>
      <c r="O30" s="506"/>
      <c r="P30" s="506"/>
      <c r="Q30" s="90"/>
      <c r="R30" s="95"/>
      <c r="S30" s="82"/>
      <c r="T30" s="111" t="s">
        <v>411</v>
      </c>
      <c r="U30" s="103">
        <v>1</v>
      </c>
      <c r="V30" s="103">
        <v>1</v>
      </c>
      <c r="W30" s="103">
        <v>1</v>
      </c>
      <c r="X30" s="115"/>
      <c r="Y30" s="100">
        <f t="shared" si="2"/>
        <v>11</v>
      </c>
      <c r="Z30" s="115"/>
      <c r="AA30" s="84"/>
      <c r="AC30" s="98"/>
      <c r="AD30" s="115"/>
      <c r="AE30" s="115"/>
      <c r="AF30" s="115"/>
      <c r="AG30" s="115"/>
      <c r="AH30" s="115"/>
      <c r="AI30" s="84"/>
    </row>
    <row r="31" spans="2:35" ht="15">
      <c r="B31" s="89"/>
      <c r="C31" s="90"/>
      <c r="D31" s="112">
        <f t="shared" si="0"/>
        <v>11</v>
      </c>
      <c r="E31" s="142" t="s">
        <v>1</v>
      </c>
      <c r="F31" s="523" t="str">
        <f t="shared" si="1"/>
        <v xml:space="preserve">POLIDUCTO 3/4" </v>
      </c>
      <c r="G31" s="523"/>
      <c r="H31" s="523"/>
      <c r="I31" s="523"/>
      <c r="J31" s="523"/>
      <c r="K31" s="523"/>
      <c r="L31" s="523"/>
      <c r="M31" s="523"/>
      <c r="N31" s="506"/>
      <c r="O31" s="506"/>
      <c r="P31" s="506"/>
      <c r="Q31" s="90"/>
      <c r="R31" s="95"/>
      <c r="S31" s="82"/>
      <c r="T31" s="111" t="s">
        <v>412</v>
      </c>
      <c r="U31" s="103">
        <v>1</v>
      </c>
      <c r="V31" s="103">
        <v>1</v>
      </c>
      <c r="W31" s="103">
        <v>1</v>
      </c>
      <c r="X31" s="84"/>
      <c r="Y31" s="100">
        <f t="shared" si="2"/>
        <v>11</v>
      </c>
      <c r="Z31" s="84"/>
      <c r="AA31" s="84"/>
      <c r="AC31" s="98"/>
      <c r="AD31" s="84"/>
      <c r="AE31" s="84"/>
      <c r="AF31" s="84"/>
      <c r="AG31" s="84"/>
      <c r="AH31" s="84"/>
      <c r="AI31" s="84"/>
    </row>
    <row r="32" spans="2:35" s="107" customFormat="1" ht="15">
      <c r="B32" s="104"/>
      <c r="C32" s="102"/>
      <c r="D32" s="112">
        <f t="shared" si="0"/>
        <v>11</v>
      </c>
      <c r="E32" s="142" t="s">
        <v>1</v>
      </c>
      <c r="F32" s="523" t="str">
        <f t="shared" si="1"/>
        <v xml:space="preserve">CINTA CANELA </v>
      </c>
      <c r="G32" s="523"/>
      <c r="H32" s="523"/>
      <c r="I32" s="523"/>
      <c r="J32" s="523"/>
      <c r="K32" s="523"/>
      <c r="L32" s="523"/>
      <c r="M32" s="523"/>
      <c r="N32" s="506"/>
      <c r="O32" s="506"/>
      <c r="P32" s="506"/>
      <c r="Q32" s="105"/>
      <c r="R32" s="106"/>
      <c r="T32" s="98" t="s">
        <v>188</v>
      </c>
      <c r="U32" s="103"/>
      <c r="V32" s="103">
        <v>1</v>
      </c>
      <c r="W32" s="103">
        <v>1</v>
      </c>
      <c r="X32" s="110"/>
      <c r="Y32" s="100">
        <f t="shared" si="2"/>
        <v>11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0</v>
      </c>
      <c r="E33" s="142" t="s">
        <v>1</v>
      </c>
      <c r="F33" s="523">
        <f t="shared" si="1"/>
        <v>0</v>
      </c>
      <c r="G33" s="523"/>
      <c r="H33" s="523"/>
      <c r="I33" s="523"/>
      <c r="J33" s="523"/>
      <c r="K33" s="523"/>
      <c r="L33" s="523"/>
      <c r="M33" s="523"/>
      <c r="N33" s="117"/>
      <c r="O33" s="118"/>
      <c r="P33" s="119"/>
      <c r="Q33" s="105"/>
      <c r="R33" s="106"/>
      <c r="T33" s="98"/>
      <c r="U33" s="103"/>
      <c r="V33" s="103"/>
      <c r="W33" s="103"/>
      <c r="X33" s="110"/>
      <c r="Y33" s="100">
        <f t="shared" si="2"/>
        <v>0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0</v>
      </c>
      <c r="E34" s="142" t="s">
        <v>1</v>
      </c>
      <c r="F34" s="523">
        <f t="shared" si="1"/>
        <v>0</v>
      </c>
      <c r="G34" s="523"/>
      <c r="H34" s="523"/>
      <c r="I34" s="523"/>
      <c r="J34" s="523"/>
      <c r="K34" s="523"/>
      <c r="L34" s="523"/>
      <c r="M34" s="523"/>
      <c r="N34" s="117"/>
      <c r="O34" s="118"/>
      <c r="P34" s="119"/>
      <c r="Q34" s="105"/>
      <c r="R34" s="106"/>
      <c r="T34" s="98"/>
      <c r="U34" s="103"/>
      <c r="V34" s="103"/>
      <c r="W34" s="103"/>
      <c r="X34" s="110"/>
      <c r="Y34" s="100">
        <f t="shared" si="2"/>
        <v>0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0"/>
        <v>0</v>
      </c>
      <c r="E35" s="142" t="s">
        <v>1</v>
      </c>
      <c r="F35" s="523">
        <f t="shared" si="1"/>
        <v>0</v>
      </c>
      <c r="G35" s="523"/>
      <c r="H35" s="523"/>
      <c r="I35" s="523"/>
      <c r="J35" s="523"/>
      <c r="K35" s="523"/>
      <c r="L35" s="523"/>
      <c r="M35" s="523"/>
      <c r="N35" s="117"/>
      <c r="O35" s="118"/>
      <c r="P35" s="119"/>
      <c r="Q35" s="105"/>
      <c r="R35" s="106"/>
      <c r="T35" s="98"/>
      <c r="U35" s="103"/>
      <c r="V35" s="103"/>
      <c r="W35" s="103"/>
      <c r="X35" s="110"/>
      <c r="Y35" s="100">
        <f t="shared" si="2"/>
        <v>0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s="107" customFormat="1" ht="15">
      <c r="B36" s="104"/>
      <c r="C36" s="102"/>
      <c r="D36" s="112">
        <f t="shared" si="0"/>
        <v>0</v>
      </c>
      <c r="E36" s="142" t="s">
        <v>1</v>
      </c>
      <c r="F36" s="523">
        <f t="shared" si="1"/>
        <v>0</v>
      </c>
      <c r="G36" s="523"/>
      <c r="H36" s="523"/>
      <c r="I36" s="523"/>
      <c r="J36" s="523"/>
      <c r="K36" s="523"/>
      <c r="L36" s="523"/>
      <c r="M36" s="523"/>
      <c r="N36" s="117"/>
      <c r="O36" s="118"/>
      <c r="P36" s="119"/>
      <c r="Q36" s="105"/>
      <c r="R36" s="106"/>
      <c r="T36" s="98"/>
      <c r="U36" s="103"/>
      <c r="V36" s="103"/>
      <c r="W36" s="103"/>
      <c r="X36" s="110"/>
      <c r="Y36" s="100">
        <f t="shared" si="2"/>
        <v>0</v>
      </c>
      <c r="Z36" s="110"/>
      <c r="AA36" s="110"/>
      <c r="AC36" s="111"/>
      <c r="AD36" s="110"/>
      <c r="AE36" s="110"/>
      <c r="AF36" s="110"/>
      <c r="AG36" s="110"/>
      <c r="AH36" s="110"/>
      <c r="AI36" s="110"/>
    </row>
    <row r="37" spans="2:35" s="107" customFormat="1" ht="15" customHeight="1">
      <c r="B37" s="104"/>
      <c r="C37" s="102"/>
      <c r="D37" s="112">
        <f t="shared" si="0"/>
        <v>0</v>
      </c>
      <c r="E37" s="142" t="s">
        <v>1</v>
      </c>
      <c r="F37" s="523">
        <f t="shared" si="1"/>
        <v>0</v>
      </c>
      <c r="G37" s="523"/>
      <c r="H37" s="523"/>
      <c r="I37" s="523"/>
      <c r="J37" s="523"/>
      <c r="K37" s="523"/>
      <c r="L37" s="523"/>
      <c r="M37" s="523"/>
      <c r="N37" s="524"/>
      <c r="O37" s="525"/>
      <c r="P37" s="526"/>
      <c r="Q37" s="105"/>
      <c r="R37" s="106"/>
      <c r="T37" s="98"/>
      <c r="U37" s="109"/>
      <c r="V37" s="109"/>
      <c r="W37" s="109"/>
      <c r="X37" s="110"/>
      <c r="Y37" s="100">
        <f t="shared" si="2"/>
        <v>0</v>
      </c>
      <c r="Z37" s="110"/>
      <c r="AA37" s="110"/>
      <c r="AC37" s="111"/>
      <c r="AD37" s="110"/>
      <c r="AE37" s="110"/>
      <c r="AF37" s="110"/>
      <c r="AG37" s="110"/>
      <c r="AH37" s="110"/>
      <c r="AI37" s="110"/>
    </row>
    <row r="38" spans="2:35" ht="15">
      <c r="B38" s="89"/>
      <c r="C38" s="90"/>
      <c r="D38" s="112">
        <f t="shared" si="0"/>
        <v>0</v>
      </c>
      <c r="E38" s="142" t="s">
        <v>1</v>
      </c>
      <c r="F38" s="523">
        <f t="shared" si="1"/>
        <v>0</v>
      </c>
      <c r="G38" s="523"/>
      <c r="H38" s="523"/>
      <c r="I38" s="523"/>
      <c r="J38" s="523"/>
      <c r="K38" s="523"/>
      <c r="L38" s="523"/>
      <c r="M38" s="523"/>
      <c r="N38" s="506"/>
      <c r="O38" s="506"/>
      <c r="P38" s="506"/>
      <c r="Q38" s="90"/>
      <c r="R38" s="95"/>
      <c r="S38" s="82"/>
      <c r="T38" s="98"/>
      <c r="U38" s="109"/>
      <c r="V38" s="109"/>
      <c r="W38" s="109"/>
      <c r="X38" s="84"/>
      <c r="Y38" s="100">
        <f t="shared" si="2"/>
        <v>0</v>
      </c>
      <c r="Z38" s="84"/>
      <c r="AA38" s="84"/>
      <c r="AC38" s="98"/>
      <c r="AD38" s="84"/>
      <c r="AE38" s="84"/>
      <c r="AF38" s="84"/>
      <c r="AG38" s="84"/>
      <c r="AH38" s="84"/>
      <c r="AI38" s="84"/>
    </row>
    <row r="39" spans="2:35" ht="15">
      <c r="B39" s="89"/>
      <c r="C39" s="90"/>
      <c r="D39" s="112">
        <f t="shared" si="0"/>
        <v>0</v>
      </c>
      <c r="E39" s="142" t="s">
        <v>1</v>
      </c>
      <c r="F39" s="523">
        <f t="shared" si="1"/>
        <v>0</v>
      </c>
      <c r="G39" s="523"/>
      <c r="H39" s="523"/>
      <c r="I39" s="523"/>
      <c r="J39" s="523"/>
      <c r="K39" s="523"/>
      <c r="L39" s="523"/>
      <c r="M39" s="523"/>
      <c r="N39" s="506"/>
      <c r="O39" s="506"/>
      <c r="P39" s="506"/>
      <c r="Q39" s="90"/>
      <c r="R39" s="95"/>
      <c r="T39" s="98"/>
      <c r="U39" s="116"/>
      <c r="V39" s="116"/>
      <c r="W39" s="103"/>
      <c r="Y39" s="100">
        <f t="shared" si="2"/>
        <v>0</v>
      </c>
    </row>
    <row r="40" spans="2:35" ht="15" customHeight="1">
      <c r="B40" s="89"/>
      <c r="C40" s="90"/>
      <c r="D40" s="112">
        <f t="shared" si="0"/>
        <v>0</v>
      </c>
      <c r="E40" s="142" t="s">
        <v>1</v>
      </c>
      <c r="F40" s="523">
        <f t="shared" si="1"/>
        <v>0</v>
      </c>
      <c r="G40" s="523"/>
      <c r="H40" s="523"/>
      <c r="I40" s="523"/>
      <c r="J40" s="523"/>
      <c r="K40" s="523"/>
      <c r="L40" s="523"/>
      <c r="M40" s="523"/>
      <c r="N40" s="506"/>
      <c r="O40" s="506"/>
      <c r="P40" s="506"/>
      <c r="Q40" s="90"/>
      <c r="R40" s="95"/>
      <c r="T40" s="98"/>
      <c r="U40" s="116"/>
      <c r="V40" s="116"/>
      <c r="W40" s="120"/>
      <c r="Y40" s="100">
        <f t="shared" si="2"/>
        <v>0</v>
      </c>
    </row>
    <row r="41" spans="2:35" ht="15">
      <c r="B41" s="89"/>
      <c r="C41" s="90"/>
      <c r="D41" s="112">
        <f t="shared" si="0"/>
        <v>0</v>
      </c>
      <c r="E41" s="142" t="s">
        <v>1</v>
      </c>
      <c r="F41" s="523">
        <f t="shared" si="1"/>
        <v>0</v>
      </c>
      <c r="G41" s="523"/>
      <c r="H41" s="523"/>
      <c r="I41" s="523"/>
      <c r="J41" s="523"/>
      <c r="K41" s="523"/>
      <c r="L41" s="523"/>
      <c r="M41" s="523"/>
      <c r="N41" s="506"/>
      <c r="O41" s="506"/>
      <c r="P41" s="506"/>
      <c r="Q41" s="90"/>
      <c r="R41" s="95"/>
      <c r="T41" s="98"/>
      <c r="U41" s="116"/>
      <c r="V41" s="116"/>
      <c r="W41" s="120"/>
      <c r="Y41" s="100">
        <f t="shared" si="2"/>
        <v>0</v>
      </c>
    </row>
    <row r="42" spans="2:35" ht="15.6">
      <c r="B42" s="89"/>
      <c r="C42" s="90"/>
      <c r="E42" s="121"/>
      <c r="F42" s="122"/>
      <c r="G42" s="122"/>
      <c r="H42" s="122"/>
      <c r="I42" s="122"/>
      <c r="J42" s="122"/>
      <c r="K42" s="122"/>
      <c r="L42" s="122"/>
      <c r="M42" s="123" t="s">
        <v>88</v>
      </c>
      <c r="N42" s="96"/>
      <c r="O42" s="96"/>
      <c r="P42" s="124"/>
      <c r="Q42" s="90"/>
      <c r="R42" s="95"/>
    </row>
    <row r="43" spans="2:35" ht="35.4">
      <c r="B43" s="89"/>
      <c r="C43" s="90"/>
      <c r="E43" s="112"/>
      <c r="F43" s="113"/>
      <c r="G43" s="528"/>
      <c r="H43" s="528"/>
      <c r="I43" s="528"/>
      <c r="J43" s="125"/>
      <c r="K43" s="125"/>
      <c r="L43" s="125"/>
      <c r="M43" s="90"/>
      <c r="N43" s="90"/>
      <c r="O43" s="90"/>
      <c r="P43" s="126"/>
      <c r="Q43" s="90"/>
      <c r="R43" s="95"/>
    </row>
    <row r="44" spans="2:35" ht="13.2" customHeight="1">
      <c r="B44" s="89"/>
      <c r="C44" s="90"/>
      <c r="E44" s="112"/>
      <c r="F44" s="113"/>
      <c r="G44" s="528"/>
      <c r="H44" s="528"/>
      <c r="I44" s="528"/>
      <c r="J44" s="464"/>
      <c r="K44" s="464"/>
      <c r="L44" s="90"/>
      <c r="M44" s="90"/>
      <c r="N44" s="90"/>
      <c r="O44" s="90"/>
      <c r="P44" s="126"/>
      <c r="Q44" s="90"/>
      <c r="R44" s="95"/>
    </row>
    <row r="45" spans="2:35" ht="13.2" customHeight="1">
      <c r="B45" s="89"/>
      <c r="C45" s="90"/>
      <c r="E45" s="112"/>
      <c r="F45" s="113"/>
      <c r="G45" s="528"/>
      <c r="H45" s="528"/>
      <c r="I45" s="528"/>
      <c r="J45" s="90"/>
      <c r="K45" s="90"/>
      <c r="L45" s="90"/>
      <c r="M45" s="90"/>
      <c r="N45" s="90"/>
      <c r="O45" s="90"/>
      <c r="P45" s="126"/>
      <c r="Q45" s="90"/>
      <c r="R45" s="95"/>
    </row>
    <row r="46" spans="2:35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5">
      <c r="B47" s="89"/>
      <c r="C47" s="90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90"/>
      <c r="R47" s="95"/>
    </row>
    <row r="48" spans="2:35" ht="13.8">
      <c r="B48" s="89"/>
      <c r="C48" s="90"/>
      <c r="E48" s="127" t="s">
        <v>89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1:38" ht="13.8" thickBot="1">
      <c r="B49" s="89"/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1:38" ht="15.75" customHeight="1" thickTop="1">
      <c r="B50" s="89"/>
      <c r="C50" s="90"/>
      <c r="D50" s="466"/>
      <c r="E50" s="466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90"/>
      <c r="R50" s="95"/>
    </row>
    <row r="51" spans="1:3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1:38">
      <c r="B52" s="89"/>
      <c r="C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5"/>
    </row>
    <row r="53" spans="1:38" s="84" customFormat="1" ht="13.8" thickBot="1">
      <c r="A53" s="82"/>
      <c r="B53" s="129"/>
      <c r="C53" s="90"/>
      <c r="D53" s="90"/>
      <c r="E53" s="467"/>
      <c r="F53" s="467"/>
      <c r="G53" s="467"/>
      <c r="H53" s="467"/>
      <c r="I53" s="467"/>
      <c r="J53" s="467"/>
      <c r="K53" s="90"/>
      <c r="L53" s="90"/>
      <c r="M53" s="90" t="s">
        <v>90</v>
      </c>
      <c r="N53" s="468"/>
      <c r="O53" s="469"/>
      <c r="P53" s="469"/>
      <c r="Q53" s="90"/>
      <c r="R53" s="95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84" customFormat="1" ht="13.8" thickTop="1">
      <c r="A54" s="82"/>
      <c r="B54" s="82"/>
      <c r="C54" s="90"/>
      <c r="D54" s="90"/>
      <c r="E54" s="467"/>
      <c r="F54" s="467"/>
      <c r="G54" s="467"/>
      <c r="H54" s="467"/>
      <c r="I54" s="467"/>
      <c r="J54" s="467"/>
      <c r="K54" s="90"/>
      <c r="L54" s="90"/>
      <c r="M54" s="90"/>
      <c r="N54" s="90"/>
      <c r="O54" s="90"/>
      <c r="P54" s="90"/>
      <c r="Q54" s="90"/>
      <c r="R54" s="95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84" customFormat="1" ht="12.75" customHeight="1">
      <c r="A55" s="82"/>
      <c r="B55" s="82"/>
      <c r="C55" s="90"/>
      <c r="D55" s="90"/>
      <c r="E55" s="467"/>
      <c r="F55" s="467"/>
      <c r="G55" s="467"/>
      <c r="H55" s="467"/>
      <c r="I55" s="467"/>
      <c r="J55" s="467"/>
      <c r="K55" s="90"/>
      <c r="L55" s="90"/>
      <c r="M55" s="470" t="s">
        <v>91</v>
      </c>
      <c r="N55" s="471"/>
      <c r="O55" s="471"/>
      <c r="P55" s="471"/>
      <c r="Q55" s="90"/>
      <c r="R55" s="95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84" customFormat="1" ht="22.5" customHeight="1">
      <c r="A56" s="82"/>
      <c r="B56" s="82"/>
      <c r="C56" s="90"/>
      <c r="D56" s="90"/>
      <c r="E56" s="467"/>
      <c r="F56" s="467"/>
      <c r="G56" s="467"/>
      <c r="H56" s="467"/>
      <c r="I56" s="467"/>
      <c r="J56" s="467"/>
      <c r="K56" s="90"/>
      <c r="L56" s="90"/>
      <c r="M56" s="470"/>
      <c r="N56" s="471"/>
      <c r="O56" s="471"/>
      <c r="P56" s="471"/>
      <c r="Q56" s="90"/>
      <c r="R56" s="95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84" customFormat="1">
      <c r="A57" s="82"/>
      <c r="B57" s="8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84" customFormat="1">
      <c r="A58" s="82"/>
      <c r="B58" s="8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5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84" customFormat="1" ht="12.75" customHeight="1">
      <c r="A59" s="82"/>
      <c r="B59" s="82"/>
      <c r="C59" s="90"/>
      <c r="D59" s="90"/>
      <c r="E59" s="130"/>
      <c r="F59" s="130"/>
      <c r="G59" s="462" t="s">
        <v>92</v>
      </c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84" customFormat="1" ht="12.75" customHeight="1">
      <c r="A60" s="82"/>
      <c r="B60" s="82"/>
      <c r="C60" s="90"/>
      <c r="D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84" customFormat="1" ht="12.75" customHeight="1">
      <c r="A61" s="82"/>
      <c r="B61" s="82"/>
      <c r="C61" s="90"/>
      <c r="D61" s="90"/>
      <c r="E61" s="130"/>
      <c r="F61" s="130"/>
      <c r="G61" s="462"/>
      <c r="H61" s="462"/>
      <c r="I61" s="462"/>
      <c r="J61" s="462"/>
      <c r="K61" s="462"/>
      <c r="L61" s="462"/>
      <c r="M61" s="462"/>
      <c r="N61" s="462"/>
      <c r="O61" s="462"/>
      <c r="P61" s="130"/>
      <c r="Q61" s="90"/>
      <c r="R61" s="95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84" customFormat="1">
      <c r="A62" s="82"/>
      <c r="B62" s="8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5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84" customFormat="1" ht="13.8" thickBot="1">
      <c r="A63" s="82"/>
      <c r="B63" s="82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84" customFormat="1" ht="13.8" thickTop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84" customForma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84" customForma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84" customForma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s="84" customForma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>
      <c r="D69" s="82"/>
    </row>
    <row r="70" spans="1:38">
      <c r="D70" s="82"/>
    </row>
    <row r="71" spans="1:38">
      <c r="D71" s="82"/>
    </row>
    <row r="72" spans="1:38">
      <c r="D72" s="82"/>
    </row>
    <row r="73" spans="1:38">
      <c r="D73" s="82"/>
    </row>
    <row r="74" spans="1:38">
      <c r="D74" s="82"/>
    </row>
    <row r="75" spans="1:38">
      <c r="D75" s="82"/>
    </row>
    <row r="76" spans="1:38">
      <c r="D76" s="82"/>
    </row>
    <row r="77" spans="1:38">
      <c r="D77" s="82"/>
    </row>
    <row r="78" spans="1:38">
      <c r="D78" s="82"/>
    </row>
    <row r="79" spans="1:38">
      <c r="D79" s="82"/>
    </row>
    <row r="80" spans="1:38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36" spans="4:4">
      <c r="D636" s="82"/>
    </row>
    <row r="65425" spans="6:6">
      <c r="F65425" s="133" t="s">
        <v>93</v>
      </c>
    </row>
  </sheetData>
  <mergeCells count="75">
    <mergeCell ref="E3:L3"/>
    <mergeCell ref="E4:L4"/>
    <mergeCell ref="E5:L5"/>
    <mergeCell ref="E6:L6"/>
    <mergeCell ref="S6:W9"/>
    <mergeCell ref="E9:J9"/>
    <mergeCell ref="M9:P9"/>
    <mergeCell ref="E10:J10"/>
    <mergeCell ref="M10:P10"/>
    <mergeCell ref="E11:J11"/>
    <mergeCell ref="M11:P11"/>
    <mergeCell ref="E12:J12"/>
    <mergeCell ref="M12:P12"/>
    <mergeCell ref="E13:J13"/>
    <mergeCell ref="M13:P13"/>
    <mergeCell ref="E14:J14"/>
    <mergeCell ref="M14:P14"/>
    <mergeCell ref="E15:J15"/>
    <mergeCell ref="M15:P15"/>
    <mergeCell ref="E16:J16"/>
    <mergeCell ref="M16:P16"/>
    <mergeCell ref="E17:J17"/>
    <mergeCell ref="M17:P17"/>
    <mergeCell ref="E18:J18"/>
    <mergeCell ref="M18:P18"/>
    <mergeCell ref="F20:M20"/>
    <mergeCell ref="N20:P20"/>
    <mergeCell ref="F21:M21"/>
    <mergeCell ref="N21:P21"/>
    <mergeCell ref="F22:M22"/>
    <mergeCell ref="N22:P22"/>
    <mergeCell ref="F23:M23"/>
    <mergeCell ref="N23:P23"/>
    <mergeCell ref="F24:M24"/>
    <mergeCell ref="N24:P24"/>
    <mergeCell ref="F25:M25"/>
    <mergeCell ref="N25:P25"/>
    <mergeCell ref="F27:M27"/>
    <mergeCell ref="N27:P27"/>
    <mergeCell ref="F28:M28"/>
    <mergeCell ref="N28:P28"/>
    <mergeCell ref="F29:M29"/>
    <mergeCell ref="N29:P29"/>
    <mergeCell ref="F30:M30"/>
    <mergeCell ref="N30:P30"/>
    <mergeCell ref="F31:M31"/>
    <mergeCell ref="N31:P31"/>
    <mergeCell ref="F32:M32"/>
    <mergeCell ref="N32:P32"/>
    <mergeCell ref="F39:M39"/>
    <mergeCell ref="N39:P39"/>
    <mergeCell ref="F40:M40"/>
    <mergeCell ref="N40:P40"/>
    <mergeCell ref="F33:M33"/>
    <mergeCell ref="F34:M34"/>
    <mergeCell ref="F35:M35"/>
    <mergeCell ref="F36:M36"/>
    <mergeCell ref="F37:M37"/>
    <mergeCell ref="N37:P37"/>
    <mergeCell ref="G59:O61"/>
    <mergeCell ref="F26:M26"/>
    <mergeCell ref="D46:P47"/>
    <mergeCell ref="D50:E50"/>
    <mergeCell ref="E53:J56"/>
    <mergeCell ref="N53:P53"/>
    <mergeCell ref="M55:M56"/>
    <mergeCell ref="N55:P56"/>
    <mergeCell ref="F41:M41"/>
    <mergeCell ref="N41:P41"/>
    <mergeCell ref="G43:I43"/>
    <mergeCell ref="G44:I44"/>
    <mergeCell ref="J44:K44"/>
    <mergeCell ref="G45:I45"/>
    <mergeCell ref="F38:M38"/>
    <mergeCell ref="N38:P38"/>
  </mergeCells>
  <dataValidations count="9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6" xr:uid="{BC84EC1E-5220-4798-A9BF-09FAB7E78670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3:J56" xr:uid="{33AD6D5D-263D-439B-8637-944FF3F4ED6E}"/>
    <dataValidation type="textLength" allowBlank="1" showErrorMessage="1" errorTitle="Tasa" error="Para agregar una tasa o para cambiar el nombre o el porcentaje, haga clic en el botón 'Personalizar...' y cambie la información en el área 'Información predeterminada para sus pedidos...'." promptTitle="Tasa" sqref="N40:P40" xr:uid="{EDBC6E84-17E7-4496-8DF0-F29B87793CF1}">
      <formula1>0</formula1>
      <formula2>0</formula2>
    </dataValidation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87320CD7-4B5F-4C1E-BA4E-F29F4F139D28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7F2CC149-6B11-4913-9027-343130A2BB13}"/>
    <dataValidation type="whole" errorStyle="warning" allowBlank="1" showErrorMessage="1" errorTitle="Cantidad" error="Escriba una cantidad numérica en esta celda." promptTitle="Cantidad" sqref="AE21:AE37" xr:uid="{7637BBE5-53AC-41C1-AFCF-BB3E55393941}">
      <formula1>0</formula1>
      <formula2>1000000000</formula2>
    </dataValidation>
    <dataValidation type="decimal" errorStyle="warning" allowBlank="1" showErrorMessage="1" errorTitle="Precio unitario" error="Escriba una cantidad numérica en esta celda." promptTitle="Precio unitario" sqref="N21:N39" xr:uid="{CD54408E-C981-4D30-B70E-99BC2C32304D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9:G59 P59:P61 E60:F61" xr:uid="{1E34AD2F-14B4-42E4-8123-F14BAE5A91F7}"/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1" xr:uid="{C73F50B6-131B-45FF-98E0-2FE2AE759165}">
      <formula1>0</formula1>
      <formula2>256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3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D391-6B80-4CFB-8BA9-9B3034687964}">
  <sheetPr>
    <tabColor rgb="FFFFFF00"/>
    <pageSetUpPr fitToPage="1"/>
  </sheetPr>
  <dimension ref="A1:AL65424"/>
  <sheetViews>
    <sheetView topLeftCell="A6" zoomScale="85" zoomScaleNormal="85" workbookViewId="0">
      <selection activeCell="V19" sqref="V19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.88671875" style="82" customWidth="1"/>
    <col min="14" max="14" width="8" style="82" customWidth="1"/>
    <col min="15" max="15" width="14.88671875" style="82" customWidth="1"/>
    <col min="16" max="16" width="10.88671875" style="82" customWidth="1"/>
    <col min="17" max="18" width="4" style="82" customWidth="1"/>
    <col min="19" max="19" width="4" style="84" customWidth="1"/>
    <col min="20" max="20" width="30.332031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68</v>
      </c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  <c r="S6" s="519" t="s">
        <v>352</v>
      </c>
      <c r="T6" s="520"/>
      <c r="U6" s="520"/>
      <c r="V6" s="520"/>
      <c r="W6" s="520"/>
    </row>
    <row r="7" spans="1:23" ht="13.2" hidden="1" customHeight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  <c r="S7" s="519"/>
      <c r="T7" s="520"/>
      <c r="U7" s="520"/>
      <c r="V7" s="520"/>
      <c r="W7" s="520"/>
    </row>
    <row r="8" spans="1:23" ht="13.2" hidden="1" customHeight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  <c r="S8" s="519"/>
      <c r="T8" s="520"/>
      <c r="U8" s="520"/>
      <c r="V8" s="520"/>
      <c r="W8" s="520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100</v>
      </c>
      <c r="N9" s="433"/>
      <c r="O9" s="433"/>
      <c r="P9" s="433"/>
      <c r="Q9" s="90"/>
      <c r="R9" s="95"/>
      <c r="S9" s="519"/>
      <c r="T9" s="520"/>
      <c r="U9" s="520"/>
      <c r="V9" s="520"/>
      <c r="W9" s="520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101</v>
      </c>
      <c r="N16" s="441"/>
      <c r="O16" s="441"/>
      <c r="P16" s="441"/>
      <c r="Q16" s="90"/>
      <c r="R16" s="95"/>
      <c r="T16" s="98" t="s">
        <v>71</v>
      </c>
      <c r="U16" s="134" t="s">
        <v>96</v>
      </c>
      <c r="V16" s="139" t="s">
        <v>95</v>
      </c>
      <c r="W16" s="137" t="s">
        <v>94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35">
        <v>11</v>
      </c>
      <c r="W18" s="135"/>
    </row>
    <row r="19" spans="2:35" ht="15.6" thickBot="1">
      <c r="B19" s="89"/>
      <c r="C19" s="90"/>
      <c r="D19" s="90" t="s">
        <v>422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99</v>
      </c>
      <c r="V19" s="139" t="s">
        <v>98</v>
      </c>
      <c r="W19" s="138" t="s">
        <v>97</v>
      </c>
      <c r="X19" s="100"/>
      <c r="Y19" s="100">
        <f>W21/6</f>
        <v>1</v>
      </c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40" t="s">
        <v>77</v>
      </c>
      <c r="E20" s="141" t="s">
        <v>78</v>
      </c>
      <c r="F20" s="521" t="s">
        <v>79</v>
      </c>
      <c r="G20" s="521"/>
      <c r="H20" s="521"/>
      <c r="I20" s="521"/>
      <c r="J20" s="521"/>
      <c r="K20" s="521"/>
      <c r="L20" s="521"/>
      <c r="M20" s="521"/>
      <c r="N20" s="521" t="s">
        <v>80</v>
      </c>
      <c r="O20" s="522"/>
      <c r="P20" s="522"/>
      <c r="Q20" s="90"/>
      <c r="R20" s="95"/>
      <c r="S20" s="82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">
      <c r="B21" s="89"/>
      <c r="C21" s="102"/>
      <c r="D21" s="112">
        <f>Y21</f>
        <v>88</v>
      </c>
      <c r="E21" s="142" t="s">
        <v>82</v>
      </c>
      <c r="F21" s="523" t="str">
        <f>+T21</f>
        <v>CODO 3/4" X 90 TUBO PLUS</v>
      </c>
      <c r="G21" s="523"/>
      <c r="H21" s="523"/>
      <c r="I21" s="523"/>
      <c r="J21" s="523"/>
      <c r="K21" s="523"/>
      <c r="L21" s="523"/>
      <c r="M21" s="523"/>
      <c r="N21" s="506"/>
      <c r="O21" s="506"/>
      <c r="P21" s="506"/>
      <c r="Q21" s="90"/>
      <c r="R21" s="95"/>
      <c r="S21" s="82"/>
      <c r="T21" s="98" t="s">
        <v>387</v>
      </c>
      <c r="U21" s="103">
        <v>8</v>
      </c>
      <c r="V21" s="103">
        <v>8</v>
      </c>
      <c r="W21" s="103">
        <v>6</v>
      </c>
      <c r="X21" s="84"/>
      <c r="Y21" s="100">
        <f>((U21)*$U$18)+((V21)*$V$18)+((W21)*$W$18)</f>
        <v>88</v>
      </c>
      <c r="Z21" s="84">
        <f>Y21/6</f>
        <v>14.666666666666666</v>
      </c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40" si="0">Y22</f>
        <v>99</v>
      </c>
      <c r="E22" s="142" t="s">
        <v>82</v>
      </c>
      <c r="F22" s="523" t="str">
        <f t="shared" ref="F22:F40" si="1">+T22</f>
        <v>TEE 1/2" TUBO PLUS</v>
      </c>
      <c r="G22" s="523"/>
      <c r="H22" s="523"/>
      <c r="I22" s="523"/>
      <c r="J22" s="523"/>
      <c r="K22" s="523"/>
      <c r="L22" s="523"/>
      <c r="M22" s="523"/>
      <c r="N22" s="506"/>
      <c r="O22" s="506"/>
      <c r="P22" s="506"/>
      <c r="Q22" s="105"/>
      <c r="R22" s="106"/>
      <c r="T22" s="108" t="s">
        <v>388</v>
      </c>
      <c r="U22" s="109">
        <v>9</v>
      </c>
      <c r="V22" s="109">
        <v>9</v>
      </c>
      <c r="W22" s="109">
        <v>8</v>
      </c>
      <c r="X22" s="110"/>
      <c r="Y22" s="100">
        <f t="shared" ref="Y22:Y40" si="2">((U22)*$U$18)+((V22)*$V$18)+((W22)*$W$18)</f>
        <v>99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22</v>
      </c>
      <c r="E23" s="142" t="s">
        <v>82</v>
      </c>
      <c r="F23" s="523" t="str">
        <f t="shared" si="1"/>
        <v>TEE 1" TUBO PLUS</v>
      </c>
      <c r="G23" s="523"/>
      <c r="H23" s="523"/>
      <c r="I23" s="523"/>
      <c r="J23" s="523"/>
      <c r="K23" s="523"/>
      <c r="L23" s="523"/>
      <c r="M23" s="523"/>
      <c r="N23" s="506"/>
      <c r="O23" s="506"/>
      <c r="P23" s="506"/>
      <c r="Q23" s="90"/>
      <c r="R23" s="95"/>
      <c r="S23" s="107"/>
      <c r="T23" s="99" t="s">
        <v>389</v>
      </c>
      <c r="U23" s="103">
        <v>2</v>
      </c>
      <c r="V23" s="103">
        <v>2</v>
      </c>
      <c r="W23" s="103">
        <v>1</v>
      </c>
      <c r="X23" s="84"/>
      <c r="Y23" s="100">
        <f t="shared" si="2"/>
        <v>22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44</v>
      </c>
      <c r="E24" s="142" t="s">
        <v>82</v>
      </c>
      <c r="F24" s="523" t="str">
        <f t="shared" si="1"/>
        <v>REDUCCIÓN 1" A 1/2" TUBO PLUS</v>
      </c>
      <c r="G24" s="523"/>
      <c r="H24" s="523"/>
      <c r="I24" s="523"/>
      <c r="J24" s="523"/>
      <c r="K24" s="523"/>
      <c r="L24" s="523"/>
      <c r="M24" s="523"/>
      <c r="N24" s="524"/>
      <c r="O24" s="525"/>
      <c r="P24" s="526"/>
      <c r="Q24" s="90"/>
      <c r="R24" s="95"/>
      <c r="S24" s="82"/>
      <c r="T24" s="99" t="s">
        <v>390</v>
      </c>
      <c r="U24" s="103">
        <v>4</v>
      </c>
      <c r="V24" s="103">
        <v>4</v>
      </c>
      <c r="W24" s="103"/>
      <c r="X24" s="84"/>
      <c r="Y24" s="100">
        <f t="shared" si="2"/>
        <v>44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77</v>
      </c>
      <c r="E25" s="142" t="s">
        <v>1</v>
      </c>
      <c r="F25" s="523" t="str">
        <f t="shared" si="1"/>
        <v>TUBO 1/2" TUBO PLUS</v>
      </c>
      <c r="G25" s="523"/>
      <c r="H25" s="523"/>
      <c r="I25" s="523"/>
      <c r="J25" s="523"/>
      <c r="K25" s="523"/>
      <c r="L25" s="523"/>
      <c r="M25" s="523"/>
      <c r="N25" s="506"/>
      <c r="O25" s="506"/>
      <c r="P25" s="506"/>
      <c r="Q25" s="90"/>
      <c r="R25" s="95"/>
      <c r="S25" s="82"/>
      <c r="T25" s="99" t="s">
        <v>391</v>
      </c>
      <c r="U25" s="103">
        <v>7</v>
      </c>
      <c r="V25" s="103">
        <v>7</v>
      </c>
      <c r="W25" s="103">
        <v>7</v>
      </c>
      <c r="X25" s="84"/>
      <c r="Y25" s="100">
        <f t="shared" si="2"/>
        <v>77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33</v>
      </c>
      <c r="E26" s="142" t="s">
        <v>1</v>
      </c>
      <c r="F26" s="523" t="str">
        <f t="shared" si="1"/>
        <v>TUBO 3/4" TUBO PLUS</v>
      </c>
      <c r="G26" s="523"/>
      <c r="H26" s="523"/>
      <c r="I26" s="523"/>
      <c r="J26" s="523"/>
      <c r="K26" s="523"/>
      <c r="L26" s="523"/>
      <c r="M26" s="523"/>
      <c r="N26" s="506"/>
      <c r="O26" s="506"/>
      <c r="P26" s="506"/>
      <c r="Q26" s="90"/>
      <c r="R26" s="95"/>
      <c r="S26" s="82"/>
      <c r="T26" s="99" t="s">
        <v>392</v>
      </c>
      <c r="U26" s="103">
        <v>3</v>
      </c>
      <c r="V26" s="103">
        <v>3</v>
      </c>
      <c r="W26" s="103">
        <v>4</v>
      </c>
      <c r="X26" s="84"/>
      <c r="Y26" s="100">
        <f t="shared" si="2"/>
        <v>33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11</v>
      </c>
      <c r="E27" s="142" t="s">
        <v>1</v>
      </c>
      <c r="F27" s="523" t="str">
        <f t="shared" si="1"/>
        <v>TUBO 1" TUBO PLUS</v>
      </c>
      <c r="G27" s="523"/>
      <c r="H27" s="523"/>
      <c r="I27" s="523"/>
      <c r="J27" s="523"/>
      <c r="K27" s="523"/>
      <c r="L27" s="523"/>
      <c r="M27" s="523"/>
      <c r="N27" s="527"/>
      <c r="O27" s="527"/>
      <c r="P27" s="527"/>
      <c r="Q27" s="105"/>
      <c r="R27" s="106"/>
      <c r="T27" s="98" t="s">
        <v>393</v>
      </c>
      <c r="U27" s="109">
        <v>1</v>
      </c>
      <c r="V27" s="109">
        <v>1</v>
      </c>
      <c r="W27" s="109">
        <v>1</v>
      </c>
      <c r="X27" s="84"/>
      <c r="Y27" s="100">
        <f t="shared" si="2"/>
        <v>11</v>
      </c>
      <c r="Z27" s="84">
        <f>Y27/6</f>
        <v>1.8333333333333333</v>
      </c>
      <c r="AA27" s="84"/>
      <c r="AB27" s="114" t="e">
        <f>W27+#REF!</f>
        <v>#REF!</v>
      </c>
      <c r="AC27" s="99" t="e">
        <f>AB27/6</f>
        <v>#REF!</v>
      </c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253</v>
      </c>
      <c r="E28" s="142" t="s">
        <v>1</v>
      </c>
      <c r="F28" s="523" t="str">
        <f>+T28</f>
        <v>CODO 1/2" X 90 TUBO PLUS</v>
      </c>
      <c r="G28" s="523"/>
      <c r="H28" s="523"/>
      <c r="I28" s="523"/>
      <c r="J28" s="523"/>
      <c r="K28" s="523"/>
      <c r="L28" s="523"/>
      <c r="M28" s="523"/>
      <c r="N28" s="506"/>
      <c r="O28" s="506"/>
      <c r="P28" s="506"/>
      <c r="Q28" s="90"/>
      <c r="R28" s="95"/>
      <c r="S28" s="82"/>
      <c r="T28" s="98" t="s">
        <v>386</v>
      </c>
      <c r="U28" s="103">
        <v>23</v>
      </c>
      <c r="V28" s="103">
        <v>23</v>
      </c>
      <c r="W28" s="103">
        <v>23</v>
      </c>
      <c r="X28" s="84"/>
      <c r="Y28" s="100">
        <f>((U28)*$U$18)+((V28)*$V$18)+((W28)*$W$18)</f>
        <v>253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26.4">
      <c r="B29" s="89"/>
      <c r="C29" s="102"/>
      <c r="D29" s="112">
        <f t="shared" si="0"/>
        <v>88</v>
      </c>
      <c r="E29" s="142" t="s">
        <v>1</v>
      </c>
      <c r="F29" s="523" t="str">
        <f t="shared" si="1"/>
        <v>REDUCCIÓN 3/4" A 1/2" TUBO PLUS</v>
      </c>
      <c r="G29" s="523"/>
      <c r="H29" s="523"/>
      <c r="I29" s="523"/>
      <c r="J29" s="523"/>
      <c r="K29" s="523"/>
      <c r="L29" s="523"/>
      <c r="M29" s="523"/>
      <c r="N29" s="506"/>
      <c r="O29" s="506"/>
      <c r="P29" s="506"/>
      <c r="Q29" s="90"/>
      <c r="R29" s="95"/>
      <c r="S29" s="82"/>
      <c r="T29" s="111" t="s">
        <v>394</v>
      </c>
      <c r="U29" s="103">
        <v>8</v>
      </c>
      <c r="V29" s="103">
        <v>8</v>
      </c>
      <c r="W29" s="103">
        <v>6</v>
      </c>
      <c r="X29" s="115"/>
      <c r="Y29" s="100">
        <f t="shared" si="2"/>
        <v>88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ht="15">
      <c r="B30" s="89"/>
      <c r="C30" s="90"/>
      <c r="D30" s="112">
        <f t="shared" si="0"/>
        <v>132</v>
      </c>
      <c r="E30" s="142" t="s">
        <v>1</v>
      </c>
      <c r="F30" s="523" t="str">
        <f t="shared" si="1"/>
        <v>TAPON 1/2" TUBO PLUS</v>
      </c>
      <c r="G30" s="523"/>
      <c r="H30" s="523"/>
      <c r="I30" s="523"/>
      <c r="J30" s="523"/>
      <c r="K30" s="523"/>
      <c r="L30" s="523"/>
      <c r="M30" s="523"/>
      <c r="N30" s="506"/>
      <c r="O30" s="506"/>
      <c r="P30" s="506"/>
      <c r="Q30" s="90"/>
      <c r="R30" s="95"/>
      <c r="S30" s="82"/>
      <c r="T30" s="111" t="s">
        <v>395</v>
      </c>
      <c r="U30" s="103">
        <v>12</v>
      </c>
      <c r="V30" s="103">
        <v>12</v>
      </c>
      <c r="W30" s="103">
        <v>12</v>
      </c>
      <c r="X30" s="84"/>
      <c r="Y30" s="100">
        <f t="shared" si="2"/>
        <v>132</v>
      </c>
      <c r="Z30" s="84"/>
      <c r="AA30" s="84"/>
      <c r="AC30" s="98"/>
      <c r="AD30" s="84"/>
      <c r="AE30" s="84"/>
      <c r="AF30" s="84"/>
      <c r="AG30" s="84"/>
      <c r="AH30" s="84"/>
      <c r="AI30" s="84"/>
    </row>
    <row r="31" spans="2:35" s="107" customFormat="1" ht="15">
      <c r="B31" s="104"/>
      <c r="C31" s="102"/>
      <c r="D31" s="112">
        <f t="shared" si="0"/>
        <v>11</v>
      </c>
      <c r="E31" s="142" t="s">
        <v>1</v>
      </c>
      <c r="F31" s="523" t="str">
        <f t="shared" si="1"/>
        <v>TAPON 1" TUBO PLUS</v>
      </c>
      <c r="G31" s="523"/>
      <c r="H31" s="523"/>
      <c r="I31" s="523"/>
      <c r="J31" s="523"/>
      <c r="K31" s="523"/>
      <c r="L31" s="523"/>
      <c r="M31" s="523"/>
      <c r="N31" s="506"/>
      <c r="O31" s="506"/>
      <c r="P31" s="506"/>
      <c r="Q31" s="105"/>
      <c r="R31" s="106"/>
      <c r="T31" s="98" t="s">
        <v>396</v>
      </c>
      <c r="U31" s="103">
        <v>1</v>
      </c>
      <c r="V31" s="103">
        <v>1</v>
      </c>
      <c r="W31" s="103">
        <v>1</v>
      </c>
      <c r="X31" s="110"/>
      <c r="Y31" s="100">
        <f t="shared" si="2"/>
        <v>11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>
        <f t="shared" si="0"/>
        <v>22</v>
      </c>
      <c r="E32" s="142" t="s">
        <v>1</v>
      </c>
      <c r="F32" s="523" t="str">
        <f t="shared" si="1"/>
        <v>TAPON 3/4" TUBO PLUS</v>
      </c>
      <c r="G32" s="523"/>
      <c r="H32" s="523"/>
      <c r="I32" s="523"/>
      <c r="J32" s="523"/>
      <c r="K32" s="523"/>
      <c r="L32" s="523"/>
      <c r="M32" s="523"/>
      <c r="N32" s="117"/>
      <c r="O32" s="118"/>
      <c r="P32" s="119"/>
      <c r="Q32" s="105"/>
      <c r="R32" s="106"/>
      <c r="T32" s="98" t="s">
        <v>397</v>
      </c>
      <c r="U32" s="103">
        <v>2</v>
      </c>
      <c r="V32" s="103">
        <v>2</v>
      </c>
      <c r="W32" s="103"/>
      <c r="X32" s="110"/>
      <c r="Y32" s="100">
        <f t="shared" si="2"/>
        <v>22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44</v>
      </c>
      <c r="E33" s="142" t="s">
        <v>1</v>
      </c>
      <c r="F33" s="523" t="str">
        <f t="shared" si="1"/>
        <v>COPLE  3/4" TUBO PLUS</v>
      </c>
      <c r="G33" s="523"/>
      <c r="H33" s="523"/>
      <c r="I33" s="523"/>
      <c r="J33" s="523"/>
      <c r="K33" s="523"/>
      <c r="L33" s="523"/>
      <c r="M33" s="523"/>
      <c r="N33" s="117"/>
      <c r="O33" s="118"/>
      <c r="P33" s="119"/>
      <c r="Q33" s="105"/>
      <c r="R33" s="106"/>
      <c r="T33" s="98" t="s">
        <v>413</v>
      </c>
      <c r="U33" s="103">
        <v>4</v>
      </c>
      <c r="V33" s="103">
        <v>4</v>
      </c>
      <c r="W33" s="103">
        <v>4</v>
      </c>
      <c r="X33" s="110"/>
      <c r="Y33" s="100">
        <f t="shared" si="2"/>
        <v>44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11</v>
      </c>
      <c r="E34" s="142" t="s">
        <v>1</v>
      </c>
      <c r="F34" s="523" t="str">
        <f t="shared" si="1"/>
        <v>COPLE 1" TUBO PLUS</v>
      </c>
      <c r="G34" s="523"/>
      <c r="H34" s="523"/>
      <c r="I34" s="523"/>
      <c r="J34" s="523"/>
      <c r="K34" s="523"/>
      <c r="L34" s="523"/>
      <c r="M34" s="523"/>
      <c r="N34" s="117"/>
      <c r="O34" s="118"/>
      <c r="P34" s="119"/>
      <c r="Q34" s="105"/>
      <c r="R34" s="106"/>
      <c r="T34" s="98" t="s">
        <v>414</v>
      </c>
      <c r="U34" s="103">
        <v>1</v>
      </c>
      <c r="V34" s="103">
        <v>1</v>
      </c>
      <c r="W34" s="103">
        <v>1</v>
      </c>
      <c r="X34" s="110"/>
      <c r="Y34" s="100">
        <f t="shared" si="2"/>
        <v>11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0"/>
        <v>0</v>
      </c>
      <c r="E35" s="142" t="s">
        <v>1</v>
      </c>
      <c r="F35" s="523">
        <f t="shared" si="1"/>
        <v>0</v>
      </c>
      <c r="G35" s="523"/>
      <c r="H35" s="523"/>
      <c r="I35" s="523"/>
      <c r="J35" s="523"/>
      <c r="K35" s="523"/>
      <c r="L35" s="523"/>
      <c r="M35" s="523"/>
      <c r="N35" s="117"/>
      <c r="O35" s="118"/>
      <c r="P35" s="119"/>
      <c r="Q35" s="105"/>
      <c r="R35" s="106"/>
      <c r="T35" s="98"/>
      <c r="U35" s="103"/>
      <c r="V35" s="103"/>
      <c r="W35" s="103"/>
      <c r="X35" s="110"/>
      <c r="Y35" s="100">
        <f t="shared" si="2"/>
        <v>0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s="107" customFormat="1" ht="15" customHeight="1">
      <c r="B36" s="104"/>
      <c r="C36" s="102"/>
      <c r="D36" s="112">
        <f t="shared" si="0"/>
        <v>0</v>
      </c>
      <c r="E36" s="142" t="s">
        <v>1</v>
      </c>
      <c r="F36" s="523">
        <f t="shared" si="1"/>
        <v>1</v>
      </c>
      <c r="G36" s="523"/>
      <c r="H36" s="523"/>
      <c r="I36" s="523"/>
      <c r="J36" s="523"/>
      <c r="K36" s="523"/>
      <c r="L36" s="523"/>
      <c r="M36" s="523"/>
      <c r="N36" s="524"/>
      <c r="O36" s="525"/>
      <c r="P36" s="526"/>
      <c r="Q36" s="105"/>
      <c r="R36" s="106"/>
      <c r="T36" s="98">
        <v>1</v>
      </c>
      <c r="U36" s="109"/>
      <c r="V36" s="109"/>
      <c r="W36" s="109"/>
      <c r="X36" s="110"/>
      <c r="Y36" s="100">
        <f t="shared" si="2"/>
        <v>0</v>
      </c>
      <c r="Z36" s="110"/>
      <c r="AA36" s="110"/>
      <c r="AC36" s="111"/>
      <c r="AD36" s="110"/>
      <c r="AE36" s="110"/>
      <c r="AF36" s="110"/>
      <c r="AG36" s="110"/>
      <c r="AH36" s="110"/>
      <c r="AI36" s="110"/>
    </row>
    <row r="37" spans="2:35" ht="15">
      <c r="B37" s="89"/>
      <c r="C37" s="90"/>
      <c r="D37" s="112">
        <f t="shared" si="0"/>
        <v>0</v>
      </c>
      <c r="E37" s="142" t="s">
        <v>1</v>
      </c>
      <c r="F37" s="523">
        <f t="shared" si="1"/>
        <v>0</v>
      </c>
      <c r="G37" s="523"/>
      <c r="H37" s="523"/>
      <c r="I37" s="523"/>
      <c r="J37" s="523"/>
      <c r="K37" s="523"/>
      <c r="L37" s="523"/>
      <c r="M37" s="523"/>
      <c r="N37" s="506"/>
      <c r="O37" s="506"/>
      <c r="P37" s="506"/>
      <c r="Q37" s="90"/>
      <c r="R37" s="95"/>
      <c r="S37" s="82"/>
      <c r="T37" s="98"/>
      <c r="U37" s="109"/>
      <c r="V37" s="109"/>
      <c r="W37" s="109"/>
      <c r="X37" s="84"/>
      <c r="Y37" s="100">
        <f t="shared" si="2"/>
        <v>0</v>
      </c>
      <c r="Z37" s="84"/>
      <c r="AA37" s="84"/>
      <c r="AC37" s="98"/>
      <c r="AD37" s="84"/>
      <c r="AE37" s="84"/>
      <c r="AF37" s="84"/>
      <c r="AG37" s="84"/>
      <c r="AH37" s="84"/>
      <c r="AI37" s="84"/>
    </row>
    <row r="38" spans="2:35" ht="15">
      <c r="B38" s="89"/>
      <c r="C38" s="90"/>
      <c r="D38" s="112">
        <f t="shared" si="0"/>
        <v>0</v>
      </c>
      <c r="E38" s="142" t="s">
        <v>1</v>
      </c>
      <c r="F38" s="523">
        <f t="shared" si="1"/>
        <v>0</v>
      </c>
      <c r="G38" s="523"/>
      <c r="H38" s="523"/>
      <c r="I38" s="523"/>
      <c r="J38" s="523"/>
      <c r="K38" s="523"/>
      <c r="L38" s="523"/>
      <c r="M38" s="523"/>
      <c r="N38" s="506"/>
      <c r="O38" s="506"/>
      <c r="P38" s="506"/>
      <c r="Q38" s="90"/>
      <c r="R38" s="95"/>
      <c r="T38" s="98"/>
      <c r="U38" s="116"/>
      <c r="V38" s="116"/>
      <c r="W38" s="103"/>
      <c r="Y38" s="100">
        <f t="shared" si="2"/>
        <v>0</v>
      </c>
    </row>
    <row r="39" spans="2:35" ht="15" customHeight="1">
      <c r="B39" s="89"/>
      <c r="C39" s="90"/>
      <c r="D39" s="112">
        <f t="shared" si="0"/>
        <v>0</v>
      </c>
      <c r="E39" s="142" t="s">
        <v>1</v>
      </c>
      <c r="F39" s="523">
        <f t="shared" si="1"/>
        <v>0</v>
      </c>
      <c r="G39" s="523"/>
      <c r="H39" s="523"/>
      <c r="I39" s="523"/>
      <c r="J39" s="523"/>
      <c r="K39" s="523"/>
      <c r="L39" s="523"/>
      <c r="M39" s="523"/>
      <c r="N39" s="506"/>
      <c r="O39" s="506"/>
      <c r="P39" s="506"/>
      <c r="Q39" s="90"/>
      <c r="R39" s="95"/>
      <c r="T39" s="98"/>
      <c r="U39" s="116"/>
      <c r="V39" s="116"/>
      <c r="W39" s="120"/>
      <c r="Y39" s="100">
        <f t="shared" si="2"/>
        <v>0</v>
      </c>
    </row>
    <row r="40" spans="2:35" ht="15">
      <c r="B40" s="89"/>
      <c r="C40" s="90"/>
      <c r="D40" s="112">
        <f t="shared" si="0"/>
        <v>0</v>
      </c>
      <c r="E40" s="142" t="s">
        <v>1</v>
      </c>
      <c r="F40" s="523">
        <f t="shared" si="1"/>
        <v>0</v>
      </c>
      <c r="G40" s="523"/>
      <c r="H40" s="523"/>
      <c r="I40" s="523"/>
      <c r="J40" s="523"/>
      <c r="K40" s="523"/>
      <c r="L40" s="523"/>
      <c r="M40" s="523"/>
      <c r="N40" s="506"/>
      <c r="O40" s="506"/>
      <c r="P40" s="506"/>
      <c r="Q40" s="90"/>
      <c r="R40" s="95"/>
      <c r="T40" s="98"/>
      <c r="U40" s="116"/>
      <c r="V40" s="116"/>
      <c r="W40" s="120"/>
      <c r="Y40" s="100">
        <f t="shared" si="2"/>
        <v>0</v>
      </c>
    </row>
    <row r="41" spans="2:35" ht="15.6">
      <c r="B41" s="89"/>
      <c r="C41" s="90"/>
      <c r="E41" s="121"/>
      <c r="F41" s="122"/>
      <c r="G41" s="122"/>
      <c r="H41" s="122"/>
      <c r="I41" s="122"/>
      <c r="J41" s="122"/>
      <c r="K41" s="122"/>
      <c r="L41" s="122"/>
      <c r="M41" s="123" t="s">
        <v>88</v>
      </c>
      <c r="N41" s="96"/>
      <c r="O41" s="96"/>
      <c r="P41" s="124"/>
      <c r="Q41" s="90"/>
      <c r="R41" s="95"/>
    </row>
    <row r="42" spans="2:35" ht="35.4">
      <c r="B42" s="89"/>
      <c r="C42" s="90"/>
      <c r="E42" s="112"/>
      <c r="F42" s="113"/>
      <c r="G42" s="528"/>
      <c r="H42" s="528"/>
      <c r="I42" s="528"/>
      <c r="J42" s="125"/>
      <c r="K42" s="125"/>
      <c r="L42" s="125"/>
      <c r="M42" s="90"/>
      <c r="N42" s="90"/>
      <c r="O42" s="90"/>
      <c r="P42" s="126"/>
      <c r="Q42" s="90"/>
      <c r="R42" s="95"/>
    </row>
    <row r="43" spans="2:35" ht="13.2" customHeight="1">
      <c r="B43" s="89"/>
      <c r="C43" s="90"/>
      <c r="E43" s="112"/>
      <c r="F43" s="113"/>
      <c r="G43" s="528"/>
      <c r="H43" s="528"/>
      <c r="I43" s="528"/>
      <c r="J43" s="464"/>
      <c r="K43" s="464"/>
      <c r="L43" s="90"/>
      <c r="M43" s="90"/>
      <c r="N43" s="90"/>
      <c r="O43" s="90"/>
      <c r="P43" s="126"/>
      <c r="Q43" s="90"/>
      <c r="R43" s="95"/>
    </row>
    <row r="44" spans="2:35" ht="13.2" customHeight="1">
      <c r="B44" s="89"/>
      <c r="C44" s="90"/>
      <c r="E44" s="112"/>
      <c r="F44" s="113"/>
      <c r="G44" s="528"/>
      <c r="H44" s="528"/>
      <c r="I44" s="528"/>
      <c r="J44" s="90"/>
      <c r="K44" s="90"/>
      <c r="L44" s="90"/>
      <c r="M44" s="90"/>
      <c r="N44" s="90"/>
      <c r="O44" s="90"/>
      <c r="P44" s="126"/>
      <c r="Q44" s="90"/>
      <c r="R44" s="95"/>
    </row>
    <row r="45" spans="2:35">
      <c r="B45" s="89"/>
      <c r="C45" s="90"/>
      <c r="D45" s="465"/>
      <c r="E45" s="465"/>
      <c r="F45" s="465"/>
      <c r="G45" s="465"/>
      <c r="H45" s="465"/>
      <c r="I45" s="465"/>
      <c r="J45" s="465"/>
      <c r="K45" s="465"/>
      <c r="L45" s="465"/>
      <c r="M45" s="465"/>
      <c r="N45" s="465"/>
      <c r="O45" s="465"/>
      <c r="P45" s="465"/>
      <c r="Q45" s="90"/>
      <c r="R45" s="95"/>
    </row>
    <row r="46" spans="2:35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5" ht="13.8">
      <c r="B47" s="89"/>
      <c r="C47" s="90"/>
      <c r="E47" s="127" t="s">
        <v>89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5"/>
    </row>
    <row r="48" spans="2:35" ht="13.8" thickBot="1">
      <c r="B48" s="89"/>
      <c r="C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1:38" ht="15.75" customHeight="1" thickTop="1">
      <c r="B49" s="89"/>
      <c r="C49" s="90"/>
      <c r="D49" s="466"/>
      <c r="E49" s="466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90"/>
      <c r="R49" s="95"/>
    </row>
    <row r="50" spans="1:38">
      <c r="B50" s="89"/>
      <c r="C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5"/>
    </row>
    <row r="51" spans="1:3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1:38" s="84" customFormat="1" ht="13.8" thickBot="1">
      <c r="A52" s="82"/>
      <c r="B52" s="129"/>
      <c r="C52" s="90"/>
      <c r="D52" s="90"/>
      <c r="E52" s="467"/>
      <c r="F52" s="467"/>
      <c r="G52" s="467"/>
      <c r="H52" s="467"/>
      <c r="I52" s="467"/>
      <c r="J52" s="467"/>
      <c r="K52" s="90"/>
      <c r="L52" s="90"/>
      <c r="M52" s="90" t="s">
        <v>90</v>
      </c>
      <c r="N52" s="468"/>
      <c r="O52" s="469"/>
      <c r="P52" s="469"/>
      <c r="Q52" s="90"/>
      <c r="R52" s="95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spans="1:38" s="84" customFormat="1" ht="13.8" thickTop="1">
      <c r="A53" s="82"/>
      <c r="B53" s="82"/>
      <c r="C53" s="90"/>
      <c r="D53" s="90"/>
      <c r="E53" s="467"/>
      <c r="F53" s="467"/>
      <c r="G53" s="467"/>
      <c r="H53" s="467"/>
      <c r="I53" s="467"/>
      <c r="J53" s="467"/>
      <c r="K53" s="90"/>
      <c r="L53" s="90"/>
      <c r="M53" s="90"/>
      <c r="N53" s="90"/>
      <c r="O53" s="90"/>
      <c r="P53" s="90"/>
      <c r="Q53" s="90"/>
      <c r="R53" s="95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84" customFormat="1" ht="12.75" customHeight="1">
      <c r="A54" s="82"/>
      <c r="B54" s="82"/>
      <c r="C54" s="90"/>
      <c r="D54" s="90"/>
      <c r="E54" s="467"/>
      <c r="F54" s="467"/>
      <c r="G54" s="467"/>
      <c r="H54" s="467"/>
      <c r="I54" s="467"/>
      <c r="J54" s="467"/>
      <c r="K54" s="90"/>
      <c r="L54" s="90"/>
      <c r="M54" s="470" t="s">
        <v>91</v>
      </c>
      <c r="N54" s="471"/>
      <c r="O54" s="471"/>
      <c r="P54" s="471"/>
      <c r="Q54" s="90"/>
      <c r="R54" s="95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84" customFormat="1" ht="22.5" customHeight="1">
      <c r="A55" s="82"/>
      <c r="B55" s="82"/>
      <c r="C55" s="90"/>
      <c r="D55" s="90"/>
      <c r="E55" s="467"/>
      <c r="F55" s="467"/>
      <c r="G55" s="467"/>
      <c r="H55" s="467"/>
      <c r="I55" s="467"/>
      <c r="J55" s="467"/>
      <c r="K55" s="90"/>
      <c r="L55" s="90"/>
      <c r="M55" s="470"/>
      <c r="N55" s="471"/>
      <c r="O55" s="471"/>
      <c r="P55" s="471"/>
      <c r="Q55" s="90"/>
      <c r="R55" s="95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84" customFormat="1">
      <c r="A56" s="82"/>
      <c r="B56" s="82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5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84" customFormat="1">
      <c r="A57" s="82"/>
      <c r="B57" s="8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84" customFormat="1" ht="12.75" customHeight="1">
      <c r="A58" s="82"/>
      <c r="B58" s="82"/>
      <c r="C58" s="90"/>
      <c r="D58" s="90"/>
      <c r="E58" s="130"/>
      <c r="F58" s="130"/>
      <c r="G58" s="462" t="s">
        <v>92</v>
      </c>
      <c r="H58" s="462"/>
      <c r="I58" s="462"/>
      <c r="J58" s="462"/>
      <c r="K58" s="462"/>
      <c r="L58" s="462"/>
      <c r="M58" s="462"/>
      <c r="N58" s="462"/>
      <c r="O58" s="462"/>
      <c r="P58" s="130"/>
      <c r="Q58" s="90"/>
      <c r="R58" s="95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84" customFormat="1" ht="12.75" customHeight="1">
      <c r="A59" s="82"/>
      <c r="B59" s="82"/>
      <c r="C59" s="90"/>
      <c r="D59" s="90"/>
      <c r="E59" s="130"/>
      <c r="F59" s="130"/>
      <c r="G59" s="462"/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84" customFormat="1" ht="12.75" customHeight="1">
      <c r="A60" s="82"/>
      <c r="B60" s="82"/>
      <c r="C60" s="90"/>
      <c r="D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84" customFormat="1">
      <c r="A61" s="82"/>
      <c r="B61" s="82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5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84" customFormat="1" ht="13.8" thickBot="1">
      <c r="A62" s="82"/>
      <c r="B62" s="82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84" customFormat="1" ht="13.8" thickTop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84" customForma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84" customForma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84" customForma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84" customForma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>
      <c r="D68" s="82"/>
    </row>
    <row r="69" spans="1:38">
      <c r="D69" s="82"/>
    </row>
    <row r="70" spans="1:38">
      <c r="D70" s="82"/>
    </row>
    <row r="71" spans="1:38">
      <c r="D71" s="82"/>
    </row>
    <row r="72" spans="1:38">
      <c r="D72" s="82"/>
    </row>
    <row r="73" spans="1:38">
      <c r="D73" s="82"/>
    </row>
    <row r="74" spans="1:38">
      <c r="D74" s="82"/>
    </row>
    <row r="75" spans="1:38">
      <c r="D75" s="82"/>
    </row>
    <row r="76" spans="1:38">
      <c r="D76" s="82"/>
    </row>
    <row r="77" spans="1:38">
      <c r="D77" s="82"/>
    </row>
    <row r="78" spans="1:38">
      <c r="D78" s="82"/>
    </row>
    <row r="79" spans="1:38">
      <c r="D79" s="82"/>
    </row>
    <row r="80" spans="1:38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5424" spans="6:6">
      <c r="F65424" s="133" t="s">
        <v>93</v>
      </c>
    </row>
  </sheetData>
  <mergeCells count="74">
    <mergeCell ref="E3:L3"/>
    <mergeCell ref="E4:L4"/>
    <mergeCell ref="E5:L5"/>
    <mergeCell ref="E6:L6"/>
    <mergeCell ref="S6:W9"/>
    <mergeCell ref="E9:J9"/>
    <mergeCell ref="M9:P9"/>
    <mergeCell ref="E10:J10"/>
    <mergeCell ref="M10:P10"/>
    <mergeCell ref="E11:J11"/>
    <mergeCell ref="M11:P11"/>
    <mergeCell ref="E12:J12"/>
    <mergeCell ref="M12:P12"/>
    <mergeCell ref="E13:J13"/>
    <mergeCell ref="M13:P13"/>
    <mergeCell ref="E14:J14"/>
    <mergeCell ref="M14:P14"/>
    <mergeCell ref="E15:J15"/>
    <mergeCell ref="M15:P15"/>
    <mergeCell ref="E16:J16"/>
    <mergeCell ref="M16:P16"/>
    <mergeCell ref="E17:J17"/>
    <mergeCell ref="M17:P17"/>
    <mergeCell ref="E18:J18"/>
    <mergeCell ref="M18:P18"/>
    <mergeCell ref="F20:M20"/>
    <mergeCell ref="N20:P20"/>
    <mergeCell ref="F21:M21"/>
    <mergeCell ref="N21:P21"/>
    <mergeCell ref="F22:M22"/>
    <mergeCell ref="N22:P22"/>
    <mergeCell ref="F23:M23"/>
    <mergeCell ref="N23:P23"/>
    <mergeCell ref="F24:M24"/>
    <mergeCell ref="N24:P24"/>
    <mergeCell ref="F25:M25"/>
    <mergeCell ref="N25:P25"/>
    <mergeCell ref="F26:M26"/>
    <mergeCell ref="N26:P26"/>
    <mergeCell ref="F27:M27"/>
    <mergeCell ref="N27:P27"/>
    <mergeCell ref="F28:M28"/>
    <mergeCell ref="N28:P28"/>
    <mergeCell ref="N36:P36"/>
    <mergeCell ref="F29:M29"/>
    <mergeCell ref="N29:P29"/>
    <mergeCell ref="F30:M30"/>
    <mergeCell ref="N30:P30"/>
    <mergeCell ref="F31:M31"/>
    <mergeCell ref="N31:P31"/>
    <mergeCell ref="F32:M32"/>
    <mergeCell ref="F33:M33"/>
    <mergeCell ref="F34:M34"/>
    <mergeCell ref="F35:M35"/>
    <mergeCell ref="F36:M36"/>
    <mergeCell ref="G44:I44"/>
    <mergeCell ref="F37:M37"/>
    <mergeCell ref="N37:P37"/>
    <mergeCell ref="F38:M38"/>
    <mergeCell ref="N38:P38"/>
    <mergeCell ref="F39:M39"/>
    <mergeCell ref="N39:P39"/>
    <mergeCell ref="F40:M40"/>
    <mergeCell ref="N40:P40"/>
    <mergeCell ref="G42:I42"/>
    <mergeCell ref="G43:I43"/>
    <mergeCell ref="J43:K43"/>
    <mergeCell ref="G58:O60"/>
    <mergeCell ref="D45:P46"/>
    <mergeCell ref="D49:E49"/>
    <mergeCell ref="E52:J55"/>
    <mergeCell ref="N52:P52"/>
    <mergeCell ref="M54:M55"/>
    <mergeCell ref="N54:P55"/>
  </mergeCells>
  <dataValidations count="9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5" xr:uid="{8ECF5130-1154-40E9-97CD-7E0F2E7293DB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2:J55" xr:uid="{C9BCBC2F-5517-4A99-8F4F-C4055EA94DC6}"/>
    <dataValidation type="textLength" allowBlank="1" showErrorMessage="1" errorTitle="Tasa" error="Para agregar una tasa o para cambiar el nombre o el porcentaje, haga clic en el botón 'Personalizar...' y cambie la información en el área 'Información predeterminada para sus pedidos...'." promptTitle="Tasa" sqref="N39:P39" xr:uid="{353F58C9-36EB-403D-8592-9C4619D097A1}">
      <formula1>0</formula1>
      <formula2>0</formula2>
    </dataValidation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62941059-821C-4EB7-BB7B-924D9E6BD4C9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B93C6AF9-EE45-459B-B62C-55CA7B9B501D}"/>
    <dataValidation type="whole" errorStyle="warning" allowBlank="1" showErrorMessage="1" errorTitle="Cantidad" error="Escriba una cantidad numérica en esta celda." promptTitle="Cantidad" sqref="AE21:AE36" xr:uid="{BF2112EF-CEF4-4EBA-8105-997633CE9A09}">
      <formula1>0</formula1>
      <formula2>1000000000</formula2>
    </dataValidation>
    <dataValidation type="decimal" errorStyle="warning" allowBlank="1" showErrorMessage="1" errorTitle="Precio unitario" error="Escriba una cantidad numérica en esta celda." promptTitle="Precio unitario" sqref="N21:N38" xr:uid="{259C2034-6A0C-439D-BF1A-06230AFCB9D0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8:G58 P58:P60 E59:F60" xr:uid="{8788891B-DF7F-4BF7-8B0C-A575B89C2BB9}"/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0" xr:uid="{2C6BCF00-7AEF-43E4-B403-CB57B787EF97}">
      <formula1>0</formula1>
      <formula2>256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4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2D12-6115-4243-83DC-FCA3E2D7148C}">
  <sheetPr>
    <tabColor rgb="FFFFFF00"/>
    <pageSetUpPr fitToPage="1"/>
  </sheetPr>
  <dimension ref="A1:AL65424"/>
  <sheetViews>
    <sheetView topLeftCell="A9" zoomScale="85" zoomScaleNormal="85" workbookViewId="0">
      <selection activeCell="V19" sqref="V19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.88671875" style="82" customWidth="1"/>
    <col min="14" max="14" width="8" style="82" customWidth="1"/>
    <col min="15" max="15" width="14.88671875" style="82" customWidth="1"/>
    <col min="16" max="16" width="10.88671875" style="82" customWidth="1"/>
    <col min="17" max="18" width="4" style="82" customWidth="1"/>
    <col min="19" max="19" width="4" style="84" customWidth="1"/>
    <col min="20" max="20" width="30.332031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68</v>
      </c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  <c r="S6" s="519" t="s">
        <v>352</v>
      </c>
      <c r="T6" s="520"/>
      <c r="U6" s="520"/>
      <c r="V6" s="520"/>
      <c r="W6" s="520"/>
    </row>
    <row r="7" spans="1:23" ht="13.2" hidden="1" customHeight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  <c r="S7" s="519"/>
      <c r="T7" s="520"/>
      <c r="U7" s="520"/>
      <c r="V7" s="520"/>
      <c r="W7" s="520"/>
    </row>
    <row r="8" spans="1:23" ht="13.2" hidden="1" customHeight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  <c r="S8" s="519"/>
      <c r="T8" s="520"/>
      <c r="U8" s="520"/>
      <c r="V8" s="520"/>
      <c r="W8" s="520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100</v>
      </c>
      <c r="N9" s="433"/>
      <c r="O9" s="433"/>
      <c r="P9" s="433"/>
      <c r="Q9" s="90"/>
      <c r="R9" s="95"/>
      <c r="S9" s="519"/>
      <c r="T9" s="520"/>
      <c r="U9" s="520"/>
      <c r="V9" s="520"/>
      <c r="W9" s="520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101</v>
      </c>
      <c r="N16" s="441"/>
      <c r="O16" s="441"/>
      <c r="P16" s="441"/>
      <c r="Q16" s="90"/>
      <c r="R16" s="95"/>
      <c r="T16" s="98" t="s">
        <v>71</v>
      </c>
      <c r="U16" s="134" t="s">
        <v>96</v>
      </c>
      <c r="V16" s="139" t="s">
        <v>95</v>
      </c>
      <c r="W16" s="137" t="s">
        <v>94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35">
        <v>11</v>
      </c>
      <c r="W18" s="135"/>
    </row>
    <row r="19" spans="2:35" ht="15.6" thickBot="1">
      <c r="B19" s="89"/>
      <c r="C19" s="90"/>
      <c r="D19" s="90" t="s">
        <v>421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99</v>
      </c>
      <c r="V19" s="139" t="s">
        <v>98</v>
      </c>
      <c r="W19" s="138" t="s">
        <v>97</v>
      </c>
      <c r="X19" s="100"/>
      <c r="Y19" s="100">
        <f>W21/6</f>
        <v>0</v>
      </c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40" t="s">
        <v>77</v>
      </c>
      <c r="E20" s="141" t="s">
        <v>78</v>
      </c>
      <c r="F20" s="521" t="s">
        <v>79</v>
      </c>
      <c r="G20" s="521"/>
      <c r="H20" s="521"/>
      <c r="I20" s="521"/>
      <c r="J20" s="521"/>
      <c r="K20" s="521"/>
      <c r="L20" s="521"/>
      <c r="M20" s="521"/>
      <c r="N20" s="521" t="s">
        <v>80</v>
      </c>
      <c r="O20" s="522"/>
      <c r="P20" s="522"/>
      <c r="Q20" s="90"/>
      <c r="R20" s="95"/>
      <c r="S20" s="82"/>
      <c r="U20" s="101" t="s">
        <v>81</v>
      </c>
      <c r="V20" s="101" t="s">
        <v>81</v>
      </c>
      <c r="W20" s="101" t="s">
        <v>81</v>
      </c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">
      <c r="B21" s="89"/>
      <c r="C21" s="102"/>
      <c r="D21" s="112">
        <f>Y21</f>
        <v>0</v>
      </c>
      <c r="E21" s="142" t="s">
        <v>82</v>
      </c>
      <c r="F21" s="523">
        <f>+T21</f>
        <v>0</v>
      </c>
      <c r="G21" s="523"/>
      <c r="H21" s="523"/>
      <c r="I21" s="523"/>
      <c r="J21" s="523"/>
      <c r="K21" s="523"/>
      <c r="L21" s="523"/>
      <c r="M21" s="523"/>
      <c r="N21" s="506"/>
      <c r="O21" s="506"/>
      <c r="P21" s="506"/>
      <c r="Q21" s="90"/>
      <c r="R21" s="95"/>
      <c r="S21" s="82"/>
      <c r="T21" s="98"/>
      <c r="U21" s="103"/>
      <c r="V21" s="103"/>
      <c r="W21" s="103"/>
      <c r="X21" s="84" t="s">
        <v>52</v>
      </c>
      <c r="Y21" s="100">
        <f>((U21)*$U$18)+((V21)*$V$18)+((W21)*$W$18)</f>
        <v>0</v>
      </c>
      <c r="Z21" s="84">
        <f>Y21/6</f>
        <v>0</v>
      </c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40" si="0">Y22</f>
        <v>44</v>
      </c>
      <c r="E22" s="142" t="s">
        <v>82</v>
      </c>
      <c r="F22" s="523" t="str">
        <f t="shared" ref="F22:F40" si="1">+T22</f>
        <v>CODO 4X45 PVC</v>
      </c>
      <c r="G22" s="523"/>
      <c r="H22" s="523"/>
      <c r="I22" s="523"/>
      <c r="J22" s="523"/>
      <c r="K22" s="523"/>
      <c r="L22" s="523"/>
      <c r="M22" s="523"/>
      <c r="N22" s="506"/>
      <c r="O22" s="506"/>
      <c r="P22" s="506"/>
      <c r="Q22" s="105"/>
      <c r="R22" s="106"/>
      <c r="T22" s="108" t="s">
        <v>353</v>
      </c>
      <c r="U22" s="109">
        <v>1</v>
      </c>
      <c r="V22" s="109">
        <v>4</v>
      </c>
      <c r="W22" s="109"/>
      <c r="X22" s="110"/>
      <c r="Y22" s="100">
        <f t="shared" ref="Y22:Y40" si="2">((U22)*$U$18)+((V22)*$V$18)+((W22)*$W$18)</f>
        <v>44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66</v>
      </c>
      <c r="E23" s="142" t="s">
        <v>82</v>
      </c>
      <c r="F23" s="523" t="str">
        <f t="shared" si="1"/>
        <v>CODO 4X90 PVC</v>
      </c>
      <c r="G23" s="523"/>
      <c r="H23" s="523"/>
      <c r="I23" s="523"/>
      <c r="J23" s="523"/>
      <c r="K23" s="523"/>
      <c r="L23" s="523"/>
      <c r="M23" s="523"/>
      <c r="N23" s="506"/>
      <c r="O23" s="506"/>
      <c r="P23" s="506"/>
      <c r="Q23" s="90"/>
      <c r="R23" s="95"/>
      <c r="S23" s="107"/>
      <c r="T23" s="99" t="s">
        <v>354</v>
      </c>
      <c r="U23" s="103">
        <v>2</v>
      </c>
      <c r="V23" s="103">
        <v>6</v>
      </c>
      <c r="W23" s="103">
        <v>6</v>
      </c>
      <c r="X23" s="84"/>
      <c r="Y23" s="100">
        <f t="shared" si="2"/>
        <v>66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 t="s">
        <v>88</v>
      </c>
      <c r="E24" s="142" t="s">
        <v>82</v>
      </c>
      <c r="F24" s="523" t="str">
        <f t="shared" si="1"/>
        <v>CODO 2X45 PVC</v>
      </c>
      <c r="G24" s="523"/>
      <c r="H24" s="523"/>
      <c r="I24" s="523"/>
      <c r="J24" s="523"/>
      <c r="K24" s="523"/>
      <c r="L24" s="523"/>
      <c r="M24" s="523"/>
      <c r="N24" s="524"/>
      <c r="O24" s="525"/>
      <c r="P24" s="526"/>
      <c r="Q24" s="90"/>
      <c r="R24" s="95"/>
      <c r="S24" s="82"/>
      <c r="T24" s="99" t="s">
        <v>355</v>
      </c>
      <c r="U24" s="103">
        <v>2</v>
      </c>
      <c r="V24" s="103">
        <v>10</v>
      </c>
      <c r="W24" s="103">
        <v>10</v>
      </c>
      <c r="X24" s="84"/>
      <c r="Y24" s="100">
        <f t="shared" si="2"/>
        <v>110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110</v>
      </c>
      <c r="E25" s="142" t="s">
        <v>1</v>
      </c>
      <c r="F25" s="523" t="str">
        <f t="shared" si="1"/>
        <v>CODO 2X90 PVC</v>
      </c>
      <c r="G25" s="523"/>
      <c r="H25" s="523"/>
      <c r="I25" s="523"/>
      <c r="J25" s="523"/>
      <c r="K25" s="523"/>
      <c r="L25" s="523"/>
      <c r="M25" s="523"/>
      <c r="N25" s="506"/>
      <c r="O25" s="506"/>
      <c r="P25" s="506"/>
      <c r="Q25" s="90"/>
      <c r="R25" s="95"/>
      <c r="S25" s="82"/>
      <c r="T25" s="99" t="s">
        <v>356</v>
      </c>
      <c r="U25" s="103">
        <v>3</v>
      </c>
      <c r="V25" s="103">
        <v>10</v>
      </c>
      <c r="W25" s="103">
        <v>9</v>
      </c>
      <c r="X25" s="84"/>
      <c r="Y25" s="100">
        <f t="shared" si="2"/>
        <v>110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44</v>
      </c>
      <c r="E26" s="142" t="s">
        <v>1</v>
      </c>
      <c r="F26" s="523" t="str">
        <f t="shared" si="1"/>
        <v xml:space="preserve">PEGAMENTO OATEY </v>
      </c>
      <c r="G26" s="523"/>
      <c r="H26" s="523"/>
      <c r="I26" s="523"/>
      <c r="J26" s="523"/>
      <c r="K26" s="523"/>
      <c r="L26" s="523"/>
      <c r="M26" s="523"/>
      <c r="N26" s="506"/>
      <c r="O26" s="506"/>
      <c r="P26" s="506"/>
      <c r="Q26" s="90"/>
      <c r="R26" s="95"/>
      <c r="S26" s="82"/>
      <c r="T26" s="99" t="s">
        <v>357</v>
      </c>
      <c r="U26" s="103">
        <v>3</v>
      </c>
      <c r="V26" s="103">
        <v>4</v>
      </c>
      <c r="W26" s="103">
        <v>3</v>
      </c>
      <c r="X26" s="84"/>
      <c r="Y26" s="100">
        <f t="shared" si="2"/>
        <v>44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44</v>
      </c>
      <c r="E27" s="142" t="s">
        <v>1</v>
      </c>
      <c r="F27" s="523" t="str">
        <f t="shared" si="1"/>
        <v>CODO  SALIDA TRASERA 4X2 PVC</v>
      </c>
      <c r="G27" s="523"/>
      <c r="H27" s="523"/>
      <c r="I27" s="523"/>
      <c r="J27" s="523"/>
      <c r="K27" s="523"/>
      <c r="L27" s="523"/>
      <c r="M27" s="523"/>
      <c r="N27" s="527"/>
      <c r="O27" s="527"/>
      <c r="P27" s="527"/>
      <c r="Q27" s="105"/>
      <c r="R27" s="106"/>
      <c r="T27" s="98" t="s">
        <v>399</v>
      </c>
      <c r="U27" s="109">
        <v>1</v>
      </c>
      <c r="V27" s="109">
        <v>4</v>
      </c>
      <c r="W27" s="109"/>
      <c r="X27" s="84" t="s">
        <v>52</v>
      </c>
      <c r="Y27" s="100">
        <f t="shared" si="2"/>
        <v>44</v>
      </c>
      <c r="Z27" s="84">
        <f>Y27/6</f>
        <v>7.333333333333333</v>
      </c>
      <c r="AA27" s="84"/>
      <c r="AB27" s="114" t="e">
        <f>W27+#REF!</f>
        <v>#REF!</v>
      </c>
      <c r="AC27" s="99" t="e">
        <f>AB27/6</f>
        <v>#REF!</v>
      </c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55</v>
      </c>
      <c r="E28" s="142" t="s">
        <v>1</v>
      </c>
      <c r="F28" s="523" t="str">
        <f t="shared" si="1"/>
        <v>YEE  4 A 2 PVC</v>
      </c>
      <c r="G28" s="523"/>
      <c r="H28" s="523"/>
      <c r="I28" s="523"/>
      <c r="J28" s="523"/>
      <c r="K28" s="523"/>
      <c r="L28" s="523"/>
      <c r="M28" s="523"/>
      <c r="N28" s="506"/>
      <c r="O28" s="506"/>
      <c r="P28" s="506"/>
      <c r="Q28" s="90"/>
      <c r="R28" s="95"/>
      <c r="S28" s="82"/>
      <c r="T28" s="98" t="s">
        <v>398</v>
      </c>
      <c r="U28" s="103">
        <v>1</v>
      </c>
      <c r="V28" s="103">
        <v>5</v>
      </c>
      <c r="W28" s="103">
        <v>5</v>
      </c>
      <c r="X28" s="84"/>
      <c r="Y28" s="100">
        <f t="shared" si="2"/>
        <v>55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44</v>
      </c>
      <c r="E29" s="142" t="s">
        <v>1</v>
      </c>
      <c r="F29" s="523" t="str">
        <f t="shared" si="1"/>
        <v>COPLE 4"  PVC</v>
      </c>
      <c r="G29" s="523"/>
      <c r="H29" s="523"/>
      <c r="I29" s="523"/>
      <c r="J29" s="523"/>
      <c r="K29" s="523"/>
      <c r="L29" s="523"/>
      <c r="M29" s="523"/>
      <c r="N29" s="506"/>
      <c r="O29" s="506"/>
      <c r="P29" s="506"/>
      <c r="Q29" s="90"/>
      <c r="R29" s="95"/>
      <c r="S29" s="82"/>
      <c r="T29" s="111" t="s">
        <v>400</v>
      </c>
      <c r="U29" s="103">
        <v>3</v>
      </c>
      <c r="V29" s="103">
        <v>4</v>
      </c>
      <c r="W29" s="103">
        <v>6</v>
      </c>
      <c r="X29" s="115"/>
      <c r="Y29" s="100">
        <f t="shared" si="2"/>
        <v>44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ht="15">
      <c r="B30" s="89"/>
      <c r="C30" s="90"/>
      <c r="D30" s="112">
        <f t="shared" si="0"/>
        <v>55</v>
      </c>
      <c r="E30" s="142" t="s">
        <v>1</v>
      </c>
      <c r="F30" s="523" t="str">
        <f t="shared" si="1"/>
        <v>COPLE 2" PVC</v>
      </c>
      <c r="G30" s="523"/>
      <c r="H30" s="523"/>
      <c r="I30" s="523"/>
      <c r="J30" s="523"/>
      <c r="K30" s="523"/>
      <c r="L30" s="523"/>
      <c r="M30" s="523"/>
      <c r="N30" s="506"/>
      <c r="O30" s="506"/>
      <c r="P30" s="506"/>
      <c r="Q30" s="90"/>
      <c r="R30" s="95"/>
      <c r="S30" s="82"/>
      <c r="T30" s="111" t="s">
        <v>401</v>
      </c>
      <c r="U30" s="103">
        <v>4</v>
      </c>
      <c r="V30" s="103">
        <v>5</v>
      </c>
      <c r="W30" s="103">
        <v>6</v>
      </c>
      <c r="X30" s="84"/>
      <c r="Y30" s="100">
        <f t="shared" si="2"/>
        <v>55</v>
      </c>
      <c r="Z30" s="84"/>
      <c r="AA30" s="84"/>
      <c r="AC30" s="98"/>
      <c r="AD30" s="84"/>
      <c r="AE30" s="84"/>
      <c r="AF30" s="84"/>
      <c r="AG30" s="84"/>
      <c r="AH30" s="84"/>
      <c r="AI30" s="84"/>
    </row>
    <row r="31" spans="2:35" s="107" customFormat="1" ht="15">
      <c r="B31" s="104"/>
      <c r="C31" s="102"/>
      <c r="D31" s="112">
        <f t="shared" si="0"/>
        <v>55</v>
      </c>
      <c r="E31" s="142" t="s">
        <v>1</v>
      </c>
      <c r="F31" s="523" t="str">
        <f t="shared" si="1"/>
        <v>COPLE 1 1/2" PVC</v>
      </c>
      <c r="G31" s="523"/>
      <c r="H31" s="523"/>
      <c r="I31" s="523"/>
      <c r="J31" s="523"/>
      <c r="K31" s="523"/>
      <c r="L31" s="523"/>
      <c r="M31" s="523"/>
      <c r="N31" s="506"/>
      <c r="O31" s="506"/>
      <c r="P31" s="506"/>
      <c r="Q31" s="105"/>
      <c r="R31" s="106"/>
      <c r="T31" s="98" t="s">
        <v>402</v>
      </c>
      <c r="U31" s="103">
        <v>5</v>
      </c>
      <c r="V31" s="103">
        <v>5</v>
      </c>
      <c r="W31" s="103">
        <v>4</v>
      </c>
      <c r="X31" s="110"/>
      <c r="Y31" s="100">
        <f t="shared" si="2"/>
        <v>55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>
        <f t="shared" si="0"/>
        <v>22</v>
      </c>
      <c r="E32" s="142" t="s">
        <v>1</v>
      </c>
      <c r="F32" s="523" t="str">
        <f t="shared" si="1"/>
        <v>TUBO 4" PVC</v>
      </c>
      <c r="G32" s="523"/>
      <c r="H32" s="523"/>
      <c r="I32" s="523"/>
      <c r="J32" s="523"/>
      <c r="K32" s="523"/>
      <c r="L32" s="523"/>
      <c r="M32" s="523"/>
      <c r="N32" s="117"/>
      <c r="O32" s="118"/>
      <c r="P32" s="119"/>
      <c r="Q32" s="105"/>
      <c r="R32" s="106"/>
      <c r="T32" s="98" t="s">
        <v>106</v>
      </c>
      <c r="U32" s="103">
        <v>4</v>
      </c>
      <c r="V32" s="103">
        <v>2</v>
      </c>
      <c r="W32" s="103">
        <v>2</v>
      </c>
      <c r="X32" s="110"/>
      <c r="Y32" s="100">
        <f t="shared" si="2"/>
        <v>22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11</v>
      </c>
      <c r="E33" s="142" t="s">
        <v>1</v>
      </c>
      <c r="F33" s="523" t="str">
        <f t="shared" si="1"/>
        <v>TUBO 3" PVC</v>
      </c>
      <c r="G33" s="523"/>
      <c r="H33" s="523"/>
      <c r="I33" s="523"/>
      <c r="J33" s="523"/>
      <c r="K33" s="523"/>
      <c r="L33" s="523"/>
      <c r="M33" s="523"/>
      <c r="N33" s="117"/>
      <c r="O33" s="118"/>
      <c r="P33" s="119"/>
      <c r="Q33" s="105"/>
      <c r="R33" s="106"/>
      <c r="T33" s="98" t="s">
        <v>105</v>
      </c>
      <c r="U33" s="103">
        <v>5</v>
      </c>
      <c r="V33" s="103">
        <v>1</v>
      </c>
      <c r="W33" s="103">
        <v>1</v>
      </c>
      <c r="X33" s="110"/>
      <c r="Y33" s="100">
        <f t="shared" si="2"/>
        <v>11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66</v>
      </c>
      <c r="E34" s="142" t="s">
        <v>1</v>
      </c>
      <c r="F34" s="523" t="str">
        <f t="shared" si="1"/>
        <v>TUBO 2" PVC</v>
      </c>
      <c r="G34" s="523"/>
      <c r="H34" s="523"/>
      <c r="I34" s="523"/>
      <c r="J34" s="523"/>
      <c r="K34" s="523"/>
      <c r="L34" s="523"/>
      <c r="M34" s="523"/>
      <c r="N34" s="117"/>
      <c r="O34" s="118"/>
      <c r="P34" s="119"/>
      <c r="Q34" s="105"/>
      <c r="R34" s="106"/>
      <c r="T34" s="98" t="s">
        <v>103</v>
      </c>
      <c r="U34" s="103">
        <v>1</v>
      </c>
      <c r="V34" s="103">
        <v>6</v>
      </c>
      <c r="W34" s="103">
        <v>5</v>
      </c>
      <c r="X34" s="110"/>
      <c r="Y34" s="100">
        <f t="shared" si="2"/>
        <v>66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0"/>
        <v>44</v>
      </c>
      <c r="E35" s="142" t="s">
        <v>1</v>
      </c>
      <c r="F35" s="523" t="str">
        <f t="shared" si="1"/>
        <v>TUBO 1 1/2" PVC</v>
      </c>
      <c r="G35" s="523"/>
      <c r="H35" s="523"/>
      <c r="I35" s="523"/>
      <c r="J35" s="523"/>
      <c r="K35" s="523"/>
      <c r="L35" s="523"/>
      <c r="M35" s="523"/>
      <c r="N35" s="117"/>
      <c r="O35" s="118"/>
      <c r="P35" s="119"/>
      <c r="Q35" s="105"/>
      <c r="R35" s="106"/>
      <c r="T35" s="98" t="s">
        <v>104</v>
      </c>
      <c r="U35" s="103"/>
      <c r="V35" s="103">
        <v>4</v>
      </c>
      <c r="W35" s="103">
        <v>2</v>
      </c>
      <c r="X35" s="110"/>
      <c r="Y35" s="100">
        <f t="shared" si="2"/>
        <v>44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s="107" customFormat="1" ht="15" customHeight="1">
      <c r="B36" s="104"/>
      <c r="C36" s="102"/>
      <c r="D36" s="112">
        <f t="shared" si="0"/>
        <v>0</v>
      </c>
      <c r="E36" s="142" t="s">
        <v>1</v>
      </c>
      <c r="F36" s="523">
        <f t="shared" si="1"/>
        <v>0</v>
      </c>
      <c r="G36" s="523"/>
      <c r="H36" s="523"/>
      <c r="I36" s="523"/>
      <c r="J36" s="523"/>
      <c r="K36" s="523"/>
      <c r="L36" s="523"/>
      <c r="M36" s="523"/>
      <c r="N36" s="524"/>
      <c r="O36" s="525"/>
      <c r="P36" s="526"/>
      <c r="Q36" s="105"/>
      <c r="R36" s="106"/>
      <c r="T36" s="98"/>
      <c r="U36" s="109"/>
      <c r="V36" s="109"/>
      <c r="W36" s="109"/>
      <c r="X36" s="110"/>
      <c r="Y36" s="100">
        <f t="shared" si="2"/>
        <v>0</v>
      </c>
      <c r="Z36" s="110"/>
      <c r="AA36" s="110"/>
      <c r="AC36" s="111"/>
      <c r="AD36" s="110"/>
      <c r="AE36" s="110"/>
      <c r="AF36" s="110"/>
      <c r="AG36" s="110"/>
      <c r="AH36" s="110"/>
      <c r="AI36" s="110"/>
    </row>
    <row r="37" spans="2:35" ht="15">
      <c r="B37" s="89"/>
      <c r="C37" s="90"/>
      <c r="D37" s="112">
        <f t="shared" si="0"/>
        <v>0</v>
      </c>
      <c r="E37" s="142" t="s">
        <v>1</v>
      </c>
      <c r="F37" s="523">
        <f t="shared" si="1"/>
        <v>0</v>
      </c>
      <c r="G37" s="523"/>
      <c r="H37" s="523"/>
      <c r="I37" s="523"/>
      <c r="J37" s="523"/>
      <c r="K37" s="523"/>
      <c r="L37" s="523"/>
      <c r="M37" s="523"/>
      <c r="N37" s="506"/>
      <c r="O37" s="506"/>
      <c r="P37" s="506"/>
      <c r="Q37" s="90"/>
      <c r="R37" s="95"/>
      <c r="S37" s="82"/>
      <c r="T37" s="98"/>
      <c r="U37" s="109"/>
      <c r="V37" s="109"/>
      <c r="W37" s="109"/>
      <c r="X37" s="84"/>
      <c r="Y37" s="100">
        <f t="shared" si="2"/>
        <v>0</v>
      </c>
      <c r="Z37" s="84"/>
      <c r="AA37" s="84"/>
      <c r="AC37" s="98"/>
      <c r="AD37" s="84"/>
      <c r="AE37" s="84"/>
      <c r="AF37" s="84"/>
      <c r="AG37" s="84"/>
      <c r="AH37" s="84"/>
      <c r="AI37" s="84"/>
    </row>
    <row r="38" spans="2:35" ht="15">
      <c r="B38" s="89"/>
      <c r="C38" s="90"/>
      <c r="D38" s="112">
        <f t="shared" si="0"/>
        <v>0</v>
      </c>
      <c r="E38" s="142" t="s">
        <v>1</v>
      </c>
      <c r="F38" s="523">
        <f t="shared" si="1"/>
        <v>0</v>
      </c>
      <c r="G38" s="523"/>
      <c r="H38" s="523"/>
      <c r="I38" s="523"/>
      <c r="J38" s="523"/>
      <c r="K38" s="523"/>
      <c r="L38" s="523"/>
      <c r="M38" s="523"/>
      <c r="N38" s="506"/>
      <c r="O38" s="506"/>
      <c r="P38" s="506"/>
      <c r="Q38" s="90"/>
      <c r="R38" s="95"/>
      <c r="T38" s="98"/>
      <c r="U38" s="116"/>
      <c r="V38" s="116"/>
      <c r="W38" s="103"/>
      <c r="Y38" s="100">
        <f t="shared" si="2"/>
        <v>0</v>
      </c>
    </row>
    <row r="39" spans="2:35" ht="15" customHeight="1">
      <c r="B39" s="89"/>
      <c r="C39" s="90"/>
      <c r="D39" s="112">
        <f t="shared" si="0"/>
        <v>0</v>
      </c>
      <c r="E39" s="142" t="s">
        <v>1</v>
      </c>
      <c r="F39" s="523">
        <f t="shared" si="1"/>
        <v>0</v>
      </c>
      <c r="G39" s="523"/>
      <c r="H39" s="523"/>
      <c r="I39" s="523"/>
      <c r="J39" s="523"/>
      <c r="K39" s="523"/>
      <c r="L39" s="523"/>
      <c r="M39" s="523"/>
      <c r="N39" s="506"/>
      <c r="O39" s="506"/>
      <c r="P39" s="506"/>
      <c r="Q39" s="90"/>
      <c r="R39" s="95"/>
      <c r="T39" s="98"/>
      <c r="U39" s="116"/>
      <c r="V39" s="116"/>
      <c r="W39" s="120"/>
      <c r="Y39" s="100">
        <f t="shared" si="2"/>
        <v>0</v>
      </c>
    </row>
    <row r="40" spans="2:35" ht="15">
      <c r="B40" s="89"/>
      <c r="C40" s="90"/>
      <c r="D40" s="112">
        <f t="shared" si="0"/>
        <v>0</v>
      </c>
      <c r="E40" s="142" t="s">
        <v>1</v>
      </c>
      <c r="F40" s="523">
        <f t="shared" si="1"/>
        <v>0</v>
      </c>
      <c r="G40" s="523"/>
      <c r="H40" s="523"/>
      <c r="I40" s="523"/>
      <c r="J40" s="523"/>
      <c r="K40" s="523"/>
      <c r="L40" s="523"/>
      <c r="M40" s="523"/>
      <c r="N40" s="506"/>
      <c r="O40" s="506"/>
      <c r="P40" s="506"/>
      <c r="Q40" s="90"/>
      <c r="R40" s="95"/>
      <c r="T40" s="98"/>
      <c r="U40" s="116"/>
      <c r="V40" s="116"/>
      <c r="W40" s="120"/>
      <c r="Y40" s="100">
        <f t="shared" si="2"/>
        <v>0</v>
      </c>
    </row>
    <row r="41" spans="2:35" ht="15.6">
      <c r="B41" s="89"/>
      <c r="C41" s="90"/>
      <c r="E41" s="121"/>
      <c r="F41" s="122"/>
      <c r="G41" s="122"/>
      <c r="H41" s="122"/>
      <c r="I41" s="122"/>
      <c r="J41" s="122"/>
      <c r="K41" s="122"/>
      <c r="L41" s="122"/>
      <c r="M41" s="123" t="s">
        <v>88</v>
      </c>
      <c r="N41" s="96"/>
      <c r="O41" s="96"/>
      <c r="P41" s="124"/>
      <c r="Q41" s="90"/>
      <c r="R41" s="95"/>
    </row>
    <row r="42" spans="2:35" ht="35.4">
      <c r="B42" s="89"/>
      <c r="C42" s="90"/>
      <c r="E42" s="112"/>
      <c r="F42" s="113"/>
      <c r="G42" s="528"/>
      <c r="H42" s="528"/>
      <c r="I42" s="528"/>
      <c r="J42" s="125"/>
      <c r="K42" s="125"/>
      <c r="L42" s="125"/>
      <c r="M42" s="90"/>
      <c r="N42" s="90"/>
      <c r="O42" s="90"/>
      <c r="P42" s="126"/>
      <c r="Q42" s="90"/>
      <c r="R42" s="95"/>
    </row>
    <row r="43" spans="2:35" ht="13.2" customHeight="1">
      <c r="B43" s="89"/>
      <c r="C43" s="90"/>
      <c r="E43" s="112"/>
      <c r="F43" s="113"/>
      <c r="G43" s="528"/>
      <c r="H43" s="528"/>
      <c r="I43" s="528"/>
      <c r="J43" s="464"/>
      <c r="K43" s="464"/>
      <c r="L43" s="90"/>
      <c r="M43" s="90"/>
      <c r="N43" s="90"/>
      <c r="O43" s="90"/>
      <c r="P43" s="126"/>
      <c r="Q43" s="90"/>
      <c r="R43" s="95"/>
    </row>
    <row r="44" spans="2:35" ht="13.2" customHeight="1">
      <c r="B44" s="89"/>
      <c r="C44" s="90"/>
      <c r="E44" s="112"/>
      <c r="F44" s="113"/>
      <c r="G44" s="528"/>
      <c r="H44" s="528"/>
      <c r="I44" s="528"/>
      <c r="J44" s="90"/>
      <c r="K44" s="90"/>
      <c r="L44" s="90"/>
      <c r="M44" s="90"/>
      <c r="N44" s="90"/>
      <c r="O44" s="90"/>
      <c r="P44" s="126"/>
      <c r="Q44" s="90"/>
      <c r="R44" s="95"/>
    </row>
    <row r="45" spans="2:35">
      <c r="B45" s="89"/>
      <c r="C45" s="90"/>
      <c r="D45" s="465"/>
      <c r="E45" s="465"/>
      <c r="F45" s="465"/>
      <c r="G45" s="465"/>
      <c r="H45" s="465"/>
      <c r="I45" s="465"/>
      <c r="J45" s="465"/>
      <c r="K45" s="465"/>
      <c r="L45" s="465"/>
      <c r="M45" s="465"/>
      <c r="N45" s="465"/>
      <c r="O45" s="465"/>
      <c r="P45" s="465"/>
      <c r="Q45" s="90"/>
      <c r="R45" s="95"/>
    </row>
    <row r="46" spans="2:35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5" ht="13.8">
      <c r="B47" s="89"/>
      <c r="C47" s="90"/>
      <c r="E47" s="127" t="s">
        <v>89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5"/>
    </row>
    <row r="48" spans="2:35" ht="13.8" thickBot="1">
      <c r="B48" s="89"/>
      <c r="C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1:38" ht="15.75" customHeight="1" thickTop="1">
      <c r="B49" s="89"/>
      <c r="C49" s="90"/>
      <c r="D49" s="466"/>
      <c r="E49" s="466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90"/>
      <c r="R49" s="95"/>
    </row>
    <row r="50" spans="1:38">
      <c r="B50" s="89"/>
      <c r="C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5"/>
    </row>
    <row r="51" spans="1:3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1:38" s="84" customFormat="1" ht="13.8" thickBot="1">
      <c r="A52" s="82"/>
      <c r="B52" s="129"/>
      <c r="C52" s="90"/>
      <c r="D52" s="90"/>
      <c r="E52" s="467"/>
      <c r="F52" s="467"/>
      <c r="G52" s="467"/>
      <c r="H52" s="467"/>
      <c r="I52" s="467"/>
      <c r="J52" s="467"/>
      <c r="K52" s="90"/>
      <c r="L52" s="90"/>
      <c r="M52" s="90" t="s">
        <v>90</v>
      </c>
      <c r="N52" s="468"/>
      <c r="O52" s="469"/>
      <c r="P52" s="469"/>
      <c r="Q52" s="90"/>
      <c r="R52" s="95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spans="1:38" s="84" customFormat="1" ht="13.8" thickTop="1">
      <c r="A53" s="82"/>
      <c r="B53" s="82"/>
      <c r="C53" s="90"/>
      <c r="D53" s="90"/>
      <c r="E53" s="467"/>
      <c r="F53" s="467"/>
      <c r="G53" s="467"/>
      <c r="H53" s="467"/>
      <c r="I53" s="467"/>
      <c r="J53" s="467"/>
      <c r="K53" s="90"/>
      <c r="L53" s="90"/>
      <c r="M53" s="90"/>
      <c r="N53" s="90"/>
      <c r="O53" s="90"/>
      <c r="P53" s="90"/>
      <c r="Q53" s="90"/>
      <c r="R53" s="95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84" customFormat="1" ht="12.75" customHeight="1">
      <c r="A54" s="82"/>
      <c r="B54" s="82"/>
      <c r="C54" s="90"/>
      <c r="D54" s="90"/>
      <c r="E54" s="467"/>
      <c r="F54" s="467"/>
      <c r="G54" s="467"/>
      <c r="H54" s="467"/>
      <c r="I54" s="467"/>
      <c r="J54" s="467"/>
      <c r="K54" s="90"/>
      <c r="L54" s="90"/>
      <c r="M54" s="470" t="s">
        <v>91</v>
      </c>
      <c r="N54" s="471"/>
      <c r="O54" s="471"/>
      <c r="P54" s="471"/>
      <c r="Q54" s="90"/>
      <c r="R54" s="95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84" customFormat="1" ht="22.5" customHeight="1">
      <c r="A55" s="82"/>
      <c r="B55" s="82"/>
      <c r="C55" s="90"/>
      <c r="D55" s="90"/>
      <c r="E55" s="467"/>
      <c r="F55" s="467"/>
      <c r="G55" s="467"/>
      <c r="H55" s="467"/>
      <c r="I55" s="467"/>
      <c r="J55" s="467"/>
      <c r="K55" s="90"/>
      <c r="L55" s="90"/>
      <c r="M55" s="470"/>
      <c r="N55" s="471"/>
      <c r="O55" s="471"/>
      <c r="P55" s="471"/>
      <c r="Q55" s="90"/>
      <c r="R55" s="95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84" customFormat="1">
      <c r="A56" s="82"/>
      <c r="B56" s="82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5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84" customFormat="1">
      <c r="A57" s="82"/>
      <c r="B57" s="8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84" customFormat="1" ht="12.75" customHeight="1">
      <c r="A58" s="82"/>
      <c r="B58" s="82"/>
      <c r="C58" s="90"/>
      <c r="D58" s="90"/>
      <c r="E58" s="130"/>
      <c r="F58" s="130"/>
      <c r="G58" s="462" t="s">
        <v>92</v>
      </c>
      <c r="H58" s="462"/>
      <c r="I58" s="462"/>
      <c r="J58" s="462"/>
      <c r="K58" s="462"/>
      <c r="L58" s="462"/>
      <c r="M58" s="462"/>
      <c r="N58" s="462"/>
      <c r="O58" s="462"/>
      <c r="P58" s="130"/>
      <c r="Q58" s="90"/>
      <c r="R58" s="95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84" customFormat="1" ht="12.75" customHeight="1">
      <c r="A59" s="82"/>
      <c r="B59" s="82"/>
      <c r="C59" s="90"/>
      <c r="D59" s="90"/>
      <c r="E59" s="130"/>
      <c r="F59" s="130"/>
      <c r="G59" s="462"/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84" customFormat="1" ht="12.75" customHeight="1">
      <c r="A60" s="82"/>
      <c r="B60" s="82"/>
      <c r="C60" s="90"/>
      <c r="D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84" customFormat="1">
      <c r="A61" s="82"/>
      <c r="B61" s="82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5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84" customFormat="1" ht="13.8" thickBot="1">
      <c r="A62" s="82"/>
      <c r="B62" s="82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84" customFormat="1" ht="13.8" thickTop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84" customForma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84" customForma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84" customForma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84" customForma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>
      <c r="D68" s="82"/>
    </row>
    <row r="69" spans="1:38">
      <c r="D69" s="82"/>
    </row>
    <row r="70" spans="1:38">
      <c r="D70" s="82"/>
    </row>
    <row r="71" spans="1:38">
      <c r="D71" s="82"/>
    </row>
    <row r="72" spans="1:38">
      <c r="D72" s="82"/>
    </row>
    <row r="73" spans="1:38">
      <c r="D73" s="82"/>
    </row>
    <row r="74" spans="1:38">
      <c r="D74" s="82"/>
    </row>
    <row r="75" spans="1:38">
      <c r="D75" s="82"/>
    </row>
    <row r="76" spans="1:38">
      <c r="D76" s="82"/>
    </row>
    <row r="77" spans="1:38">
      <c r="D77" s="82"/>
    </row>
    <row r="78" spans="1:38">
      <c r="D78" s="82"/>
    </row>
    <row r="79" spans="1:38">
      <c r="D79" s="82"/>
    </row>
    <row r="80" spans="1:38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5424" spans="6:6">
      <c r="F65424" s="133" t="s">
        <v>93</v>
      </c>
    </row>
  </sheetData>
  <mergeCells count="74">
    <mergeCell ref="E3:L3"/>
    <mergeCell ref="E4:L4"/>
    <mergeCell ref="E5:L5"/>
    <mergeCell ref="E6:L6"/>
    <mergeCell ref="S6:W9"/>
    <mergeCell ref="E9:J9"/>
    <mergeCell ref="M9:P9"/>
    <mergeCell ref="E10:J10"/>
    <mergeCell ref="M10:P10"/>
    <mergeCell ref="E11:J11"/>
    <mergeCell ref="M11:P11"/>
    <mergeCell ref="E12:J12"/>
    <mergeCell ref="M12:P12"/>
    <mergeCell ref="E13:J13"/>
    <mergeCell ref="M13:P13"/>
    <mergeCell ref="E14:J14"/>
    <mergeCell ref="M14:P14"/>
    <mergeCell ref="E15:J15"/>
    <mergeCell ref="M15:P15"/>
    <mergeCell ref="E16:J16"/>
    <mergeCell ref="M16:P16"/>
    <mergeCell ref="E17:J17"/>
    <mergeCell ref="M17:P17"/>
    <mergeCell ref="E18:J18"/>
    <mergeCell ref="M18:P18"/>
    <mergeCell ref="F20:M20"/>
    <mergeCell ref="N20:P20"/>
    <mergeCell ref="F21:M21"/>
    <mergeCell ref="N21:P21"/>
    <mergeCell ref="F22:M22"/>
    <mergeCell ref="N22:P22"/>
    <mergeCell ref="F23:M23"/>
    <mergeCell ref="N23:P23"/>
    <mergeCell ref="F24:M24"/>
    <mergeCell ref="N24:P24"/>
    <mergeCell ref="F25:M25"/>
    <mergeCell ref="N25:P25"/>
    <mergeCell ref="F26:M26"/>
    <mergeCell ref="N26:P26"/>
    <mergeCell ref="F27:M27"/>
    <mergeCell ref="N27:P27"/>
    <mergeCell ref="F28:M28"/>
    <mergeCell ref="N28:P28"/>
    <mergeCell ref="N36:P36"/>
    <mergeCell ref="F29:M29"/>
    <mergeCell ref="N29:P29"/>
    <mergeCell ref="F30:M30"/>
    <mergeCell ref="N30:P30"/>
    <mergeCell ref="F31:M31"/>
    <mergeCell ref="N31:P31"/>
    <mergeCell ref="F32:M32"/>
    <mergeCell ref="F33:M33"/>
    <mergeCell ref="F34:M34"/>
    <mergeCell ref="F35:M35"/>
    <mergeCell ref="F36:M36"/>
    <mergeCell ref="G44:I44"/>
    <mergeCell ref="F37:M37"/>
    <mergeCell ref="N37:P37"/>
    <mergeCell ref="F38:M38"/>
    <mergeCell ref="N38:P38"/>
    <mergeCell ref="F39:M39"/>
    <mergeCell ref="N39:P39"/>
    <mergeCell ref="F40:M40"/>
    <mergeCell ref="N40:P40"/>
    <mergeCell ref="G42:I42"/>
    <mergeCell ref="G43:I43"/>
    <mergeCell ref="J43:K43"/>
    <mergeCell ref="G58:O60"/>
    <mergeCell ref="D45:P46"/>
    <mergeCell ref="D49:E49"/>
    <mergeCell ref="E52:J55"/>
    <mergeCell ref="N52:P52"/>
    <mergeCell ref="M54:M55"/>
    <mergeCell ref="N54:P55"/>
  </mergeCells>
  <dataValidations count="9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0" xr:uid="{9C5FDFB8-FEAC-4883-BF10-25958147DB09}">
      <formula1>0</formula1>
      <formula2>256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8:G58 P58:P60 E59:F60" xr:uid="{00F3D8EA-5142-4E2B-BA33-8DF1C2C10F60}"/>
    <dataValidation type="decimal" errorStyle="warning" allowBlank="1" showErrorMessage="1" errorTitle="Precio unitario" error="Escriba una cantidad numérica en esta celda." promptTitle="Precio unitario" sqref="N21:N38" xr:uid="{D81C3405-EEBA-4429-B3FB-3374EBB08F67}">
      <formula1>0</formula1>
      <formula2>1000000000</formula2>
    </dataValidation>
    <dataValidation type="whole" errorStyle="warning" allowBlank="1" showErrorMessage="1" errorTitle="Cantidad" error="Escriba una cantidad numérica en esta celda." promptTitle="Cantidad" sqref="AE21:AE36" xr:uid="{4B51A60D-1716-4511-A1CF-B82294643D65}">
      <formula1>0</formula1>
      <formula2>1000000000</formula2>
    </dataValidation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DFC96422-E265-416F-9B3D-BE283DB063BB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AD5F505E-61A6-4659-99E3-B67A1E42310F}"/>
    <dataValidation type="textLength" allowBlank="1" showErrorMessage="1" errorTitle="Tasa" error="Para agregar una tasa o para cambiar el nombre o el porcentaje, haga clic en el botón 'Personalizar...' y cambie la información en el área 'Información predeterminada para sus pedidos...'." promptTitle="Tasa" sqref="N39:P39" xr:uid="{B6AF35E4-28D0-4F8A-81F1-F0DB6141C08B}">
      <formula1>0</formula1>
      <formula2>0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2:J55" xr:uid="{7336C8E7-D994-4DFE-8C05-72EB473EB62D}"/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5" xr:uid="{D132F65E-8BA7-401A-A30D-9E150821C516}">
      <formula1>33970</formula1>
      <formula2>65016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5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D122-C2E8-4978-87C8-9028B30AB868}">
  <sheetPr>
    <tabColor rgb="FFFFFF00"/>
    <pageSetUpPr fitToPage="1"/>
  </sheetPr>
  <dimension ref="A1:AL65425"/>
  <sheetViews>
    <sheetView zoomScale="85" zoomScaleNormal="85" workbookViewId="0">
      <selection activeCell="V19" sqref="V19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.88671875" style="82" customWidth="1"/>
    <col min="14" max="14" width="8" style="82" customWidth="1"/>
    <col min="15" max="15" width="14.88671875" style="82" customWidth="1"/>
    <col min="16" max="16" width="10.88671875" style="82" customWidth="1"/>
    <col min="17" max="18" width="4" style="82" customWidth="1"/>
    <col min="19" max="19" width="4" style="84" customWidth="1"/>
    <col min="20" max="20" width="30.332031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68</v>
      </c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  <c r="S6" s="519"/>
      <c r="T6" s="520"/>
      <c r="U6" s="520"/>
      <c r="V6" s="520"/>
      <c r="W6" s="520"/>
    </row>
    <row r="7" spans="1:23" ht="13.2" hidden="1" customHeight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  <c r="S7" s="519"/>
      <c r="T7" s="520"/>
      <c r="U7" s="520"/>
      <c r="V7" s="520"/>
      <c r="W7" s="520"/>
    </row>
    <row r="8" spans="1:23" ht="13.2" hidden="1" customHeight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  <c r="S8" s="519"/>
      <c r="T8" s="520"/>
      <c r="U8" s="520"/>
      <c r="V8" s="520"/>
      <c r="W8" s="520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100</v>
      </c>
      <c r="N9" s="433"/>
      <c r="O9" s="433"/>
      <c r="P9" s="433"/>
      <c r="Q9" s="90"/>
      <c r="R9" s="95"/>
      <c r="S9" s="519"/>
      <c r="T9" s="520"/>
      <c r="U9" s="520"/>
      <c r="V9" s="520"/>
      <c r="W9" s="520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101</v>
      </c>
      <c r="N16" s="441"/>
      <c r="O16" s="441"/>
      <c r="P16" s="441"/>
      <c r="Q16" s="90"/>
      <c r="R16" s="95"/>
      <c r="T16" s="98" t="s">
        <v>71</v>
      </c>
      <c r="U16" s="134" t="s">
        <v>96</v>
      </c>
      <c r="V16" s="139" t="s">
        <v>95</v>
      </c>
      <c r="W16" s="137" t="s">
        <v>94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35">
        <v>11</v>
      </c>
      <c r="W18" s="135"/>
    </row>
    <row r="19" spans="2:35" ht="15.6" thickBot="1">
      <c r="B19" s="89"/>
      <c r="C19" s="90"/>
      <c r="D19" s="90" t="s">
        <v>76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99</v>
      </c>
      <c r="V19" s="139" t="s">
        <v>98</v>
      </c>
      <c r="W19" s="138" t="s">
        <v>97</v>
      </c>
      <c r="X19" s="100"/>
      <c r="Y19" s="100"/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40" t="s">
        <v>77</v>
      </c>
      <c r="E20" s="141" t="s">
        <v>78</v>
      </c>
      <c r="F20" s="521" t="s">
        <v>79</v>
      </c>
      <c r="G20" s="521"/>
      <c r="H20" s="521"/>
      <c r="I20" s="521"/>
      <c r="J20" s="521"/>
      <c r="K20" s="521"/>
      <c r="L20" s="521"/>
      <c r="M20" s="521"/>
      <c r="N20" s="521" t="s">
        <v>80</v>
      </c>
      <c r="O20" s="522"/>
      <c r="P20" s="522"/>
      <c r="Q20" s="90"/>
      <c r="R20" s="95"/>
      <c r="S20" s="82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">
      <c r="B21" s="89"/>
      <c r="C21" s="102"/>
      <c r="D21" s="112">
        <f>Y21</f>
        <v>11</v>
      </c>
      <c r="E21" s="142"/>
      <c r="F21" s="523" t="str">
        <f>+T21</f>
        <v>POLIDUCTO 3/4"</v>
      </c>
      <c r="G21" s="523"/>
      <c r="H21" s="523"/>
      <c r="I21" s="523"/>
      <c r="J21" s="523"/>
      <c r="K21" s="523"/>
      <c r="L21" s="523"/>
      <c r="M21" s="523"/>
      <c r="N21" s="506"/>
      <c r="O21" s="506"/>
      <c r="P21" s="506"/>
      <c r="Q21" s="90"/>
      <c r="R21" s="95"/>
      <c r="S21" s="82"/>
      <c r="T21" s="98" t="s">
        <v>148</v>
      </c>
      <c r="U21" s="103">
        <v>1</v>
      </c>
      <c r="V21" s="103">
        <v>1</v>
      </c>
      <c r="W21" s="103">
        <v>1</v>
      </c>
      <c r="X21" s="84"/>
      <c r="Y21" s="100">
        <f>((U21)*$U$18)+((V21)*$V$18)+((W21)*$W$18)</f>
        <v>11</v>
      </c>
      <c r="Z21" s="84"/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41" si="0">Y22</f>
        <v>11</v>
      </c>
      <c r="E22" s="142"/>
      <c r="F22" s="523" t="str">
        <f t="shared" ref="F22:F41" si="1">+T22</f>
        <v>POLIDUCTO 1/2"</v>
      </c>
      <c r="G22" s="523"/>
      <c r="H22" s="523"/>
      <c r="I22" s="523"/>
      <c r="J22" s="523"/>
      <c r="K22" s="523"/>
      <c r="L22" s="523"/>
      <c r="M22" s="523"/>
      <c r="N22" s="506">
        <v>1</v>
      </c>
      <c r="O22" s="506"/>
      <c r="P22" s="506"/>
      <c r="Q22" s="105"/>
      <c r="R22" s="106"/>
      <c r="T22" s="108" t="s">
        <v>149</v>
      </c>
      <c r="U22" s="109">
        <v>1</v>
      </c>
      <c r="V22" s="109">
        <v>1</v>
      </c>
      <c r="W22" s="109">
        <v>1</v>
      </c>
      <c r="X22" s="110"/>
      <c r="Y22" s="100">
        <f t="shared" ref="Y22:Y41" si="2">((U22)*$U$18)+((V22)*$V$18)+((W22)*$W$18)</f>
        <v>11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11</v>
      </c>
      <c r="E23" s="142"/>
      <c r="F23" s="523" t="str">
        <f t="shared" si="1"/>
        <v>POLIDUCTO" 1 1/4</v>
      </c>
      <c r="G23" s="523"/>
      <c r="H23" s="523"/>
      <c r="I23" s="523"/>
      <c r="J23" s="523"/>
      <c r="K23" s="523"/>
      <c r="L23" s="523"/>
      <c r="M23" s="523"/>
      <c r="N23" s="506"/>
      <c r="O23" s="506"/>
      <c r="P23" s="506"/>
      <c r="Q23" s="90"/>
      <c r="R23" s="95"/>
      <c r="S23" s="107"/>
      <c r="T23" s="99" t="s">
        <v>150</v>
      </c>
      <c r="U23" s="103">
        <v>1</v>
      </c>
      <c r="V23" s="103">
        <v>1</v>
      </c>
      <c r="W23" s="103">
        <v>0.33</v>
      </c>
      <c r="X23" s="84"/>
      <c r="Y23" s="100">
        <f t="shared" si="2"/>
        <v>11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11</v>
      </c>
      <c r="E24" s="142"/>
      <c r="F24" s="523" t="str">
        <f t="shared" si="1"/>
        <v>POLIDUCTO 1"</v>
      </c>
      <c r="G24" s="523"/>
      <c r="H24" s="523"/>
      <c r="I24" s="523"/>
      <c r="J24" s="523"/>
      <c r="K24" s="523"/>
      <c r="L24" s="523"/>
      <c r="M24" s="523"/>
      <c r="N24" s="524"/>
      <c r="O24" s="525"/>
      <c r="P24" s="526"/>
      <c r="Q24" s="90"/>
      <c r="R24" s="95"/>
      <c r="S24" s="82"/>
      <c r="T24" s="99" t="s">
        <v>151</v>
      </c>
      <c r="U24" s="103">
        <v>1</v>
      </c>
      <c r="V24" s="103">
        <v>1</v>
      </c>
      <c r="W24" s="103"/>
      <c r="X24" s="84"/>
      <c r="Y24" s="100">
        <f t="shared" si="2"/>
        <v>11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11</v>
      </c>
      <c r="E25" s="142"/>
      <c r="F25" s="523" t="str">
        <f t="shared" si="1"/>
        <v>CURVA CONDUIT PVC PESADO 1 1/4"</v>
      </c>
      <c r="G25" s="523"/>
      <c r="H25" s="523"/>
      <c r="I25" s="523"/>
      <c r="J25" s="523"/>
      <c r="K25" s="523"/>
      <c r="L25" s="523"/>
      <c r="M25" s="523"/>
      <c r="N25" s="506"/>
      <c r="O25" s="506"/>
      <c r="P25" s="506"/>
      <c r="Q25" s="90"/>
      <c r="R25" s="95"/>
      <c r="S25" s="82"/>
      <c r="T25" s="99" t="s">
        <v>152</v>
      </c>
      <c r="U25" s="103">
        <v>1</v>
      </c>
      <c r="V25" s="103">
        <v>1</v>
      </c>
      <c r="W25" s="103">
        <v>1</v>
      </c>
      <c r="X25" s="84"/>
      <c r="Y25" s="100">
        <f t="shared" si="2"/>
        <v>11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11</v>
      </c>
      <c r="E26" s="142"/>
      <c r="F26" s="523" t="str">
        <f t="shared" si="1"/>
        <v>TUBO CONDUIT PESADO 1 1/4"</v>
      </c>
      <c r="G26" s="523"/>
      <c r="H26" s="523"/>
      <c r="I26" s="523"/>
      <c r="J26" s="523"/>
      <c r="K26" s="523"/>
      <c r="L26" s="523"/>
      <c r="M26" s="523"/>
      <c r="N26" s="506"/>
      <c r="O26" s="506"/>
      <c r="P26" s="506"/>
      <c r="Q26" s="90"/>
      <c r="R26" s="95"/>
      <c r="S26" s="82"/>
      <c r="T26" s="99" t="s">
        <v>153</v>
      </c>
      <c r="U26" s="103">
        <v>1</v>
      </c>
      <c r="V26" s="103">
        <v>1</v>
      </c>
      <c r="W26" s="103">
        <v>1</v>
      </c>
      <c r="X26" s="84"/>
      <c r="Y26" s="100">
        <f t="shared" si="2"/>
        <v>11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0</v>
      </c>
      <c r="E27" s="142"/>
      <c r="F27" s="523" t="str">
        <f t="shared" si="1"/>
        <v xml:space="preserve">CINTA CANELA </v>
      </c>
      <c r="G27" s="523"/>
      <c r="H27" s="523"/>
      <c r="I27" s="523"/>
      <c r="J27" s="523"/>
      <c r="K27" s="523"/>
      <c r="L27" s="523"/>
      <c r="M27" s="523"/>
      <c r="N27" s="527"/>
      <c r="O27" s="527"/>
      <c r="P27" s="527"/>
      <c r="Q27" s="105"/>
      <c r="R27" s="106"/>
      <c r="T27" s="98" t="s">
        <v>188</v>
      </c>
      <c r="U27" s="109"/>
      <c r="V27" s="109"/>
      <c r="W27" s="109">
        <v>2</v>
      </c>
      <c r="X27" s="84"/>
      <c r="Y27" s="100">
        <f t="shared" si="2"/>
        <v>0</v>
      </c>
      <c r="Z27" s="84"/>
      <c r="AA27" s="84"/>
      <c r="AB27" s="114"/>
      <c r="AC27" s="99"/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0</v>
      </c>
      <c r="E28" s="142"/>
      <c r="F28" s="523">
        <f t="shared" si="1"/>
        <v>0</v>
      </c>
      <c r="G28" s="523"/>
      <c r="H28" s="523"/>
      <c r="I28" s="523"/>
      <c r="J28" s="523"/>
      <c r="K28" s="523"/>
      <c r="L28" s="523"/>
      <c r="M28" s="523"/>
      <c r="N28" s="506"/>
      <c r="O28" s="506"/>
      <c r="P28" s="506"/>
      <c r="Q28" s="90"/>
      <c r="R28" s="95"/>
      <c r="S28" s="82"/>
      <c r="T28" s="98"/>
      <c r="U28" s="103"/>
      <c r="V28" s="103"/>
      <c r="W28" s="103"/>
      <c r="X28" s="84"/>
      <c r="Y28" s="100">
        <f t="shared" si="2"/>
        <v>0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0</v>
      </c>
      <c r="E29" s="142"/>
      <c r="F29" s="523">
        <f t="shared" si="1"/>
        <v>0</v>
      </c>
      <c r="G29" s="523"/>
      <c r="H29" s="523"/>
      <c r="I29" s="523"/>
      <c r="J29" s="523"/>
      <c r="K29" s="523"/>
      <c r="L29" s="523"/>
      <c r="M29" s="523"/>
      <c r="N29" s="506"/>
      <c r="O29" s="506"/>
      <c r="P29" s="506"/>
      <c r="Q29" s="90"/>
      <c r="R29" s="95"/>
      <c r="S29" s="82"/>
      <c r="T29" s="111"/>
      <c r="U29" s="103"/>
      <c r="V29" s="103"/>
      <c r="W29" s="103"/>
      <c r="X29" s="115"/>
      <c r="Y29" s="100">
        <f t="shared" si="2"/>
        <v>0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ht="15">
      <c r="B30" s="89"/>
      <c r="C30" s="90"/>
      <c r="D30" s="112">
        <f t="shared" si="0"/>
        <v>0</v>
      </c>
      <c r="E30" s="142"/>
      <c r="F30" s="523">
        <f t="shared" si="1"/>
        <v>0</v>
      </c>
      <c r="G30" s="523"/>
      <c r="H30" s="523"/>
      <c r="I30" s="523"/>
      <c r="J30" s="523"/>
      <c r="K30" s="523"/>
      <c r="L30" s="523"/>
      <c r="M30" s="523"/>
      <c r="N30" s="506"/>
      <c r="O30" s="506"/>
      <c r="P30" s="506"/>
      <c r="Q30" s="90"/>
      <c r="R30" s="95"/>
      <c r="S30" s="82"/>
      <c r="T30" s="111"/>
      <c r="U30" s="103"/>
      <c r="V30" s="103"/>
      <c r="W30" s="103"/>
      <c r="X30" s="84"/>
      <c r="Y30" s="100">
        <f t="shared" si="2"/>
        <v>0</v>
      </c>
      <c r="Z30" s="84"/>
      <c r="AA30" s="84"/>
      <c r="AC30" s="98"/>
      <c r="AD30" s="84"/>
      <c r="AE30" s="84"/>
      <c r="AF30" s="84"/>
      <c r="AG30" s="84"/>
      <c r="AH30" s="84"/>
      <c r="AI30" s="84"/>
    </row>
    <row r="31" spans="2:35" s="107" customFormat="1" ht="15">
      <c r="B31" s="104"/>
      <c r="C31" s="102"/>
      <c r="D31" s="112">
        <f t="shared" si="0"/>
        <v>0</v>
      </c>
      <c r="E31" s="142"/>
      <c r="F31" s="523">
        <f t="shared" si="1"/>
        <v>0</v>
      </c>
      <c r="G31" s="523"/>
      <c r="H31" s="523"/>
      <c r="I31" s="523"/>
      <c r="J31" s="523"/>
      <c r="K31" s="523"/>
      <c r="L31" s="523"/>
      <c r="M31" s="523"/>
      <c r="N31" s="506"/>
      <c r="O31" s="506"/>
      <c r="P31" s="506"/>
      <c r="Q31" s="105"/>
      <c r="R31" s="106"/>
      <c r="T31" s="98"/>
      <c r="U31" s="103"/>
      <c r="V31" s="103"/>
      <c r="W31" s="103"/>
      <c r="X31" s="110"/>
      <c r="Y31" s="100">
        <f t="shared" si="2"/>
        <v>0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>
        <f t="shared" si="0"/>
        <v>0</v>
      </c>
      <c r="E32" s="142"/>
      <c r="F32" s="523">
        <f t="shared" si="1"/>
        <v>0</v>
      </c>
      <c r="G32" s="523"/>
      <c r="H32" s="523"/>
      <c r="I32" s="523"/>
      <c r="J32" s="523"/>
      <c r="K32" s="523"/>
      <c r="L32" s="523"/>
      <c r="M32" s="523"/>
      <c r="N32" s="117"/>
      <c r="O32" s="118"/>
      <c r="P32" s="119"/>
      <c r="Q32" s="105"/>
      <c r="R32" s="106"/>
      <c r="T32" s="98"/>
      <c r="U32" s="103"/>
      <c r="V32" s="103"/>
      <c r="W32" s="103"/>
      <c r="X32" s="110"/>
      <c r="Y32" s="100">
        <f t="shared" si="2"/>
        <v>0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0</v>
      </c>
      <c r="E33" s="142"/>
      <c r="F33" s="523">
        <f t="shared" si="1"/>
        <v>0</v>
      </c>
      <c r="G33" s="523"/>
      <c r="H33" s="523"/>
      <c r="I33" s="523"/>
      <c r="J33" s="523"/>
      <c r="K33" s="523"/>
      <c r="L33" s="523"/>
      <c r="M33" s="523"/>
      <c r="N33" s="117"/>
      <c r="O33" s="118"/>
      <c r="P33" s="119"/>
      <c r="Q33" s="105"/>
      <c r="R33" s="106"/>
      <c r="T33" s="98"/>
      <c r="U33" s="103"/>
      <c r="V33" s="103"/>
      <c r="W33" s="103"/>
      <c r="X33" s="110"/>
      <c r="Y33" s="100">
        <f t="shared" si="2"/>
        <v>0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0</v>
      </c>
      <c r="E34" s="142"/>
      <c r="F34" s="523">
        <f t="shared" si="1"/>
        <v>0</v>
      </c>
      <c r="G34" s="523"/>
      <c r="H34" s="523"/>
      <c r="I34" s="523"/>
      <c r="J34" s="523"/>
      <c r="K34" s="523"/>
      <c r="L34" s="523"/>
      <c r="M34" s="523"/>
      <c r="N34" s="117"/>
      <c r="O34" s="118"/>
      <c r="P34" s="119"/>
      <c r="Q34" s="105"/>
      <c r="R34" s="106"/>
      <c r="T34" s="98"/>
      <c r="U34" s="103"/>
      <c r="V34" s="103"/>
      <c r="W34" s="103"/>
      <c r="X34" s="110"/>
      <c r="Y34" s="100">
        <f t="shared" si="2"/>
        <v>0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0"/>
        <v>0</v>
      </c>
      <c r="E35" s="142"/>
      <c r="F35" s="523">
        <f t="shared" si="1"/>
        <v>0</v>
      </c>
      <c r="G35" s="523"/>
      <c r="H35" s="523"/>
      <c r="I35" s="523"/>
      <c r="J35" s="523"/>
      <c r="K35" s="523"/>
      <c r="L35" s="523"/>
      <c r="M35" s="523"/>
      <c r="N35" s="117"/>
      <c r="O35" s="118"/>
      <c r="P35" s="119"/>
      <c r="Q35" s="105"/>
      <c r="R35" s="106"/>
      <c r="T35" s="98"/>
      <c r="U35" s="103"/>
      <c r="V35" s="103"/>
      <c r="W35" s="103"/>
      <c r="X35" s="110"/>
      <c r="Y35" s="100">
        <f t="shared" si="2"/>
        <v>0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s="107" customFormat="1" ht="15">
      <c r="B36" s="104"/>
      <c r="C36" s="102"/>
      <c r="D36" s="112">
        <f t="shared" si="0"/>
        <v>0</v>
      </c>
      <c r="E36" s="142"/>
      <c r="F36" s="523">
        <f>+T36</f>
        <v>0</v>
      </c>
      <c r="G36" s="523"/>
      <c r="H36" s="523"/>
      <c r="I36" s="523"/>
      <c r="J36" s="523"/>
      <c r="K36" s="523"/>
      <c r="L36" s="523"/>
      <c r="M36" s="523"/>
      <c r="N36" s="117"/>
      <c r="O36" s="118"/>
      <c r="P36" s="119"/>
      <c r="Q36" s="105"/>
      <c r="R36" s="106"/>
      <c r="T36" s="98"/>
      <c r="U36" s="103"/>
      <c r="V36" s="103"/>
      <c r="W36" s="103"/>
      <c r="X36" s="110"/>
      <c r="Y36" s="100">
        <f t="shared" si="2"/>
        <v>0</v>
      </c>
      <c r="Z36" s="110"/>
      <c r="AA36" s="110"/>
      <c r="AC36" s="111"/>
      <c r="AD36" s="110"/>
      <c r="AE36" s="110"/>
      <c r="AF36" s="110"/>
      <c r="AG36" s="110"/>
      <c r="AH36" s="110"/>
      <c r="AI36" s="110"/>
    </row>
    <row r="37" spans="2:35" s="107" customFormat="1" ht="15" customHeight="1">
      <c r="B37" s="104"/>
      <c r="C37" s="102"/>
      <c r="D37" s="112">
        <f t="shared" si="0"/>
        <v>0</v>
      </c>
      <c r="E37" s="142"/>
      <c r="F37" s="523">
        <f>+T37</f>
        <v>0</v>
      </c>
      <c r="G37" s="523"/>
      <c r="H37" s="523"/>
      <c r="I37" s="523"/>
      <c r="J37" s="523"/>
      <c r="K37" s="523"/>
      <c r="L37" s="523"/>
      <c r="M37" s="523"/>
      <c r="N37" s="524"/>
      <c r="O37" s="525"/>
      <c r="P37" s="526"/>
      <c r="Q37" s="105"/>
      <c r="R37" s="106"/>
      <c r="T37" s="98"/>
      <c r="U37" s="109"/>
      <c r="V37" s="109"/>
      <c r="W37" s="109"/>
      <c r="X37" s="110"/>
      <c r="Y37" s="100">
        <f t="shared" si="2"/>
        <v>0</v>
      </c>
      <c r="Z37" s="110"/>
      <c r="AA37" s="110"/>
      <c r="AC37" s="111"/>
      <c r="AD37" s="110"/>
      <c r="AE37" s="110"/>
      <c r="AF37" s="110"/>
      <c r="AG37" s="110"/>
      <c r="AH37" s="110"/>
      <c r="AI37" s="110"/>
    </row>
    <row r="38" spans="2:35" ht="15">
      <c r="B38" s="89"/>
      <c r="C38" s="90"/>
      <c r="D38" s="112">
        <f t="shared" si="0"/>
        <v>0</v>
      </c>
      <c r="E38" s="142"/>
      <c r="F38" s="523">
        <f>+T38</f>
        <v>0</v>
      </c>
      <c r="G38" s="523"/>
      <c r="H38" s="523"/>
      <c r="I38" s="523"/>
      <c r="J38" s="523"/>
      <c r="K38" s="523"/>
      <c r="L38" s="523"/>
      <c r="M38" s="523"/>
      <c r="N38" s="506"/>
      <c r="O38" s="506"/>
      <c r="P38" s="506"/>
      <c r="Q38" s="90"/>
      <c r="R38" s="95"/>
      <c r="S38" s="82"/>
      <c r="T38" s="98"/>
      <c r="U38" s="109"/>
      <c r="V38" s="109"/>
      <c r="W38" s="109"/>
      <c r="X38" s="84"/>
      <c r="Y38" s="100">
        <f t="shared" si="2"/>
        <v>0</v>
      </c>
      <c r="Z38" s="84"/>
      <c r="AA38" s="84"/>
      <c r="AC38" s="98"/>
      <c r="AD38" s="84"/>
      <c r="AE38" s="84"/>
      <c r="AF38" s="84"/>
      <c r="AG38" s="84"/>
      <c r="AH38" s="84"/>
      <c r="AI38" s="84"/>
    </row>
    <row r="39" spans="2:35" ht="15">
      <c r="B39" s="89"/>
      <c r="C39" s="90"/>
      <c r="D39" s="112">
        <f t="shared" si="0"/>
        <v>0</v>
      </c>
      <c r="E39" s="142"/>
      <c r="F39" s="523">
        <f>+T39</f>
        <v>0</v>
      </c>
      <c r="G39" s="523"/>
      <c r="H39" s="523"/>
      <c r="I39" s="523"/>
      <c r="J39" s="523"/>
      <c r="K39" s="523"/>
      <c r="L39" s="523"/>
      <c r="M39" s="523"/>
      <c r="N39" s="506"/>
      <c r="O39" s="506"/>
      <c r="P39" s="506"/>
      <c r="Q39" s="90"/>
      <c r="R39" s="95"/>
      <c r="T39" s="98"/>
      <c r="U39" s="116"/>
      <c r="V39" s="116"/>
      <c r="W39" s="103"/>
      <c r="Y39" s="100">
        <f t="shared" si="2"/>
        <v>0</v>
      </c>
    </row>
    <row r="40" spans="2:35" ht="15" customHeight="1">
      <c r="B40" s="89"/>
      <c r="C40" s="90"/>
      <c r="D40" s="112">
        <f t="shared" si="0"/>
        <v>0</v>
      </c>
      <c r="E40" s="142"/>
      <c r="F40" s="523">
        <f t="shared" si="1"/>
        <v>0</v>
      </c>
      <c r="G40" s="523"/>
      <c r="H40" s="523"/>
      <c r="I40" s="523"/>
      <c r="J40" s="523"/>
      <c r="K40" s="523"/>
      <c r="L40" s="523"/>
      <c r="M40" s="523"/>
      <c r="N40" s="506"/>
      <c r="O40" s="506"/>
      <c r="P40" s="506"/>
      <c r="Q40" s="90"/>
      <c r="R40" s="95"/>
      <c r="T40" s="98"/>
      <c r="U40" s="116"/>
      <c r="V40" s="116"/>
      <c r="W40" s="120"/>
      <c r="Y40" s="100">
        <f t="shared" si="2"/>
        <v>0</v>
      </c>
    </row>
    <row r="41" spans="2:35" ht="15">
      <c r="B41" s="89"/>
      <c r="C41" s="90"/>
      <c r="D41" s="112">
        <f t="shared" si="0"/>
        <v>0</v>
      </c>
      <c r="E41" s="142"/>
      <c r="F41" s="523">
        <f t="shared" si="1"/>
        <v>0</v>
      </c>
      <c r="G41" s="523"/>
      <c r="H41" s="523"/>
      <c r="I41" s="523"/>
      <c r="J41" s="523"/>
      <c r="K41" s="523"/>
      <c r="L41" s="523"/>
      <c r="M41" s="523"/>
      <c r="N41" s="506"/>
      <c r="O41" s="506"/>
      <c r="P41" s="506"/>
      <c r="Q41" s="90"/>
      <c r="R41" s="95"/>
      <c r="T41" s="98"/>
      <c r="U41" s="116"/>
      <c r="V41" s="116"/>
      <c r="W41" s="120"/>
      <c r="Y41" s="100">
        <f t="shared" si="2"/>
        <v>0</v>
      </c>
    </row>
    <row r="42" spans="2:35" ht="15.6">
      <c r="B42" s="89"/>
      <c r="C42" s="90"/>
      <c r="E42" s="121"/>
      <c r="F42" s="122"/>
      <c r="G42" s="122"/>
      <c r="H42" s="122"/>
      <c r="I42" s="122"/>
      <c r="J42" s="122"/>
      <c r="K42" s="122"/>
      <c r="L42" s="122"/>
      <c r="M42" s="123" t="s">
        <v>88</v>
      </c>
      <c r="N42" s="96"/>
      <c r="O42" s="96"/>
      <c r="P42" s="124"/>
      <c r="Q42" s="90"/>
      <c r="R42" s="95"/>
    </row>
    <row r="43" spans="2:35" ht="35.4">
      <c r="B43" s="89"/>
      <c r="C43" s="90"/>
      <c r="E43" s="112"/>
      <c r="F43" s="113"/>
      <c r="G43" s="528"/>
      <c r="H43" s="528"/>
      <c r="I43" s="528"/>
      <c r="J43" s="125"/>
      <c r="K43" s="125"/>
      <c r="L43" s="125"/>
      <c r="M43" s="90"/>
      <c r="N43" s="90"/>
      <c r="O43" s="90"/>
      <c r="P43" s="126"/>
      <c r="Q43" s="90"/>
      <c r="R43" s="95"/>
    </row>
    <row r="44" spans="2:35" ht="13.2" customHeight="1">
      <c r="B44" s="89"/>
      <c r="C44" s="90"/>
      <c r="E44" s="112"/>
      <c r="F44" s="113"/>
      <c r="G44" s="528"/>
      <c r="H44" s="528"/>
      <c r="I44" s="528"/>
      <c r="J44" s="464"/>
      <c r="K44" s="464"/>
      <c r="L44" s="90"/>
      <c r="M44" s="90"/>
      <c r="N44" s="90"/>
      <c r="O44" s="90"/>
      <c r="P44" s="126"/>
      <c r="Q44" s="90"/>
      <c r="R44" s="95"/>
    </row>
    <row r="45" spans="2:35" ht="13.2" customHeight="1">
      <c r="B45" s="89"/>
      <c r="C45" s="90"/>
      <c r="E45" s="112"/>
      <c r="F45" s="113"/>
      <c r="G45" s="528"/>
      <c r="H45" s="528"/>
      <c r="I45" s="528"/>
      <c r="J45" s="90"/>
      <c r="K45" s="90"/>
      <c r="L45" s="90"/>
      <c r="M45" s="90"/>
      <c r="N45" s="90"/>
      <c r="O45" s="90"/>
      <c r="P45" s="126"/>
      <c r="Q45" s="90"/>
      <c r="R45" s="95"/>
    </row>
    <row r="46" spans="2:35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5">
      <c r="B47" s="89"/>
      <c r="C47" s="90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90"/>
      <c r="R47" s="95"/>
    </row>
    <row r="48" spans="2:35" ht="13.8">
      <c r="B48" s="89"/>
      <c r="C48" s="90"/>
      <c r="E48" s="127" t="s">
        <v>89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1:38" ht="13.8" thickBot="1">
      <c r="B49" s="89"/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1:38" ht="15.75" customHeight="1" thickTop="1">
      <c r="B50" s="89"/>
      <c r="C50" s="90"/>
      <c r="D50" s="466"/>
      <c r="E50" s="466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90"/>
      <c r="R50" s="95"/>
    </row>
    <row r="51" spans="1:3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1:38">
      <c r="B52" s="89"/>
      <c r="C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5"/>
    </row>
    <row r="53" spans="1:38" s="84" customFormat="1" ht="13.8" thickBot="1">
      <c r="A53" s="82"/>
      <c r="B53" s="129"/>
      <c r="C53" s="90"/>
      <c r="D53" s="90"/>
      <c r="E53" s="467"/>
      <c r="F53" s="467"/>
      <c r="G53" s="467"/>
      <c r="H53" s="467"/>
      <c r="I53" s="467"/>
      <c r="J53" s="467"/>
      <c r="K53" s="90"/>
      <c r="L53" s="90"/>
      <c r="M53" s="90" t="s">
        <v>90</v>
      </c>
      <c r="N53" s="468"/>
      <c r="O53" s="469"/>
      <c r="P53" s="469"/>
      <c r="Q53" s="90"/>
      <c r="R53" s="95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84" customFormat="1" ht="13.8" thickTop="1">
      <c r="A54" s="82"/>
      <c r="B54" s="82"/>
      <c r="C54" s="90"/>
      <c r="D54" s="90"/>
      <c r="E54" s="467"/>
      <c r="F54" s="467"/>
      <c r="G54" s="467"/>
      <c r="H54" s="467"/>
      <c r="I54" s="467"/>
      <c r="J54" s="467"/>
      <c r="K54" s="90"/>
      <c r="L54" s="90"/>
      <c r="M54" s="90"/>
      <c r="N54" s="90"/>
      <c r="O54" s="90"/>
      <c r="P54" s="90"/>
      <c r="Q54" s="90"/>
      <c r="R54" s="95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84" customFormat="1" ht="12.75" customHeight="1">
      <c r="A55" s="82"/>
      <c r="B55" s="82"/>
      <c r="C55" s="90"/>
      <c r="D55" s="90"/>
      <c r="E55" s="467"/>
      <c r="F55" s="467"/>
      <c r="G55" s="467"/>
      <c r="H55" s="467"/>
      <c r="I55" s="467"/>
      <c r="J55" s="467"/>
      <c r="K55" s="90"/>
      <c r="L55" s="90"/>
      <c r="M55" s="470" t="s">
        <v>91</v>
      </c>
      <c r="N55" s="471"/>
      <c r="O55" s="471"/>
      <c r="P55" s="471"/>
      <c r="Q55" s="90"/>
      <c r="R55" s="95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84" customFormat="1" ht="22.5" customHeight="1">
      <c r="A56" s="82"/>
      <c r="B56" s="82"/>
      <c r="C56" s="90"/>
      <c r="D56" s="90"/>
      <c r="E56" s="467"/>
      <c r="F56" s="467"/>
      <c r="G56" s="467"/>
      <c r="H56" s="467"/>
      <c r="I56" s="467"/>
      <c r="J56" s="467"/>
      <c r="K56" s="90"/>
      <c r="L56" s="90"/>
      <c r="M56" s="470"/>
      <c r="N56" s="471"/>
      <c r="O56" s="471"/>
      <c r="P56" s="471"/>
      <c r="Q56" s="90"/>
      <c r="R56" s="95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84" customFormat="1">
      <c r="A57" s="82"/>
      <c r="B57" s="8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84" customFormat="1">
      <c r="A58" s="82"/>
      <c r="B58" s="8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5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84" customFormat="1" ht="12.75" customHeight="1">
      <c r="A59" s="82"/>
      <c r="B59" s="82"/>
      <c r="C59" s="90"/>
      <c r="D59" s="90"/>
      <c r="E59" s="130"/>
      <c r="F59" s="130"/>
      <c r="G59" s="462" t="s">
        <v>92</v>
      </c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84" customFormat="1" ht="12.75" customHeight="1">
      <c r="A60" s="82"/>
      <c r="B60" s="82"/>
      <c r="C60" s="90"/>
      <c r="D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84" customFormat="1" ht="12.75" customHeight="1">
      <c r="A61" s="82"/>
      <c r="B61" s="82"/>
      <c r="C61" s="90"/>
      <c r="D61" s="90"/>
      <c r="E61" s="130"/>
      <c r="F61" s="130"/>
      <c r="G61" s="462"/>
      <c r="H61" s="462"/>
      <c r="I61" s="462"/>
      <c r="J61" s="462"/>
      <c r="K61" s="462"/>
      <c r="L61" s="462"/>
      <c r="M61" s="462"/>
      <c r="N61" s="462"/>
      <c r="O61" s="462"/>
      <c r="P61" s="130"/>
      <c r="Q61" s="90"/>
      <c r="R61" s="95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84" customFormat="1">
      <c r="A62" s="82"/>
      <c r="B62" s="8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5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84" customFormat="1" ht="13.8" thickBot="1">
      <c r="A63" s="82"/>
      <c r="B63" s="82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84" customFormat="1" ht="13.8" thickTop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84" customForma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84" customForma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84" customForma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s="84" customForma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>
      <c r="D69" s="82"/>
    </row>
    <row r="70" spans="1:38">
      <c r="D70" s="82"/>
    </row>
    <row r="71" spans="1:38">
      <c r="D71" s="82"/>
    </row>
    <row r="72" spans="1:38">
      <c r="D72" s="82"/>
    </row>
    <row r="73" spans="1:38">
      <c r="D73" s="82"/>
    </row>
    <row r="74" spans="1:38">
      <c r="D74" s="82"/>
    </row>
    <row r="75" spans="1:38">
      <c r="D75" s="82"/>
    </row>
    <row r="76" spans="1:38">
      <c r="D76" s="82"/>
    </row>
    <row r="77" spans="1:38">
      <c r="D77" s="82"/>
    </row>
    <row r="78" spans="1:38">
      <c r="D78" s="82"/>
    </row>
    <row r="79" spans="1:38">
      <c r="D79" s="82"/>
    </row>
    <row r="80" spans="1:38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36" spans="4:4">
      <c r="D636" s="82"/>
    </row>
    <row r="65425" spans="6:6">
      <c r="F65425" s="133" t="s">
        <v>93</v>
      </c>
    </row>
  </sheetData>
  <mergeCells count="75">
    <mergeCell ref="E3:L3"/>
    <mergeCell ref="E4:L4"/>
    <mergeCell ref="E5:L5"/>
    <mergeCell ref="E6:L6"/>
    <mergeCell ref="S6:W9"/>
    <mergeCell ref="E9:J9"/>
    <mergeCell ref="M9:P9"/>
    <mergeCell ref="E10:J10"/>
    <mergeCell ref="M10:P10"/>
    <mergeCell ref="E11:J11"/>
    <mergeCell ref="M11:P11"/>
    <mergeCell ref="E12:J12"/>
    <mergeCell ref="M12:P12"/>
    <mergeCell ref="E13:J13"/>
    <mergeCell ref="M13:P13"/>
    <mergeCell ref="E14:J14"/>
    <mergeCell ref="M14:P14"/>
    <mergeCell ref="E15:J15"/>
    <mergeCell ref="M15:P15"/>
    <mergeCell ref="E16:J16"/>
    <mergeCell ref="M16:P16"/>
    <mergeCell ref="E17:J17"/>
    <mergeCell ref="M17:P17"/>
    <mergeCell ref="E18:J18"/>
    <mergeCell ref="M18:P18"/>
    <mergeCell ref="F20:M20"/>
    <mergeCell ref="N20:P20"/>
    <mergeCell ref="F21:M21"/>
    <mergeCell ref="N21:P21"/>
    <mergeCell ref="F22:M22"/>
    <mergeCell ref="N22:P22"/>
    <mergeCell ref="F23:M23"/>
    <mergeCell ref="N23:P23"/>
    <mergeCell ref="F24:M24"/>
    <mergeCell ref="N24:P24"/>
    <mergeCell ref="F25:M25"/>
    <mergeCell ref="N25:P25"/>
    <mergeCell ref="F26:M26"/>
    <mergeCell ref="N26:P26"/>
    <mergeCell ref="F27:M27"/>
    <mergeCell ref="N27:P27"/>
    <mergeCell ref="F28:M28"/>
    <mergeCell ref="N28:P28"/>
    <mergeCell ref="F29:M29"/>
    <mergeCell ref="N29:P29"/>
    <mergeCell ref="F30:M30"/>
    <mergeCell ref="N30:P30"/>
    <mergeCell ref="F31:M31"/>
    <mergeCell ref="N31:P31"/>
    <mergeCell ref="F32:M32"/>
    <mergeCell ref="F33:M33"/>
    <mergeCell ref="F34:M34"/>
    <mergeCell ref="F35:M35"/>
    <mergeCell ref="F36:M36"/>
    <mergeCell ref="G45:I45"/>
    <mergeCell ref="N37:P37"/>
    <mergeCell ref="F38:M38"/>
    <mergeCell ref="N38:P38"/>
    <mergeCell ref="F39:M39"/>
    <mergeCell ref="N39:P39"/>
    <mergeCell ref="F40:M40"/>
    <mergeCell ref="N40:P40"/>
    <mergeCell ref="F37:M37"/>
    <mergeCell ref="F41:M41"/>
    <mergeCell ref="N41:P41"/>
    <mergeCell ref="G43:I43"/>
    <mergeCell ref="G44:I44"/>
    <mergeCell ref="J44:K44"/>
    <mergeCell ref="G59:O61"/>
    <mergeCell ref="D46:P47"/>
    <mergeCell ref="D50:E50"/>
    <mergeCell ref="E53:J56"/>
    <mergeCell ref="N53:P53"/>
    <mergeCell ref="M55:M56"/>
    <mergeCell ref="N55:P56"/>
  </mergeCells>
  <dataValidations count="9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6" xr:uid="{899E808B-2A8D-4BC0-A649-A4EF2EA0DF8E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3:J56" xr:uid="{9370C608-DAAB-40FF-9798-E0E4875BC8DE}"/>
    <dataValidation type="textLength" allowBlank="1" showErrorMessage="1" errorTitle="Tasa" error="Para agregar una tasa o para cambiar el nombre o el porcentaje, haga clic en el botón 'Personalizar...' y cambie la información en el área 'Información predeterminada para sus pedidos...'." promptTitle="Tasa" sqref="N40:P40" xr:uid="{7AF20761-042C-4550-9D66-8B9BCB6E0228}">
      <formula1>0</formula1>
      <formula2>0</formula2>
    </dataValidation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1AB1AA1B-EBA5-46ED-8367-CFC945CF4481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C83E16EA-D9A5-43A5-9514-AC8EF33F2FA5}"/>
    <dataValidation type="whole" errorStyle="warning" allowBlank="1" showErrorMessage="1" errorTitle="Cantidad" error="Escriba una cantidad numérica en esta celda." promptTitle="Cantidad" sqref="AE21:AE37" xr:uid="{2A0C1DF6-E43F-4B7E-B30C-526D8A8C75BF}">
      <formula1>0</formula1>
      <formula2>1000000000</formula2>
    </dataValidation>
    <dataValidation type="decimal" errorStyle="warning" allowBlank="1" showErrorMessage="1" errorTitle="Precio unitario" error="Escriba una cantidad numérica en esta celda." promptTitle="Precio unitario" sqref="N21:N39" xr:uid="{4E47BAD4-9027-47D1-8E1A-2997FB47A082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9:G59 P59:P61 E60:F61" xr:uid="{E51CBAF2-607D-47E5-9BF5-A86D08255442}"/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1" xr:uid="{18352226-D736-4E8B-A8B7-A611E5474BEB}">
      <formula1>0</formula1>
      <formula2>256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3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9F46-DC50-4626-A59C-B8476C5F261F}">
  <sheetPr>
    <tabColor rgb="FFFFFF00"/>
    <pageSetUpPr fitToPage="1"/>
  </sheetPr>
  <dimension ref="A1:AL65425"/>
  <sheetViews>
    <sheetView topLeftCell="C6" zoomScale="85" zoomScaleNormal="85" workbookViewId="0">
      <selection activeCell="D19" sqref="D19:M33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.88671875" style="82" customWidth="1"/>
    <col min="14" max="14" width="8" style="82" customWidth="1"/>
    <col min="15" max="15" width="14.88671875" style="82" customWidth="1"/>
    <col min="16" max="16" width="10.88671875" style="82" customWidth="1"/>
    <col min="17" max="18" width="4" style="82" customWidth="1"/>
    <col min="19" max="19" width="4" style="84" customWidth="1"/>
    <col min="20" max="20" width="30.332031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68</v>
      </c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  <c r="S6" s="519"/>
      <c r="T6" s="520"/>
      <c r="U6" s="520"/>
      <c r="V6" s="520"/>
      <c r="W6" s="520"/>
    </row>
    <row r="7" spans="1:23" ht="13.2" hidden="1" customHeight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  <c r="S7" s="519"/>
      <c r="T7" s="520"/>
      <c r="U7" s="520"/>
      <c r="V7" s="520"/>
      <c r="W7" s="520"/>
    </row>
    <row r="8" spans="1:23" ht="13.2" hidden="1" customHeight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  <c r="S8" s="519"/>
      <c r="T8" s="520"/>
      <c r="U8" s="520"/>
      <c r="V8" s="520"/>
      <c r="W8" s="520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100</v>
      </c>
      <c r="N9" s="433"/>
      <c r="O9" s="433"/>
      <c r="P9" s="433"/>
      <c r="Q9" s="90"/>
      <c r="R9" s="95"/>
      <c r="S9" s="519"/>
      <c r="T9" s="520"/>
      <c r="U9" s="520"/>
      <c r="V9" s="520"/>
      <c r="W9" s="520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101</v>
      </c>
      <c r="N16" s="441"/>
      <c r="O16" s="441"/>
      <c r="P16" s="441"/>
      <c r="Q16" s="90"/>
      <c r="R16" s="95"/>
      <c r="T16" s="98" t="s">
        <v>71</v>
      </c>
      <c r="U16" s="134" t="s">
        <v>96</v>
      </c>
      <c r="V16" s="139" t="s">
        <v>95</v>
      </c>
      <c r="W16" s="137" t="s">
        <v>94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35">
        <v>3</v>
      </c>
      <c r="W18" s="135"/>
    </row>
    <row r="19" spans="2:35" ht="15.6" thickBot="1">
      <c r="B19" s="89"/>
      <c r="C19" s="90"/>
      <c r="D19" s="90" t="s">
        <v>420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99</v>
      </c>
      <c r="V19" s="139" t="s">
        <v>98</v>
      </c>
      <c r="W19" s="138" t="s">
        <v>97</v>
      </c>
      <c r="X19" s="100"/>
      <c r="Y19" s="100">
        <f>W21/6</f>
        <v>0.5</v>
      </c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40" t="s">
        <v>77</v>
      </c>
      <c r="E20" s="141" t="s">
        <v>78</v>
      </c>
      <c r="F20" s="521" t="s">
        <v>79</v>
      </c>
      <c r="G20" s="521"/>
      <c r="H20" s="521"/>
      <c r="I20" s="521"/>
      <c r="J20" s="521"/>
      <c r="K20" s="521"/>
      <c r="L20" s="521"/>
      <c r="M20" s="521"/>
      <c r="N20" s="521" t="s">
        <v>80</v>
      </c>
      <c r="O20" s="522"/>
      <c r="P20" s="522"/>
      <c r="Q20" s="90"/>
      <c r="R20" s="95"/>
      <c r="S20" s="82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">
      <c r="B21" s="89"/>
      <c r="C21" s="102"/>
      <c r="D21" s="112">
        <f>Y21</f>
        <v>12</v>
      </c>
      <c r="E21" s="142" t="s">
        <v>1</v>
      </c>
      <c r="F21" s="523" t="str">
        <f>+T21</f>
        <v>NIPLE 3" X 1/2"</v>
      </c>
      <c r="G21" s="523"/>
      <c r="H21" s="523"/>
      <c r="I21" s="523"/>
      <c r="J21" s="523"/>
      <c r="K21" s="523"/>
      <c r="L21" s="523"/>
      <c r="M21" s="523"/>
      <c r="N21" s="506"/>
      <c r="O21" s="506"/>
      <c r="P21" s="506"/>
      <c r="Q21" s="90"/>
      <c r="R21" s="95"/>
      <c r="S21" s="82"/>
      <c r="T21" s="98" t="s">
        <v>257</v>
      </c>
      <c r="U21" s="103">
        <v>3</v>
      </c>
      <c r="V21" s="103">
        <v>4</v>
      </c>
      <c r="W21" s="103">
        <v>3</v>
      </c>
      <c r="X21" s="84"/>
      <c r="Y21" s="100">
        <f>((U21)*$U$18)+((V21)*$V$18)+((W21)*$W$18)</f>
        <v>12</v>
      </c>
      <c r="Z21" s="84">
        <f>Y21/6</f>
        <v>2</v>
      </c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 customHeight="1">
      <c r="B22" s="104"/>
      <c r="C22" s="102"/>
      <c r="D22" s="112">
        <f t="shared" ref="D22:D33" si="0">Y22</f>
        <v>9</v>
      </c>
      <c r="E22" s="142" t="s">
        <v>1</v>
      </c>
      <c r="F22" s="523" t="str">
        <f t="shared" ref="F22:F35" si="1">+T22</f>
        <v>TEE 1/2"</v>
      </c>
      <c r="G22" s="523"/>
      <c r="H22" s="523"/>
      <c r="I22" s="523"/>
      <c r="J22" s="523"/>
      <c r="K22" s="523"/>
      <c r="L22" s="523"/>
      <c r="M22" s="523"/>
      <c r="N22" s="506"/>
      <c r="O22" s="506"/>
      <c r="P22" s="506"/>
      <c r="Q22" s="105"/>
      <c r="R22" s="106"/>
      <c r="T22" s="108" t="s">
        <v>144</v>
      </c>
      <c r="U22" s="109">
        <v>2</v>
      </c>
      <c r="V22" s="109">
        <v>3</v>
      </c>
      <c r="W22" s="109">
        <v>1</v>
      </c>
      <c r="X22" s="110"/>
      <c r="Y22" s="100">
        <f t="shared" ref="Y22:Y41" si="2">((U22)*$U$18)+((V22)*$V$18)+((W22)*$W$18)</f>
        <v>9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0</v>
      </c>
      <c r="E23" s="142" t="s">
        <v>1</v>
      </c>
      <c r="F23" s="523">
        <f t="shared" si="1"/>
        <v>0</v>
      </c>
      <c r="G23" s="523"/>
      <c r="H23" s="523"/>
      <c r="I23" s="523"/>
      <c r="J23" s="523"/>
      <c r="K23" s="523"/>
      <c r="L23" s="523"/>
      <c r="M23" s="523"/>
      <c r="N23" s="506"/>
      <c r="O23" s="506"/>
      <c r="P23" s="506"/>
      <c r="Q23" s="90"/>
      <c r="R23" s="95"/>
      <c r="S23" s="107"/>
      <c r="T23" s="99"/>
      <c r="U23" s="103"/>
      <c r="V23" s="103"/>
      <c r="W23" s="103"/>
      <c r="X23" s="84"/>
      <c r="Y23" s="100">
        <f t="shared" si="2"/>
        <v>0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 customHeight="1">
      <c r="B24" s="89"/>
      <c r="C24" s="102"/>
      <c r="D24" s="112">
        <f t="shared" si="0"/>
        <v>33</v>
      </c>
      <c r="E24" s="142" t="s">
        <v>1</v>
      </c>
      <c r="F24" s="523" t="str">
        <f t="shared" si="1"/>
        <v>CODO 1/2" X 90</v>
      </c>
      <c r="G24" s="523"/>
      <c r="H24" s="523"/>
      <c r="I24" s="523"/>
      <c r="J24" s="523"/>
      <c r="K24" s="523"/>
      <c r="L24" s="523"/>
      <c r="M24" s="523"/>
      <c r="N24" s="524"/>
      <c r="O24" s="525"/>
      <c r="P24" s="526"/>
      <c r="Q24" s="90"/>
      <c r="R24" s="95"/>
      <c r="S24" s="82"/>
      <c r="T24" s="99" t="s">
        <v>129</v>
      </c>
      <c r="U24" s="103">
        <v>7</v>
      </c>
      <c r="V24" s="103">
        <v>11</v>
      </c>
      <c r="W24" s="103">
        <v>5</v>
      </c>
      <c r="X24" s="84"/>
      <c r="Y24" s="100">
        <f t="shared" si="2"/>
        <v>33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 customHeight="1">
      <c r="B25" s="89"/>
      <c r="C25" s="102"/>
      <c r="D25" s="112">
        <f t="shared" si="0"/>
        <v>0</v>
      </c>
      <c r="E25" s="142" t="s">
        <v>1</v>
      </c>
      <c r="F25" s="523" t="str">
        <f t="shared" si="1"/>
        <v>TAPON 1/2"</v>
      </c>
      <c r="G25" s="523"/>
      <c r="H25" s="523"/>
      <c r="I25" s="523"/>
      <c r="J25" s="523"/>
      <c r="K25" s="523"/>
      <c r="L25" s="523"/>
      <c r="M25" s="523"/>
      <c r="N25" s="506"/>
      <c r="O25" s="506"/>
      <c r="P25" s="506"/>
      <c r="Q25" s="90"/>
      <c r="R25" s="95"/>
      <c r="S25" s="82"/>
      <c r="T25" s="99" t="s">
        <v>145</v>
      </c>
      <c r="U25" s="103">
        <v>3</v>
      </c>
      <c r="V25" s="103"/>
      <c r="W25" s="103">
        <v>3</v>
      </c>
      <c r="X25" s="84"/>
      <c r="Y25" s="100">
        <f t="shared" si="2"/>
        <v>0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 customHeight="1">
      <c r="B26" s="89"/>
      <c r="C26" s="102"/>
      <c r="D26" s="112">
        <f t="shared" si="0"/>
        <v>3</v>
      </c>
      <c r="E26" s="142" t="s">
        <v>1</v>
      </c>
      <c r="F26" s="523" t="str">
        <f t="shared" si="1"/>
        <v>SHELACK</v>
      </c>
      <c r="G26" s="523"/>
      <c r="H26" s="523"/>
      <c r="I26" s="523"/>
      <c r="J26" s="523"/>
      <c r="K26" s="523"/>
      <c r="L26" s="523"/>
      <c r="M26" s="523"/>
      <c r="N26" s="506"/>
      <c r="O26" s="506"/>
      <c r="P26" s="506"/>
      <c r="Q26" s="90"/>
      <c r="R26" s="95"/>
      <c r="S26" s="82"/>
      <c r="T26" s="99" t="s">
        <v>146</v>
      </c>
      <c r="U26" s="103">
        <v>1</v>
      </c>
      <c r="V26" s="103">
        <v>1</v>
      </c>
      <c r="W26" s="103">
        <v>1</v>
      </c>
      <c r="X26" s="84"/>
      <c r="Y26" s="100">
        <f t="shared" si="2"/>
        <v>3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 customHeight="1">
      <c r="B27" s="104"/>
      <c r="C27" s="102"/>
      <c r="D27" s="112">
        <f t="shared" si="0"/>
        <v>6</v>
      </c>
      <c r="E27" s="142" t="s">
        <v>1</v>
      </c>
      <c r="F27" s="523" t="str">
        <f t="shared" si="1"/>
        <v>TUBO 3/4"</v>
      </c>
      <c r="G27" s="523"/>
      <c r="H27" s="523"/>
      <c r="I27" s="523"/>
      <c r="J27" s="523"/>
      <c r="K27" s="523"/>
      <c r="L27" s="523"/>
      <c r="M27" s="523"/>
      <c r="N27" s="527"/>
      <c r="O27" s="527"/>
      <c r="P27" s="527"/>
      <c r="Q27" s="105"/>
      <c r="R27" s="106"/>
      <c r="T27" s="98" t="s">
        <v>127</v>
      </c>
      <c r="U27" s="109"/>
      <c r="V27" s="109">
        <v>2</v>
      </c>
      <c r="W27" s="109">
        <v>3</v>
      </c>
      <c r="X27" s="84"/>
      <c r="Y27" s="100">
        <f t="shared" si="2"/>
        <v>6</v>
      </c>
      <c r="Z27" s="84">
        <f>Y27/6</f>
        <v>1</v>
      </c>
      <c r="AA27" s="84"/>
      <c r="AB27" s="114" t="e">
        <f>W27+#REF!</f>
        <v>#REF!</v>
      </c>
      <c r="AC27" s="99" t="e">
        <f>AB27/6</f>
        <v>#REF!</v>
      </c>
      <c r="AD27" s="84"/>
      <c r="AE27" s="84"/>
      <c r="AF27" s="84"/>
      <c r="AG27" s="84"/>
      <c r="AH27" s="84"/>
      <c r="AI27" s="84"/>
    </row>
    <row r="28" spans="2:35" ht="15" customHeight="1">
      <c r="B28" s="89"/>
      <c r="C28" s="102"/>
      <c r="D28" s="112">
        <f t="shared" si="0"/>
        <v>9</v>
      </c>
      <c r="E28" s="142" t="s">
        <v>82</v>
      </c>
      <c r="F28" s="523" t="str">
        <f t="shared" si="1"/>
        <v>TUBO 1/2"</v>
      </c>
      <c r="G28" s="523"/>
      <c r="H28" s="523"/>
      <c r="I28" s="523"/>
      <c r="J28" s="523"/>
      <c r="K28" s="523"/>
      <c r="L28" s="523"/>
      <c r="M28" s="523"/>
      <c r="N28" s="506"/>
      <c r="O28" s="506"/>
      <c r="P28" s="506"/>
      <c r="Q28" s="90"/>
      <c r="R28" s="95"/>
      <c r="S28" s="82"/>
      <c r="T28" s="98" t="s">
        <v>126</v>
      </c>
      <c r="U28" s="103">
        <v>3</v>
      </c>
      <c r="V28" s="103">
        <v>3</v>
      </c>
      <c r="W28" s="103">
        <v>1</v>
      </c>
      <c r="X28" s="84"/>
      <c r="Y28" s="100">
        <f t="shared" si="2"/>
        <v>9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.6" customHeight="1">
      <c r="B29" s="89"/>
      <c r="C29" s="102"/>
      <c r="D29" s="112">
        <f t="shared" si="0"/>
        <v>15</v>
      </c>
      <c r="E29" s="184" t="s">
        <v>1</v>
      </c>
      <c r="F29" s="523" t="str">
        <f t="shared" si="1"/>
        <v>CINTA TEFLON</v>
      </c>
      <c r="G29" s="523"/>
      <c r="H29" s="523"/>
      <c r="I29" s="523"/>
      <c r="J29" s="523"/>
      <c r="K29" s="523"/>
      <c r="L29" s="523"/>
      <c r="M29" s="523"/>
      <c r="N29" s="506"/>
      <c r="O29" s="506"/>
      <c r="P29" s="506"/>
      <c r="Q29" s="90"/>
      <c r="R29" s="95"/>
      <c r="S29" s="82"/>
      <c r="T29" s="111" t="s">
        <v>147</v>
      </c>
      <c r="U29" s="103">
        <v>5</v>
      </c>
      <c r="V29" s="103">
        <v>5</v>
      </c>
      <c r="W29" s="103">
        <v>5</v>
      </c>
      <c r="X29" s="115"/>
      <c r="Y29" s="100">
        <f t="shared" si="2"/>
        <v>15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ht="15" customHeight="1">
      <c r="B30" s="89"/>
      <c r="C30" s="90"/>
      <c r="D30" s="112">
        <f t="shared" si="0"/>
        <v>0</v>
      </c>
      <c r="E30" s="142" t="s">
        <v>1</v>
      </c>
      <c r="F30" s="523" t="str">
        <f t="shared" si="1"/>
        <v>CODO 3/4" X 90</v>
      </c>
      <c r="G30" s="523"/>
      <c r="H30" s="523"/>
      <c r="I30" s="523"/>
      <c r="J30" s="523"/>
      <c r="K30" s="523"/>
      <c r="L30" s="523"/>
      <c r="M30" s="523"/>
      <c r="N30" s="506"/>
      <c r="O30" s="506"/>
      <c r="P30" s="506"/>
      <c r="Q30" s="90"/>
      <c r="R30" s="95"/>
      <c r="S30" s="82"/>
      <c r="T30" s="111" t="s">
        <v>128</v>
      </c>
      <c r="U30" s="103"/>
      <c r="V30" s="103"/>
      <c r="W30" s="103">
        <v>4</v>
      </c>
      <c r="X30" s="84"/>
      <c r="Y30" s="100">
        <f t="shared" si="2"/>
        <v>0</v>
      </c>
      <c r="Z30" s="84"/>
      <c r="AA30" s="84"/>
      <c r="AC30" s="98"/>
      <c r="AD30" s="84"/>
      <c r="AE30" s="84"/>
      <c r="AF30" s="84"/>
      <c r="AG30" s="84"/>
      <c r="AH30" s="84"/>
      <c r="AI30" s="84"/>
    </row>
    <row r="31" spans="2:35" s="107" customFormat="1" ht="15" customHeight="1">
      <c r="B31" s="104"/>
      <c r="C31" s="102"/>
      <c r="D31" s="112">
        <f t="shared" si="0"/>
        <v>0</v>
      </c>
      <c r="E31" s="142" t="s">
        <v>1</v>
      </c>
      <c r="F31" s="523" t="str">
        <f t="shared" si="1"/>
        <v>TEE 3/4"</v>
      </c>
      <c r="G31" s="523"/>
      <c r="H31" s="523"/>
      <c r="I31" s="523"/>
      <c r="J31" s="523"/>
      <c r="K31" s="523"/>
      <c r="L31" s="523"/>
      <c r="M31" s="523"/>
      <c r="N31" s="506"/>
      <c r="O31" s="506"/>
      <c r="P31" s="506"/>
      <c r="Q31" s="105"/>
      <c r="R31" s="106"/>
      <c r="T31" s="98" t="s">
        <v>141</v>
      </c>
      <c r="U31" s="103"/>
      <c r="V31" s="103"/>
      <c r="W31" s="103">
        <v>1</v>
      </c>
      <c r="X31" s="110"/>
      <c r="Y31" s="100">
        <f t="shared" si="2"/>
        <v>0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 customHeight="1">
      <c r="B32" s="104"/>
      <c r="C32" s="102"/>
      <c r="D32" s="112">
        <f t="shared" si="0"/>
        <v>0</v>
      </c>
      <c r="E32" s="142" t="s">
        <v>1</v>
      </c>
      <c r="F32" s="523" t="str">
        <f t="shared" si="1"/>
        <v>REDUCCION BUSHING 3/4" A  1/2"</v>
      </c>
      <c r="G32" s="523"/>
      <c r="H32" s="523"/>
      <c r="I32" s="523"/>
      <c r="J32" s="523"/>
      <c r="K32" s="523"/>
      <c r="L32" s="523"/>
      <c r="M32" s="523"/>
      <c r="N32" s="117"/>
      <c r="O32" s="118"/>
      <c r="P32" s="119"/>
      <c r="Q32" s="105"/>
      <c r="R32" s="106"/>
      <c r="T32" s="98" t="s">
        <v>186</v>
      </c>
      <c r="U32" s="103"/>
      <c r="V32" s="103"/>
      <c r="W32" s="103">
        <v>2</v>
      </c>
      <c r="X32" s="110"/>
      <c r="Y32" s="100">
        <f t="shared" si="2"/>
        <v>0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 customHeight="1">
      <c r="B33" s="104"/>
      <c r="C33" s="102"/>
      <c r="D33" s="112">
        <f t="shared" si="0"/>
        <v>0</v>
      </c>
      <c r="E33" s="142" t="s">
        <v>1</v>
      </c>
      <c r="F33" s="523" t="str">
        <f t="shared" si="1"/>
        <v>TAPON 3/4"</v>
      </c>
      <c r="G33" s="523"/>
      <c r="H33" s="523"/>
      <c r="I33" s="523"/>
      <c r="J33" s="523"/>
      <c r="K33" s="523"/>
      <c r="L33" s="523"/>
      <c r="M33" s="523"/>
      <c r="N33" s="117"/>
      <c r="O33" s="118"/>
      <c r="P33" s="119"/>
      <c r="Q33" s="105"/>
      <c r="R33" s="106"/>
      <c r="T33" s="98" t="s">
        <v>187</v>
      </c>
      <c r="U33" s="103"/>
      <c r="V33" s="103"/>
      <c r="W33" s="103">
        <v>1</v>
      </c>
      <c r="X33" s="110"/>
      <c r="Y33" s="100">
        <f t="shared" si="2"/>
        <v>0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ref="D34:D41" si="3">Y34</f>
        <v>0</v>
      </c>
      <c r="E34" s="142" t="s">
        <v>1</v>
      </c>
      <c r="F34" s="523">
        <f t="shared" si="1"/>
        <v>0</v>
      </c>
      <c r="G34" s="523"/>
      <c r="H34" s="523"/>
      <c r="I34" s="523"/>
      <c r="J34" s="523"/>
      <c r="K34" s="523"/>
      <c r="L34" s="523"/>
      <c r="M34" s="523"/>
      <c r="N34" s="117"/>
      <c r="O34" s="118"/>
      <c r="P34" s="119"/>
      <c r="Q34" s="105"/>
      <c r="R34" s="106"/>
      <c r="T34" s="98"/>
      <c r="U34" s="103"/>
      <c r="V34" s="103"/>
      <c r="W34" s="103"/>
      <c r="X34" s="110"/>
      <c r="Y34" s="100">
        <f t="shared" si="2"/>
        <v>0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3"/>
        <v>0</v>
      </c>
      <c r="E35" s="142" t="s">
        <v>1</v>
      </c>
      <c r="F35" s="523">
        <f t="shared" si="1"/>
        <v>0</v>
      </c>
      <c r="G35" s="523"/>
      <c r="H35" s="523"/>
      <c r="I35" s="523"/>
      <c r="J35" s="523"/>
      <c r="K35" s="523"/>
      <c r="L35" s="523"/>
      <c r="M35" s="523"/>
      <c r="N35" s="117"/>
      <c r="O35" s="118"/>
      <c r="P35" s="119"/>
      <c r="Q35" s="105"/>
      <c r="R35" s="106"/>
      <c r="T35" s="98"/>
      <c r="U35" s="103"/>
      <c r="V35" s="103"/>
      <c r="W35" s="103"/>
      <c r="X35" s="110"/>
      <c r="Y35" s="100">
        <f t="shared" si="2"/>
        <v>0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s="107" customFormat="1" ht="15">
      <c r="B36" s="104"/>
      <c r="C36" s="102"/>
      <c r="D36" s="112">
        <f t="shared" si="3"/>
        <v>0</v>
      </c>
      <c r="E36" s="142" t="s">
        <v>1</v>
      </c>
      <c r="F36" s="523">
        <f t="shared" ref="F36:F41" si="4">+T36</f>
        <v>0</v>
      </c>
      <c r="G36" s="523"/>
      <c r="H36" s="523"/>
      <c r="I36" s="523"/>
      <c r="J36" s="523"/>
      <c r="K36" s="523"/>
      <c r="L36" s="523"/>
      <c r="M36" s="523"/>
      <c r="N36" s="117"/>
      <c r="O36" s="118"/>
      <c r="P36" s="119"/>
      <c r="Q36" s="105"/>
      <c r="R36" s="106"/>
      <c r="T36" s="98"/>
      <c r="U36" s="103"/>
      <c r="V36" s="103"/>
      <c r="W36" s="103"/>
      <c r="X36" s="110"/>
      <c r="Y36" s="100">
        <f t="shared" si="2"/>
        <v>0</v>
      </c>
      <c r="Z36" s="110"/>
      <c r="AA36" s="110"/>
      <c r="AC36" s="111"/>
      <c r="AD36" s="110"/>
      <c r="AE36" s="110"/>
      <c r="AF36" s="110"/>
      <c r="AG36" s="110"/>
      <c r="AH36" s="110"/>
      <c r="AI36" s="110"/>
    </row>
    <row r="37" spans="2:35" s="107" customFormat="1" ht="15" customHeight="1">
      <c r="B37" s="104"/>
      <c r="C37" s="102"/>
      <c r="D37" s="112">
        <f t="shared" si="3"/>
        <v>0</v>
      </c>
      <c r="E37" s="142" t="s">
        <v>1</v>
      </c>
      <c r="F37" s="523">
        <f t="shared" si="4"/>
        <v>0</v>
      </c>
      <c r="G37" s="523"/>
      <c r="H37" s="523"/>
      <c r="I37" s="523"/>
      <c r="J37" s="523"/>
      <c r="K37" s="523"/>
      <c r="L37" s="523"/>
      <c r="M37" s="523"/>
      <c r="N37" s="524"/>
      <c r="O37" s="525"/>
      <c r="P37" s="526"/>
      <c r="Q37" s="105"/>
      <c r="R37" s="106"/>
      <c r="T37" s="98"/>
      <c r="U37" s="109"/>
      <c r="V37" s="109"/>
      <c r="W37" s="109"/>
      <c r="X37" s="110"/>
      <c r="Y37" s="100">
        <f t="shared" si="2"/>
        <v>0</v>
      </c>
      <c r="Z37" s="110"/>
      <c r="AA37" s="110"/>
      <c r="AC37" s="111"/>
      <c r="AD37" s="110"/>
      <c r="AE37" s="110"/>
      <c r="AF37" s="110"/>
      <c r="AG37" s="110"/>
      <c r="AH37" s="110"/>
      <c r="AI37" s="110"/>
    </row>
    <row r="38" spans="2:35" ht="15">
      <c r="B38" s="89"/>
      <c r="C38" s="90"/>
      <c r="D38" s="112">
        <f t="shared" si="3"/>
        <v>0</v>
      </c>
      <c r="E38" s="142" t="s">
        <v>1</v>
      </c>
      <c r="F38" s="523">
        <f t="shared" si="4"/>
        <v>0</v>
      </c>
      <c r="G38" s="523"/>
      <c r="H38" s="523"/>
      <c r="I38" s="523"/>
      <c r="J38" s="523"/>
      <c r="K38" s="523"/>
      <c r="L38" s="523"/>
      <c r="M38" s="523"/>
      <c r="N38" s="506"/>
      <c r="O38" s="506"/>
      <c r="P38" s="506"/>
      <c r="Q38" s="90"/>
      <c r="R38" s="95"/>
      <c r="S38" s="82"/>
      <c r="T38" s="98"/>
      <c r="U38" s="109"/>
      <c r="V38" s="109"/>
      <c r="W38" s="109"/>
      <c r="X38" s="84"/>
      <c r="Y38" s="100">
        <f t="shared" si="2"/>
        <v>0</v>
      </c>
      <c r="Z38" s="84"/>
      <c r="AA38" s="84"/>
      <c r="AC38" s="98"/>
      <c r="AD38" s="84"/>
      <c r="AE38" s="84"/>
      <c r="AF38" s="84"/>
      <c r="AG38" s="84"/>
      <c r="AH38" s="84"/>
      <c r="AI38" s="84"/>
    </row>
    <row r="39" spans="2:35" ht="15">
      <c r="B39" s="89"/>
      <c r="C39" s="90"/>
      <c r="D39" s="112">
        <f t="shared" si="3"/>
        <v>0</v>
      </c>
      <c r="E39" s="142" t="s">
        <v>1</v>
      </c>
      <c r="F39" s="523">
        <f t="shared" si="4"/>
        <v>0</v>
      </c>
      <c r="G39" s="523"/>
      <c r="H39" s="523"/>
      <c r="I39" s="523"/>
      <c r="J39" s="523"/>
      <c r="K39" s="523"/>
      <c r="L39" s="523"/>
      <c r="M39" s="523"/>
      <c r="N39" s="506"/>
      <c r="O39" s="506"/>
      <c r="P39" s="506"/>
      <c r="Q39" s="90"/>
      <c r="R39" s="95"/>
      <c r="T39" s="98"/>
      <c r="U39" s="116"/>
      <c r="V39" s="116"/>
      <c r="W39" s="103"/>
      <c r="Y39" s="100">
        <f t="shared" si="2"/>
        <v>0</v>
      </c>
    </row>
    <row r="40" spans="2:35" ht="15" customHeight="1">
      <c r="B40" s="89"/>
      <c r="C40" s="90"/>
      <c r="D40" s="112">
        <f t="shared" si="3"/>
        <v>0</v>
      </c>
      <c r="E40" s="142" t="s">
        <v>1</v>
      </c>
      <c r="F40" s="523">
        <f t="shared" si="4"/>
        <v>0</v>
      </c>
      <c r="G40" s="523"/>
      <c r="H40" s="523"/>
      <c r="I40" s="523"/>
      <c r="J40" s="523"/>
      <c r="K40" s="523"/>
      <c r="L40" s="523"/>
      <c r="M40" s="523"/>
      <c r="N40" s="506"/>
      <c r="O40" s="506"/>
      <c r="P40" s="506"/>
      <c r="Q40" s="90"/>
      <c r="R40" s="95"/>
      <c r="T40" s="98"/>
      <c r="U40" s="116"/>
      <c r="V40" s="116"/>
      <c r="W40" s="120"/>
      <c r="Y40" s="100">
        <f t="shared" si="2"/>
        <v>0</v>
      </c>
    </row>
    <row r="41" spans="2:35" ht="15">
      <c r="B41" s="89"/>
      <c r="C41" s="90"/>
      <c r="D41" s="112">
        <f t="shared" si="3"/>
        <v>0</v>
      </c>
      <c r="E41" s="142" t="s">
        <v>1</v>
      </c>
      <c r="F41" s="523">
        <f t="shared" si="4"/>
        <v>0</v>
      </c>
      <c r="G41" s="523"/>
      <c r="H41" s="523"/>
      <c r="I41" s="523"/>
      <c r="J41" s="523"/>
      <c r="K41" s="523"/>
      <c r="L41" s="523"/>
      <c r="M41" s="523"/>
      <c r="N41" s="506"/>
      <c r="O41" s="506"/>
      <c r="P41" s="506"/>
      <c r="Q41" s="90"/>
      <c r="R41" s="95"/>
      <c r="T41" s="98"/>
      <c r="U41" s="116"/>
      <c r="V41" s="116"/>
      <c r="W41" s="120"/>
      <c r="Y41" s="100">
        <f t="shared" si="2"/>
        <v>0</v>
      </c>
    </row>
    <row r="42" spans="2:35" ht="15.6">
      <c r="B42" s="89"/>
      <c r="C42" s="90"/>
      <c r="E42" s="121"/>
      <c r="F42" s="122"/>
      <c r="G42" s="122"/>
      <c r="H42" s="122"/>
      <c r="I42" s="122"/>
      <c r="J42" s="122"/>
      <c r="K42" s="122"/>
      <c r="L42" s="122"/>
      <c r="M42" s="123" t="s">
        <v>88</v>
      </c>
      <c r="N42" s="96"/>
      <c r="O42" s="96"/>
      <c r="P42" s="124"/>
      <c r="Q42" s="90"/>
      <c r="R42" s="95"/>
    </row>
    <row r="43" spans="2:35" ht="35.4">
      <c r="B43" s="89"/>
      <c r="C43" s="90"/>
      <c r="E43" s="112"/>
      <c r="F43" s="113"/>
      <c r="G43" s="528"/>
      <c r="H43" s="528"/>
      <c r="I43" s="528"/>
      <c r="J43" s="125"/>
      <c r="K43" s="125"/>
      <c r="L43" s="125"/>
      <c r="M43" s="90"/>
      <c r="N43" s="90"/>
      <c r="O43" s="90"/>
      <c r="P43" s="126"/>
      <c r="Q43" s="90"/>
      <c r="R43" s="95"/>
    </row>
    <row r="44" spans="2:35" ht="13.2" customHeight="1">
      <c r="B44" s="89"/>
      <c r="C44" s="90"/>
      <c r="E44" s="112"/>
      <c r="F44" s="113"/>
      <c r="G44" s="528"/>
      <c r="H44" s="528"/>
      <c r="I44" s="528"/>
      <c r="J44" s="464"/>
      <c r="K44" s="464"/>
      <c r="L44" s="90"/>
      <c r="M44" s="90"/>
      <c r="N44" s="90"/>
      <c r="O44" s="90"/>
      <c r="P44" s="126"/>
      <c r="Q44" s="90"/>
      <c r="R44" s="95"/>
    </row>
    <row r="45" spans="2:35" ht="13.2" customHeight="1">
      <c r="B45" s="89"/>
      <c r="C45" s="90"/>
      <c r="E45" s="112"/>
      <c r="F45" s="113"/>
      <c r="G45" s="528"/>
      <c r="H45" s="528"/>
      <c r="I45" s="528"/>
      <c r="J45" s="90"/>
      <c r="K45" s="90"/>
      <c r="L45" s="90"/>
      <c r="M45" s="90"/>
      <c r="N45" s="90"/>
      <c r="O45" s="90"/>
      <c r="P45" s="126"/>
      <c r="Q45" s="90"/>
      <c r="R45" s="95"/>
    </row>
    <row r="46" spans="2:35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5">
      <c r="B47" s="89"/>
      <c r="C47" s="90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90"/>
      <c r="R47" s="95"/>
    </row>
    <row r="48" spans="2:35" ht="13.8">
      <c r="B48" s="89"/>
      <c r="C48" s="90"/>
      <c r="E48" s="127" t="s">
        <v>89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1:38" ht="13.8" thickBot="1">
      <c r="B49" s="89"/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1:38" ht="15.75" customHeight="1" thickTop="1">
      <c r="B50" s="89"/>
      <c r="C50" s="90"/>
      <c r="D50" s="466"/>
      <c r="E50" s="466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90"/>
      <c r="R50" s="95"/>
    </row>
    <row r="51" spans="1:3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1:38">
      <c r="B52" s="89"/>
      <c r="C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5"/>
    </row>
    <row r="53" spans="1:38" s="84" customFormat="1" ht="13.8" thickBot="1">
      <c r="A53" s="82"/>
      <c r="B53" s="129"/>
      <c r="C53" s="90"/>
      <c r="D53" s="90"/>
      <c r="E53" s="467"/>
      <c r="F53" s="467"/>
      <c r="G53" s="467"/>
      <c r="H53" s="467"/>
      <c r="I53" s="467"/>
      <c r="J53" s="467"/>
      <c r="K53" s="90"/>
      <c r="L53" s="90"/>
      <c r="M53" s="90" t="s">
        <v>90</v>
      </c>
      <c r="N53" s="468"/>
      <c r="O53" s="469"/>
      <c r="P53" s="469"/>
      <c r="Q53" s="90"/>
      <c r="R53" s="95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84" customFormat="1" ht="13.8" thickTop="1">
      <c r="A54" s="82"/>
      <c r="B54" s="82"/>
      <c r="C54" s="90"/>
      <c r="D54" s="90"/>
      <c r="E54" s="467"/>
      <c r="F54" s="467"/>
      <c r="G54" s="467"/>
      <c r="H54" s="467"/>
      <c r="I54" s="467"/>
      <c r="J54" s="467"/>
      <c r="K54" s="90"/>
      <c r="L54" s="90"/>
      <c r="M54" s="90"/>
      <c r="N54" s="90"/>
      <c r="O54" s="90"/>
      <c r="P54" s="90"/>
      <c r="Q54" s="90"/>
      <c r="R54" s="95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84" customFormat="1" ht="12.75" customHeight="1">
      <c r="A55" s="82"/>
      <c r="B55" s="82"/>
      <c r="C55" s="90"/>
      <c r="D55" s="90"/>
      <c r="E55" s="467"/>
      <c r="F55" s="467"/>
      <c r="G55" s="467"/>
      <c r="H55" s="467"/>
      <c r="I55" s="467"/>
      <c r="J55" s="467"/>
      <c r="K55" s="90"/>
      <c r="L55" s="90"/>
      <c r="M55" s="470" t="s">
        <v>91</v>
      </c>
      <c r="N55" s="471"/>
      <c r="O55" s="471"/>
      <c r="P55" s="471"/>
      <c r="Q55" s="90"/>
      <c r="R55" s="95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84" customFormat="1" ht="22.5" customHeight="1">
      <c r="A56" s="82"/>
      <c r="B56" s="82"/>
      <c r="C56" s="90"/>
      <c r="D56" s="90"/>
      <c r="E56" s="467"/>
      <c r="F56" s="467"/>
      <c r="G56" s="467"/>
      <c r="H56" s="467"/>
      <c r="I56" s="467"/>
      <c r="J56" s="467"/>
      <c r="K56" s="90"/>
      <c r="L56" s="90"/>
      <c r="M56" s="470"/>
      <c r="N56" s="471"/>
      <c r="O56" s="471"/>
      <c r="P56" s="471"/>
      <c r="Q56" s="90"/>
      <c r="R56" s="95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84" customFormat="1">
      <c r="A57" s="82"/>
      <c r="B57" s="8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84" customFormat="1">
      <c r="A58" s="82"/>
      <c r="B58" s="8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5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84" customFormat="1" ht="12.75" customHeight="1">
      <c r="A59" s="82"/>
      <c r="B59" s="82"/>
      <c r="C59" s="90"/>
      <c r="D59" s="90"/>
      <c r="E59" s="130"/>
      <c r="F59" s="130"/>
      <c r="G59" s="462" t="s">
        <v>92</v>
      </c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84" customFormat="1" ht="12.75" customHeight="1">
      <c r="A60" s="82"/>
      <c r="B60" s="82"/>
      <c r="C60" s="90"/>
      <c r="D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84" customFormat="1" ht="12.75" customHeight="1">
      <c r="A61" s="82"/>
      <c r="B61" s="82"/>
      <c r="C61" s="90"/>
      <c r="D61" s="90"/>
      <c r="E61" s="130"/>
      <c r="F61" s="130"/>
      <c r="G61" s="462"/>
      <c r="H61" s="462"/>
      <c r="I61" s="462"/>
      <c r="J61" s="462"/>
      <c r="K61" s="462"/>
      <c r="L61" s="462"/>
      <c r="M61" s="462"/>
      <c r="N61" s="462"/>
      <c r="O61" s="462"/>
      <c r="P61" s="130"/>
      <c r="Q61" s="90"/>
      <c r="R61" s="95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84" customFormat="1">
      <c r="A62" s="82"/>
      <c r="B62" s="8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5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84" customFormat="1" ht="13.8" thickBot="1">
      <c r="A63" s="82"/>
      <c r="B63" s="82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84" customFormat="1" ht="13.8" thickTop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84" customForma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84" customForma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84" customForma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s="84" customForma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>
      <c r="D69" s="82"/>
    </row>
    <row r="70" spans="1:38">
      <c r="D70" s="82"/>
    </row>
    <row r="71" spans="1:38">
      <c r="D71" s="82"/>
    </row>
    <row r="72" spans="1:38">
      <c r="D72" s="82"/>
    </row>
    <row r="73" spans="1:38">
      <c r="D73" s="82"/>
    </row>
    <row r="74" spans="1:38">
      <c r="D74" s="82"/>
    </row>
    <row r="75" spans="1:38">
      <c r="D75" s="82"/>
    </row>
    <row r="76" spans="1:38">
      <c r="D76" s="82"/>
    </row>
    <row r="77" spans="1:38">
      <c r="D77" s="82"/>
    </row>
    <row r="78" spans="1:38">
      <c r="D78" s="82"/>
    </row>
    <row r="79" spans="1:38">
      <c r="D79" s="82"/>
    </row>
    <row r="80" spans="1:38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36" spans="4:4">
      <c r="D636" s="82"/>
    </row>
    <row r="65425" spans="6:6">
      <c r="F65425" s="133" t="s">
        <v>93</v>
      </c>
    </row>
  </sheetData>
  <mergeCells count="75">
    <mergeCell ref="G59:O61"/>
    <mergeCell ref="D46:P47"/>
    <mergeCell ref="D50:E50"/>
    <mergeCell ref="E53:J56"/>
    <mergeCell ref="N53:P53"/>
    <mergeCell ref="M55:M56"/>
    <mergeCell ref="N55:P56"/>
    <mergeCell ref="G45:I45"/>
    <mergeCell ref="N37:P37"/>
    <mergeCell ref="F38:M38"/>
    <mergeCell ref="N38:P38"/>
    <mergeCell ref="F39:M39"/>
    <mergeCell ref="N39:P39"/>
    <mergeCell ref="F40:M40"/>
    <mergeCell ref="N40:P40"/>
    <mergeCell ref="F37:M37"/>
    <mergeCell ref="F41:M41"/>
    <mergeCell ref="N41:P41"/>
    <mergeCell ref="G43:I43"/>
    <mergeCell ref="G44:I44"/>
    <mergeCell ref="J44:K44"/>
    <mergeCell ref="F32:M32"/>
    <mergeCell ref="F33:M33"/>
    <mergeCell ref="F34:M34"/>
    <mergeCell ref="F35:M35"/>
    <mergeCell ref="F36:M36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E3:L3"/>
    <mergeCell ref="E4:L4"/>
    <mergeCell ref="E5:L5"/>
    <mergeCell ref="E6:L6"/>
    <mergeCell ref="S6:W9"/>
    <mergeCell ref="E9:J9"/>
    <mergeCell ref="M9:P9"/>
  </mergeCells>
  <dataValidations count="9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6" xr:uid="{50C51534-DF37-4A4A-B985-87F99A1AC40D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3:J56" xr:uid="{3B23814D-2FDD-49B2-ADB9-4B83F29D7B25}"/>
    <dataValidation type="textLength" allowBlank="1" showErrorMessage="1" errorTitle="Tasa" error="Para agregar una tasa o para cambiar el nombre o el porcentaje, haga clic en el botón 'Personalizar...' y cambie la información en el área 'Información predeterminada para sus pedidos...'." promptTitle="Tasa" sqref="N40:P40" xr:uid="{9104B613-3A40-48C1-A54F-CEFC1BB0C8DF}">
      <formula1>0</formula1>
      <formula2>0</formula2>
    </dataValidation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C5EEF298-6FDD-473B-865F-21549890D8FD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A2914D56-B513-4E64-B374-62B787BDE5BF}"/>
    <dataValidation type="whole" errorStyle="warning" allowBlank="1" showErrorMessage="1" errorTitle="Cantidad" error="Escriba una cantidad numérica en esta celda." promptTitle="Cantidad" sqref="AE21:AE37" xr:uid="{B59B5088-3FF3-4999-988F-50D6228DF044}">
      <formula1>0</formula1>
      <formula2>1000000000</formula2>
    </dataValidation>
    <dataValidation type="decimal" errorStyle="warning" allowBlank="1" showErrorMessage="1" errorTitle="Precio unitario" error="Escriba una cantidad numérica en esta celda." promptTitle="Precio unitario" sqref="N21:N39" xr:uid="{35BBB3F4-C054-44C4-AA05-527549778EA2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9:G59 P59:P61 E60:F61" xr:uid="{4E1C4927-A02E-439D-AF94-BA9B327AE07C}"/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1" xr:uid="{E4C084B1-1663-45E3-AA75-708B86B45BED}">
      <formula1>0</formula1>
      <formula2>256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3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B816-3567-4474-862F-3E477A6A2BBD}">
  <sheetPr>
    <tabColor rgb="FFFFFF00"/>
    <pageSetUpPr fitToPage="1"/>
  </sheetPr>
  <dimension ref="A1:AL65424"/>
  <sheetViews>
    <sheetView topLeftCell="A6" zoomScale="85" zoomScaleNormal="85" workbookViewId="0">
      <selection activeCell="V18" sqref="V18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.88671875" style="82" customWidth="1"/>
    <col min="14" max="14" width="8" style="82" customWidth="1"/>
    <col min="15" max="15" width="14.88671875" style="82" customWidth="1"/>
    <col min="16" max="16" width="10.88671875" style="82" customWidth="1"/>
    <col min="17" max="18" width="4" style="82" customWidth="1"/>
    <col min="19" max="19" width="4" style="84" customWidth="1"/>
    <col min="20" max="20" width="30.332031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68</v>
      </c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  <c r="S6" s="519" t="s">
        <v>116</v>
      </c>
      <c r="T6" s="520"/>
      <c r="U6" s="520"/>
      <c r="V6" s="520"/>
      <c r="W6" s="520"/>
    </row>
    <row r="7" spans="1:23" ht="13.2" hidden="1" customHeight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  <c r="S7" s="519"/>
      <c r="T7" s="520"/>
      <c r="U7" s="520"/>
      <c r="V7" s="520"/>
      <c r="W7" s="520"/>
    </row>
    <row r="8" spans="1:23" ht="13.2" hidden="1" customHeight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  <c r="S8" s="519"/>
      <c r="T8" s="520"/>
      <c r="U8" s="520"/>
      <c r="V8" s="520"/>
      <c r="W8" s="520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100</v>
      </c>
      <c r="N9" s="433"/>
      <c r="O9" s="433"/>
      <c r="P9" s="433"/>
      <c r="Q9" s="90"/>
      <c r="R9" s="95"/>
      <c r="S9" s="519"/>
      <c r="T9" s="520"/>
      <c r="U9" s="520"/>
      <c r="V9" s="520"/>
      <c r="W9" s="520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101</v>
      </c>
      <c r="N16" s="441"/>
      <c r="O16" s="441"/>
      <c r="P16" s="441"/>
      <c r="Q16" s="90"/>
      <c r="R16" s="95"/>
      <c r="T16" s="98" t="s">
        <v>71</v>
      </c>
      <c r="U16" s="134" t="s">
        <v>96</v>
      </c>
      <c r="V16" s="139" t="s">
        <v>95</v>
      </c>
      <c r="W16" s="137" t="s">
        <v>94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>
        <v>11</v>
      </c>
      <c r="V18" s="135"/>
      <c r="W18" s="135"/>
    </row>
    <row r="19" spans="2:35" ht="15.6" thickBot="1">
      <c r="B19" s="89"/>
      <c r="C19" s="90"/>
      <c r="D19" s="90" t="s">
        <v>76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99</v>
      </c>
      <c r="V19" s="139" t="s">
        <v>98</v>
      </c>
      <c r="W19" s="138" t="s">
        <v>97</v>
      </c>
      <c r="X19" s="100"/>
      <c r="Y19" s="100">
        <f>W21/6</f>
        <v>0.66666666666666663</v>
      </c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40" t="s">
        <v>77</v>
      </c>
      <c r="E20" s="141" t="s">
        <v>78</v>
      </c>
      <c r="F20" s="521" t="s">
        <v>79</v>
      </c>
      <c r="G20" s="521"/>
      <c r="H20" s="521"/>
      <c r="I20" s="521"/>
      <c r="J20" s="521"/>
      <c r="K20" s="521"/>
      <c r="L20" s="521"/>
      <c r="M20" s="521"/>
      <c r="N20" s="521" t="s">
        <v>80</v>
      </c>
      <c r="O20" s="522"/>
      <c r="P20" s="522"/>
      <c r="Q20" s="90"/>
      <c r="R20" s="95"/>
      <c r="S20" s="82"/>
      <c r="U20" s="101" t="s">
        <v>81</v>
      </c>
      <c r="V20" s="101" t="s">
        <v>81</v>
      </c>
      <c r="W20" s="101" t="s">
        <v>81</v>
      </c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">
      <c r="B21" s="89"/>
      <c r="C21" s="102"/>
      <c r="D21" s="112">
        <f>Y21</f>
        <v>77</v>
      </c>
      <c r="E21" s="142" t="s">
        <v>82</v>
      </c>
      <c r="F21" s="523" t="str">
        <f>+T21</f>
        <v>TUBO 1 1/2" PVC</v>
      </c>
      <c r="G21" s="523"/>
      <c r="H21" s="523"/>
      <c r="I21" s="523"/>
      <c r="J21" s="523"/>
      <c r="K21" s="523"/>
      <c r="L21" s="523"/>
      <c r="M21" s="523"/>
      <c r="N21" s="506"/>
      <c r="O21" s="506"/>
      <c r="P21" s="506"/>
      <c r="Q21" s="90"/>
      <c r="R21" s="95"/>
      <c r="S21" s="82"/>
      <c r="T21" s="98" t="s">
        <v>104</v>
      </c>
      <c r="U21" s="103">
        <v>7</v>
      </c>
      <c r="V21" s="103">
        <v>4</v>
      </c>
      <c r="W21" s="103">
        <v>4</v>
      </c>
      <c r="X21" s="84" t="s">
        <v>52</v>
      </c>
      <c r="Y21" s="100">
        <f>((U21)*$U$18)+((V21)*$V$18)+((W21)*$W$18)</f>
        <v>77</v>
      </c>
      <c r="Z21" s="84">
        <f>Y21/6</f>
        <v>12.833333333333334</v>
      </c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40" si="0">Y22</f>
        <v>55</v>
      </c>
      <c r="E22" s="142" t="s">
        <v>82</v>
      </c>
      <c r="F22" s="523" t="str">
        <f t="shared" ref="F22:F40" si="1">+T22</f>
        <v>TUBO 2" PVC</v>
      </c>
      <c r="G22" s="523"/>
      <c r="H22" s="523"/>
      <c r="I22" s="523"/>
      <c r="J22" s="523"/>
      <c r="K22" s="523"/>
      <c r="L22" s="523"/>
      <c r="M22" s="523"/>
      <c r="N22" s="506"/>
      <c r="O22" s="506"/>
      <c r="P22" s="506"/>
      <c r="Q22" s="105"/>
      <c r="R22" s="106"/>
      <c r="T22" s="108" t="s">
        <v>103</v>
      </c>
      <c r="U22" s="109">
        <v>5</v>
      </c>
      <c r="V22" s="109">
        <v>4</v>
      </c>
      <c r="W22" s="109">
        <v>4</v>
      </c>
      <c r="X22" s="110"/>
      <c r="Y22" s="100">
        <f t="shared" ref="Y22:Y40" si="2">((U22)*$U$18)+((V22)*$V$18)+((W22)*$W$18)</f>
        <v>55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0</v>
      </c>
      <c r="E23" s="142" t="s">
        <v>82</v>
      </c>
      <c r="F23" s="523" t="str">
        <f t="shared" si="1"/>
        <v>TUBO 3" PVC</v>
      </c>
      <c r="G23" s="523"/>
      <c r="H23" s="523"/>
      <c r="I23" s="523"/>
      <c r="J23" s="523"/>
      <c r="K23" s="523"/>
      <c r="L23" s="523"/>
      <c r="M23" s="523"/>
      <c r="N23" s="506"/>
      <c r="O23" s="506"/>
      <c r="P23" s="506"/>
      <c r="Q23" s="90"/>
      <c r="R23" s="95"/>
      <c r="S23" s="107"/>
      <c r="T23" s="99" t="s">
        <v>105</v>
      </c>
      <c r="U23" s="103"/>
      <c r="V23" s="103">
        <v>0</v>
      </c>
      <c r="W23" s="103"/>
      <c r="X23" s="84"/>
      <c r="Y23" s="100">
        <f t="shared" si="2"/>
        <v>0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132</v>
      </c>
      <c r="E24" s="142" t="s">
        <v>82</v>
      </c>
      <c r="F24" s="523" t="str">
        <f t="shared" si="1"/>
        <v>TUBO 4" PVC</v>
      </c>
      <c r="G24" s="523"/>
      <c r="H24" s="523"/>
      <c r="I24" s="523"/>
      <c r="J24" s="523"/>
      <c r="K24" s="523"/>
      <c r="L24" s="523"/>
      <c r="M24" s="523"/>
      <c r="N24" s="524"/>
      <c r="O24" s="525"/>
      <c r="P24" s="526"/>
      <c r="Q24" s="90"/>
      <c r="R24" s="95"/>
      <c r="S24" s="82"/>
      <c r="T24" s="99" t="s">
        <v>106</v>
      </c>
      <c r="U24" s="103">
        <v>12</v>
      </c>
      <c r="V24" s="103">
        <v>9</v>
      </c>
      <c r="W24" s="103">
        <v>10</v>
      </c>
      <c r="X24" s="84"/>
      <c r="Y24" s="100">
        <f t="shared" si="2"/>
        <v>132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33</v>
      </c>
      <c r="E25" s="142" t="s">
        <v>1</v>
      </c>
      <c r="F25" s="523" t="str">
        <f t="shared" si="1"/>
        <v>CODO 1 1/2" X 45</v>
      </c>
      <c r="G25" s="523"/>
      <c r="H25" s="523"/>
      <c r="I25" s="523"/>
      <c r="J25" s="523"/>
      <c r="K25" s="523"/>
      <c r="L25" s="523"/>
      <c r="M25" s="523"/>
      <c r="N25" s="506"/>
      <c r="O25" s="506"/>
      <c r="P25" s="506"/>
      <c r="Q25" s="90"/>
      <c r="R25" s="95"/>
      <c r="S25" s="82"/>
      <c r="T25" s="99" t="s">
        <v>107</v>
      </c>
      <c r="U25" s="103">
        <v>3</v>
      </c>
      <c r="V25" s="103">
        <v>0</v>
      </c>
      <c r="W25" s="103">
        <v>3</v>
      </c>
      <c r="X25" s="84"/>
      <c r="Y25" s="100">
        <f t="shared" si="2"/>
        <v>33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55</v>
      </c>
      <c r="E26" s="142" t="s">
        <v>1</v>
      </c>
      <c r="F26" s="523" t="str">
        <f t="shared" si="1"/>
        <v>CODO  1 1/2" X 90</v>
      </c>
      <c r="G26" s="523"/>
      <c r="H26" s="523"/>
      <c r="I26" s="523"/>
      <c r="J26" s="523"/>
      <c r="K26" s="523"/>
      <c r="L26" s="523"/>
      <c r="M26" s="523"/>
      <c r="N26" s="506"/>
      <c r="O26" s="506"/>
      <c r="P26" s="506"/>
      <c r="Q26" s="90"/>
      <c r="R26" s="95"/>
      <c r="S26" s="82"/>
      <c r="T26" s="99" t="s">
        <v>156</v>
      </c>
      <c r="U26" s="103">
        <v>5</v>
      </c>
      <c r="V26" s="103">
        <v>0</v>
      </c>
      <c r="W26" s="103">
        <v>3</v>
      </c>
      <c r="X26" s="84"/>
      <c r="Y26" s="100">
        <f t="shared" si="2"/>
        <v>55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77</v>
      </c>
      <c r="E27" s="142" t="s">
        <v>1</v>
      </c>
      <c r="F27" s="523" t="str">
        <f t="shared" si="1"/>
        <v xml:space="preserve">CODO 2" X 45 </v>
      </c>
      <c r="G27" s="523"/>
      <c r="H27" s="523"/>
      <c r="I27" s="523"/>
      <c r="J27" s="523"/>
      <c r="K27" s="523"/>
      <c r="L27" s="523"/>
      <c r="M27" s="523"/>
      <c r="N27" s="527"/>
      <c r="O27" s="527"/>
      <c r="P27" s="527"/>
      <c r="Q27" s="105"/>
      <c r="R27" s="106"/>
      <c r="T27" s="98" t="s">
        <v>108</v>
      </c>
      <c r="U27" s="109">
        <v>7</v>
      </c>
      <c r="V27" s="109">
        <v>7</v>
      </c>
      <c r="W27" s="109">
        <v>5</v>
      </c>
      <c r="X27" s="84" t="s">
        <v>52</v>
      </c>
      <c r="Y27" s="100">
        <f t="shared" si="2"/>
        <v>77</v>
      </c>
      <c r="Z27" s="84">
        <f>Y27/6</f>
        <v>12.833333333333334</v>
      </c>
      <c r="AA27" s="84"/>
      <c r="AB27" s="114" t="e">
        <f>W27+#REF!</f>
        <v>#REF!</v>
      </c>
      <c r="AC27" s="99" t="e">
        <f>AB27/6</f>
        <v>#REF!</v>
      </c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88</v>
      </c>
      <c r="E28" s="142" t="s">
        <v>1</v>
      </c>
      <c r="F28" s="523" t="str">
        <f t="shared" si="1"/>
        <v>CODO 2" X 90</v>
      </c>
      <c r="G28" s="523"/>
      <c r="H28" s="523"/>
      <c r="I28" s="523"/>
      <c r="J28" s="523"/>
      <c r="K28" s="523"/>
      <c r="L28" s="523"/>
      <c r="M28" s="523"/>
      <c r="N28" s="506"/>
      <c r="O28" s="506"/>
      <c r="P28" s="506"/>
      <c r="Q28" s="90"/>
      <c r="R28" s="95"/>
      <c r="S28" s="82"/>
      <c r="T28" s="98" t="s">
        <v>109</v>
      </c>
      <c r="U28" s="103">
        <v>8</v>
      </c>
      <c r="V28" s="103">
        <v>8</v>
      </c>
      <c r="W28" s="103">
        <v>5</v>
      </c>
      <c r="X28" s="84"/>
      <c r="Y28" s="100">
        <f t="shared" si="2"/>
        <v>88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99</v>
      </c>
      <c r="E29" s="142" t="s">
        <v>1</v>
      </c>
      <c r="F29" s="523" t="str">
        <f t="shared" si="1"/>
        <v>CODO 4" X 45</v>
      </c>
      <c r="G29" s="523"/>
      <c r="H29" s="523"/>
      <c r="I29" s="523"/>
      <c r="J29" s="523"/>
      <c r="K29" s="523"/>
      <c r="L29" s="523"/>
      <c r="M29" s="523"/>
      <c r="N29" s="506"/>
      <c r="O29" s="506"/>
      <c r="P29" s="506"/>
      <c r="Q29" s="90"/>
      <c r="R29" s="95"/>
      <c r="S29" s="82"/>
      <c r="T29" s="111" t="s">
        <v>110</v>
      </c>
      <c r="U29" s="103">
        <v>9</v>
      </c>
      <c r="V29" s="103">
        <v>9</v>
      </c>
      <c r="W29" s="103">
        <v>6</v>
      </c>
      <c r="X29" s="115"/>
      <c r="Y29" s="100">
        <f t="shared" si="2"/>
        <v>99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ht="15">
      <c r="B30" s="89"/>
      <c r="C30" s="90"/>
      <c r="D30" s="112">
        <f t="shared" si="0"/>
        <v>88</v>
      </c>
      <c r="E30" s="142" t="s">
        <v>1</v>
      </c>
      <c r="F30" s="523" t="str">
        <f t="shared" si="1"/>
        <v>CODO 4 X 90</v>
      </c>
      <c r="G30" s="523"/>
      <c r="H30" s="523"/>
      <c r="I30" s="523"/>
      <c r="J30" s="523"/>
      <c r="K30" s="523"/>
      <c r="L30" s="523"/>
      <c r="M30" s="523"/>
      <c r="N30" s="506"/>
      <c r="O30" s="506"/>
      <c r="P30" s="506"/>
      <c r="Q30" s="90"/>
      <c r="R30" s="95"/>
      <c r="S30" s="82"/>
      <c r="T30" s="111" t="s">
        <v>111</v>
      </c>
      <c r="U30" s="103">
        <v>8</v>
      </c>
      <c r="V30" s="103">
        <v>7</v>
      </c>
      <c r="W30" s="103">
        <v>8</v>
      </c>
      <c r="X30" s="84"/>
      <c r="Y30" s="100">
        <f t="shared" si="2"/>
        <v>88</v>
      </c>
      <c r="Z30" s="84"/>
      <c r="AA30" s="84"/>
      <c r="AC30" s="98"/>
      <c r="AD30" s="84"/>
      <c r="AE30" s="84"/>
      <c r="AF30" s="84"/>
      <c r="AG30" s="84"/>
      <c r="AH30" s="84"/>
      <c r="AI30" s="84"/>
    </row>
    <row r="31" spans="2:35" s="107" customFormat="1" ht="15">
      <c r="B31" s="104"/>
      <c r="C31" s="102"/>
      <c r="D31" s="112">
        <f t="shared" si="0"/>
        <v>22</v>
      </c>
      <c r="E31" s="142" t="s">
        <v>1</v>
      </c>
      <c r="F31" s="523" t="str">
        <f t="shared" si="1"/>
        <v>COPLE 4"</v>
      </c>
      <c r="G31" s="523"/>
      <c r="H31" s="523"/>
      <c r="I31" s="523"/>
      <c r="J31" s="523"/>
      <c r="K31" s="523"/>
      <c r="L31" s="523"/>
      <c r="M31" s="523"/>
      <c r="N31" s="506"/>
      <c r="O31" s="506"/>
      <c r="P31" s="506"/>
      <c r="Q31" s="105"/>
      <c r="R31" s="106"/>
      <c r="T31" s="98" t="s">
        <v>86</v>
      </c>
      <c r="U31" s="103">
        <v>2</v>
      </c>
      <c r="V31" s="103">
        <v>0</v>
      </c>
      <c r="W31" s="103"/>
      <c r="X31" s="110"/>
      <c r="Y31" s="100">
        <f t="shared" si="2"/>
        <v>22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>
        <f t="shared" si="0"/>
        <v>44</v>
      </c>
      <c r="E32" s="142" t="s">
        <v>1</v>
      </c>
      <c r="F32" s="523" t="str">
        <f>+T32</f>
        <v xml:space="preserve">REDUCCIÓN 2 A 1 1/2" </v>
      </c>
      <c r="G32" s="523"/>
      <c r="H32" s="523"/>
      <c r="I32" s="523"/>
      <c r="J32" s="523"/>
      <c r="K32" s="523"/>
      <c r="L32" s="523"/>
      <c r="M32" s="523"/>
      <c r="N32" s="117"/>
      <c r="O32" s="118"/>
      <c r="P32" s="119"/>
      <c r="Q32" s="105"/>
      <c r="R32" s="106"/>
      <c r="T32" s="98" t="s">
        <v>112</v>
      </c>
      <c r="U32" s="103">
        <v>4</v>
      </c>
      <c r="V32" s="103">
        <v>4</v>
      </c>
      <c r="W32" s="103">
        <v>3</v>
      </c>
      <c r="X32" s="110"/>
      <c r="Y32" s="100">
        <f t="shared" si="2"/>
        <v>44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0</v>
      </c>
      <c r="E33" s="142" t="s">
        <v>1</v>
      </c>
      <c r="F33" s="523" t="str">
        <f>+T33</f>
        <v>REDUCCIÓN 3" A 2"</v>
      </c>
      <c r="G33" s="523"/>
      <c r="H33" s="523"/>
      <c r="I33" s="523"/>
      <c r="J33" s="523"/>
      <c r="K33" s="523"/>
      <c r="L33" s="523"/>
      <c r="M33" s="523"/>
      <c r="N33" s="117"/>
      <c r="O33" s="118"/>
      <c r="P33" s="119"/>
      <c r="Q33" s="105"/>
      <c r="R33" s="106"/>
      <c r="T33" s="98" t="s">
        <v>113</v>
      </c>
      <c r="U33" s="103"/>
      <c r="V33" s="103">
        <v>0</v>
      </c>
      <c r="W33" s="103"/>
      <c r="X33" s="110"/>
      <c r="Y33" s="100">
        <f t="shared" si="2"/>
        <v>0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11</v>
      </c>
      <c r="E34" s="142" t="s">
        <v>1</v>
      </c>
      <c r="F34" s="523" t="str">
        <f>+T34</f>
        <v>YEE 2"</v>
      </c>
      <c r="G34" s="523"/>
      <c r="H34" s="523"/>
      <c r="I34" s="523"/>
      <c r="J34" s="523"/>
      <c r="K34" s="523"/>
      <c r="L34" s="523"/>
      <c r="M34" s="523"/>
      <c r="N34" s="117"/>
      <c r="O34" s="118"/>
      <c r="P34" s="119"/>
      <c r="Q34" s="105"/>
      <c r="R34" s="106"/>
      <c r="T34" s="98" t="s">
        <v>83</v>
      </c>
      <c r="U34" s="103">
        <v>1</v>
      </c>
      <c r="V34" s="103">
        <v>0</v>
      </c>
      <c r="W34" s="103"/>
      <c r="X34" s="110"/>
      <c r="Y34" s="100">
        <f t="shared" si="2"/>
        <v>11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0"/>
        <v>55</v>
      </c>
      <c r="E35" s="142" t="s">
        <v>1</v>
      </c>
      <c r="F35" s="523" t="str">
        <f>+T35</f>
        <v>YEE 4"</v>
      </c>
      <c r="G35" s="523"/>
      <c r="H35" s="523"/>
      <c r="I35" s="523"/>
      <c r="J35" s="523"/>
      <c r="K35" s="523"/>
      <c r="L35" s="523"/>
      <c r="M35" s="523"/>
      <c r="N35" s="117"/>
      <c r="O35" s="118"/>
      <c r="P35" s="119"/>
      <c r="Q35" s="105"/>
      <c r="R35" s="106"/>
      <c r="T35" s="98" t="s">
        <v>85</v>
      </c>
      <c r="U35" s="103">
        <v>5</v>
      </c>
      <c r="V35" s="103">
        <v>3</v>
      </c>
      <c r="W35" s="103">
        <v>5</v>
      </c>
      <c r="X35" s="110"/>
      <c r="Y35" s="100">
        <f t="shared" si="2"/>
        <v>55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s="107" customFormat="1" ht="15" customHeight="1">
      <c r="B36" s="104"/>
      <c r="C36" s="102"/>
      <c r="D36" s="112">
        <f t="shared" si="0"/>
        <v>88</v>
      </c>
      <c r="E36" s="142" t="s">
        <v>1</v>
      </c>
      <c r="F36" s="523" t="str">
        <f>+T36</f>
        <v>YEE 4" A 2"</v>
      </c>
      <c r="G36" s="523"/>
      <c r="H36" s="523"/>
      <c r="I36" s="523"/>
      <c r="J36" s="523"/>
      <c r="K36" s="523"/>
      <c r="L36" s="523"/>
      <c r="M36" s="523"/>
      <c r="N36" s="524"/>
      <c r="O36" s="525"/>
      <c r="P36" s="526"/>
      <c r="Q36" s="105"/>
      <c r="R36" s="106"/>
      <c r="T36" s="98" t="s">
        <v>84</v>
      </c>
      <c r="U36" s="109">
        <v>8</v>
      </c>
      <c r="V36" s="109">
        <v>8</v>
      </c>
      <c r="W36" s="109">
        <v>7</v>
      </c>
      <c r="X36" s="110"/>
      <c r="Y36" s="100">
        <f t="shared" si="2"/>
        <v>88</v>
      </c>
      <c r="Z36" s="110"/>
      <c r="AA36" s="110"/>
      <c r="AC36" s="111"/>
      <c r="AD36" s="110"/>
      <c r="AE36" s="110"/>
      <c r="AF36" s="110"/>
      <c r="AG36" s="110"/>
      <c r="AH36" s="110"/>
      <c r="AI36" s="110"/>
    </row>
    <row r="37" spans="2:35" ht="15">
      <c r="B37" s="89"/>
      <c r="C37" s="90"/>
      <c r="D37" s="112">
        <f t="shared" si="0"/>
        <v>0</v>
      </c>
      <c r="E37" s="142" t="s">
        <v>1</v>
      </c>
      <c r="F37" s="523" t="str">
        <f t="shared" si="1"/>
        <v>YEE 3"</v>
      </c>
      <c r="G37" s="523"/>
      <c r="H37" s="523"/>
      <c r="I37" s="523"/>
      <c r="J37" s="523"/>
      <c r="K37" s="523"/>
      <c r="L37" s="523"/>
      <c r="M37" s="523"/>
      <c r="N37" s="506"/>
      <c r="O37" s="506"/>
      <c r="P37" s="506"/>
      <c r="Q37" s="90"/>
      <c r="R37" s="95"/>
      <c r="S37" s="82"/>
      <c r="T37" s="98" t="s">
        <v>114</v>
      </c>
      <c r="U37" s="109"/>
      <c r="V37" s="109">
        <v>0</v>
      </c>
      <c r="W37" s="109"/>
      <c r="X37" s="84"/>
      <c r="Y37" s="100">
        <f t="shared" si="2"/>
        <v>0</v>
      </c>
      <c r="Z37" s="84"/>
      <c r="AA37" s="84"/>
      <c r="AC37" s="98"/>
      <c r="AD37" s="84"/>
      <c r="AE37" s="84"/>
      <c r="AF37" s="84"/>
      <c r="AG37" s="84"/>
      <c r="AH37" s="84"/>
      <c r="AI37" s="84"/>
    </row>
    <row r="38" spans="2:35" ht="15">
      <c r="B38" s="89"/>
      <c r="C38" s="90"/>
      <c r="D38" s="112">
        <f t="shared" si="0"/>
        <v>66</v>
      </c>
      <c r="E38" s="142" t="s">
        <v>1</v>
      </c>
      <c r="F38" s="523" t="str">
        <f t="shared" si="1"/>
        <v>TAPON 4"</v>
      </c>
      <c r="G38" s="523"/>
      <c r="H38" s="523"/>
      <c r="I38" s="523"/>
      <c r="J38" s="523"/>
      <c r="K38" s="523"/>
      <c r="L38" s="523"/>
      <c r="M38" s="523"/>
      <c r="N38" s="506"/>
      <c r="O38" s="506"/>
      <c r="P38" s="506"/>
      <c r="Q38" s="90"/>
      <c r="R38" s="95"/>
      <c r="T38" s="98" t="s">
        <v>115</v>
      </c>
      <c r="U38" s="116">
        <v>6</v>
      </c>
      <c r="V38" s="116">
        <v>4</v>
      </c>
      <c r="W38" s="103">
        <v>5</v>
      </c>
      <c r="Y38" s="100">
        <f t="shared" si="2"/>
        <v>66</v>
      </c>
    </row>
    <row r="39" spans="2:35" ht="15" customHeight="1">
      <c r="B39" s="89"/>
      <c r="C39" s="90"/>
      <c r="D39" s="112">
        <f t="shared" si="0"/>
        <v>0</v>
      </c>
      <c r="E39" s="142" t="s">
        <v>1</v>
      </c>
      <c r="F39" s="523">
        <f t="shared" si="1"/>
        <v>0</v>
      </c>
      <c r="G39" s="523"/>
      <c r="H39" s="523"/>
      <c r="I39" s="523"/>
      <c r="J39" s="523"/>
      <c r="K39" s="523"/>
      <c r="L39" s="523"/>
      <c r="M39" s="523"/>
      <c r="N39" s="506"/>
      <c r="O39" s="506"/>
      <c r="P39" s="506"/>
      <c r="Q39" s="90"/>
      <c r="R39" s="95"/>
      <c r="T39" s="98"/>
      <c r="U39" s="116"/>
      <c r="V39" s="116"/>
      <c r="W39" s="120"/>
      <c r="Y39" s="100">
        <f t="shared" si="2"/>
        <v>0</v>
      </c>
    </row>
    <row r="40" spans="2:35" ht="15">
      <c r="B40" s="89"/>
      <c r="C40" s="90"/>
      <c r="D40" s="112">
        <f t="shared" si="0"/>
        <v>44</v>
      </c>
      <c r="E40" s="142" t="s">
        <v>1</v>
      </c>
      <c r="F40" s="523" t="str">
        <f t="shared" si="1"/>
        <v>PEGAMENTO PARA PVC</v>
      </c>
      <c r="G40" s="523"/>
      <c r="H40" s="523"/>
      <c r="I40" s="523"/>
      <c r="J40" s="523"/>
      <c r="K40" s="523"/>
      <c r="L40" s="523"/>
      <c r="M40" s="523"/>
      <c r="N40" s="506"/>
      <c r="O40" s="506"/>
      <c r="P40" s="506"/>
      <c r="Q40" s="90"/>
      <c r="R40" s="95"/>
      <c r="T40" s="98" t="s">
        <v>87</v>
      </c>
      <c r="U40" s="116">
        <v>4</v>
      </c>
      <c r="V40" s="116">
        <v>3</v>
      </c>
      <c r="W40" s="120">
        <v>4</v>
      </c>
      <c r="Y40" s="100">
        <f t="shared" si="2"/>
        <v>44</v>
      </c>
    </row>
    <row r="41" spans="2:35" ht="15.6">
      <c r="B41" s="89"/>
      <c r="C41" s="90"/>
      <c r="E41" s="121"/>
      <c r="F41" s="122"/>
      <c r="G41" s="122"/>
      <c r="H41" s="122"/>
      <c r="I41" s="122"/>
      <c r="J41" s="122"/>
      <c r="K41" s="122"/>
      <c r="L41" s="122"/>
      <c r="M41" s="123" t="s">
        <v>88</v>
      </c>
      <c r="N41" s="96"/>
      <c r="O41" s="96"/>
      <c r="P41" s="124"/>
      <c r="Q41" s="90"/>
      <c r="R41" s="95"/>
    </row>
    <row r="42" spans="2:35" ht="35.4">
      <c r="B42" s="89"/>
      <c r="C42" s="90"/>
      <c r="E42" s="112"/>
      <c r="F42" s="113"/>
      <c r="G42" s="528"/>
      <c r="H42" s="528"/>
      <c r="I42" s="528"/>
      <c r="J42" s="125"/>
      <c r="K42" s="125"/>
      <c r="L42" s="125"/>
      <c r="M42" s="90"/>
      <c r="N42" s="90"/>
      <c r="O42" s="90"/>
      <c r="P42" s="126"/>
      <c r="Q42" s="90"/>
      <c r="R42" s="95"/>
    </row>
    <row r="43" spans="2:35" ht="13.2" customHeight="1">
      <c r="B43" s="89"/>
      <c r="C43" s="90"/>
      <c r="E43" s="112"/>
      <c r="F43" s="113"/>
      <c r="G43" s="528"/>
      <c r="H43" s="528"/>
      <c r="I43" s="528"/>
      <c r="J43" s="464"/>
      <c r="K43" s="464"/>
      <c r="L43" s="90"/>
      <c r="M43" s="90"/>
      <c r="N43" s="90"/>
      <c r="O43" s="90"/>
      <c r="P43" s="126"/>
      <c r="Q43" s="90"/>
      <c r="R43" s="95"/>
    </row>
    <row r="44" spans="2:35" ht="13.2" customHeight="1">
      <c r="B44" s="89"/>
      <c r="C44" s="90"/>
      <c r="E44" s="112"/>
      <c r="F44" s="113"/>
      <c r="G44" s="528"/>
      <c r="H44" s="528"/>
      <c r="I44" s="528"/>
      <c r="J44" s="90"/>
      <c r="K44" s="90"/>
      <c r="L44" s="90"/>
      <c r="M44" s="90"/>
      <c r="N44" s="90"/>
      <c r="O44" s="90"/>
      <c r="P44" s="126"/>
      <c r="Q44" s="90"/>
      <c r="R44" s="95"/>
    </row>
    <row r="45" spans="2:35">
      <c r="B45" s="89"/>
      <c r="C45" s="90"/>
      <c r="D45" s="465"/>
      <c r="E45" s="465"/>
      <c r="F45" s="465"/>
      <c r="G45" s="465"/>
      <c r="H45" s="465"/>
      <c r="I45" s="465"/>
      <c r="J45" s="465"/>
      <c r="K45" s="465"/>
      <c r="L45" s="465"/>
      <c r="M45" s="465"/>
      <c r="N45" s="465"/>
      <c r="O45" s="465"/>
      <c r="P45" s="465"/>
      <c r="Q45" s="90"/>
      <c r="R45" s="95"/>
    </row>
    <row r="46" spans="2:35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5" ht="13.8">
      <c r="B47" s="89"/>
      <c r="C47" s="90"/>
      <c r="E47" s="127" t="s">
        <v>89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5"/>
    </row>
    <row r="48" spans="2:35" ht="13.8" thickBot="1">
      <c r="B48" s="89"/>
      <c r="C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1:38" ht="15.75" customHeight="1" thickTop="1">
      <c r="B49" s="89"/>
      <c r="C49" s="90"/>
      <c r="D49" s="466"/>
      <c r="E49" s="466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90"/>
      <c r="R49" s="95"/>
    </row>
    <row r="50" spans="1:38">
      <c r="B50" s="89"/>
      <c r="C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5"/>
    </row>
    <row r="51" spans="1:3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1:38" s="84" customFormat="1" ht="13.8" thickBot="1">
      <c r="A52" s="82"/>
      <c r="B52" s="129"/>
      <c r="C52" s="90"/>
      <c r="D52" s="90"/>
      <c r="E52" s="467"/>
      <c r="F52" s="467"/>
      <c r="G52" s="467"/>
      <c r="H52" s="467"/>
      <c r="I52" s="467"/>
      <c r="J52" s="467"/>
      <c r="K52" s="90"/>
      <c r="L52" s="90"/>
      <c r="M52" s="90" t="s">
        <v>90</v>
      </c>
      <c r="N52" s="468"/>
      <c r="O52" s="469"/>
      <c r="P52" s="469"/>
      <c r="Q52" s="90"/>
      <c r="R52" s="95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spans="1:38" s="84" customFormat="1" ht="13.8" thickTop="1">
      <c r="A53" s="82"/>
      <c r="B53" s="82"/>
      <c r="C53" s="90"/>
      <c r="D53" s="90"/>
      <c r="E53" s="467"/>
      <c r="F53" s="467"/>
      <c r="G53" s="467"/>
      <c r="H53" s="467"/>
      <c r="I53" s="467"/>
      <c r="J53" s="467"/>
      <c r="K53" s="90"/>
      <c r="L53" s="90"/>
      <c r="M53" s="90"/>
      <c r="N53" s="90"/>
      <c r="O53" s="90"/>
      <c r="P53" s="90"/>
      <c r="Q53" s="90"/>
      <c r="R53" s="95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84" customFormat="1" ht="12.75" customHeight="1">
      <c r="A54" s="82"/>
      <c r="B54" s="82"/>
      <c r="C54" s="90"/>
      <c r="D54" s="90"/>
      <c r="E54" s="467"/>
      <c r="F54" s="467"/>
      <c r="G54" s="467"/>
      <c r="H54" s="467"/>
      <c r="I54" s="467"/>
      <c r="J54" s="467"/>
      <c r="K54" s="90"/>
      <c r="L54" s="90"/>
      <c r="M54" s="470" t="s">
        <v>91</v>
      </c>
      <c r="N54" s="471"/>
      <c r="O54" s="471"/>
      <c r="P54" s="471"/>
      <c r="Q54" s="90"/>
      <c r="R54" s="95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84" customFormat="1" ht="22.5" customHeight="1">
      <c r="A55" s="82"/>
      <c r="B55" s="82"/>
      <c r="C55" s="90"/>
      <c r="D55" s="90"/>
      <c r="E55" s="467"/>
      <c r="F55" s="467"/>
      <c r="G55" s="467"/>
      <c r="H55" s="467"/>
      <c r="I55" s="467"/>
      <c r="J55" s="467"/>
      <c r="K55" s="90"/>
      <c r="L55" s="90"/>
      <c r="M55" s="470"/>
      <c r="N55" s="471"/>
      <c r="O55" s="471"/>
      <c r="P55" s="471"/>
      <c r="Q55" s="90"/>
      <c r="R55" s="95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84" customFormat="1">
      <c r="A56" s="82"/>
      <c r="B56" s="82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5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84" customFormat="1">
      <c r="A57" s="82"/>
      <c r="B57" s="8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84" customFormat="1" ht="12.75" customHeight="1">
      <c r="A58" s="82"/>
      <c r="B58" s="82"/>
      <c r="C58" s="90"/>
      <c r="D58" s="90"/>
      <c r="E58" s="130"/>
      <c r="F58" s="130"/>
      <c r="G58" s="462" t="s">
        <v>92</v>
      </c>
      <c r="H58" s="462"/>
      <c r="I58" s="462"/>
      <c r="J58" s="462"/>
      <c r="K58" s="462"/>
      <c r="L58" s="462"/>
      <c r="M58" s="462"/>
      <c r="N58" s="462"/>
      <c r="O58" s="462"/>
      <c r="P58" s="130"/>
      <c r="Q58" s="90"/>
      <c r="R58" s="95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84" customFormat="1" ht="12.75" customHeight="1">
      <c r="A59" s="82"/>
      <c r="B59" s="82"/>
      <c r="C59" s="90"/>
      <c r="D59" s="90"/>
      <c r="E59" s="130"/>
      <c r="F59" s="130"/>
      <c r="G59" s="462"/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84" customFormat="1" ht="12.75" customHeight="1">
      <c r="A60" s="82"/>
      <c r="B60" s="82"/>
      <c r="C60" s="90"/>
      <c r="D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84" customFormat="1">
      <c r="A61" s="82"/>
      <c r="B61" s="82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5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84" customFormat="1" ht="13.8" thickBot="1">
      <c r="A62" s="82"/>
      <c r="B62" s="82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84" customFormat="1" ht="13.8" thickTop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84" customForma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84" customForma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84" customForma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84" customForma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>
      <c r="D68" s="82"/>
    </row>
    <row r="69" spans="1:38">
      <c r="D69" s="82"/>
    </row>
    <row r="70" spans="1:38">
      <c r="D70" s="82"/>
    </row>
    <row r="71" spans="1:38">
      <c r="D71" s="82"/>
    </row>
    <row r="72" spans="1:38">
      <c r="D72" s="82"/>
    </row>
    <row r="73" spans="1:38">
      <c r="D73" s="82"/>
    </row>
    <row r="74" spans="1:38">
      <c r="D74" s="82"/>
    </row>
    <row r="75" spans="1:38">
      <c r="D75" s="82"/>
    </row>
    <row r="76" spans="1:38">
      <c r="D76" s="82"/>
    </row>
    <row r="77" spans="1:38">
      <c r="D77" s="82"/>
    </row>
    <row r="78" spans="1:38">
      <c r="D78" s="82"/>
    </row>
    <row r="79" spans="1:38">
      <c r="D79" s="82"/>
    </row>
    <row r="80" spans="1:38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5424" spans="6:6">
      <c r="F65424" s="133" t="s">
        <v>93</v>
      </c>
    </row>
  </sheetData>
  <mergeCells count="74">
    <mergeCell ref="E52:J55"/>
    <mergeCell ref="N52:P52"/>
    <mergeCell ref="M54:M55"/>
    <mergeCell ref="N54:P55"/>
    <mergeCell ref="G58:O60"/>
    <mergeCell ref="F32:M32"/>
    <mergeCell ref="F33:M33"/>
    <mergeCell ref="F34:M34"/>
    <mergeCell ref="F35:M35"/>
    <mergeCell ref="G42:I42"/>
    <mergeCell ref="F39:M39"/>
    <mergeCell ref="G43:I43"/>
    <mergeCell ref="J43:K43"/>
    <mergeCell ref="G44:I44"/>
    <mergeCell ref="D45:P46"/>
    <mergeCell ref="D49:E49"/>
    <mergeCell ref="N39:P39"/>
    <mergeCell ref="F40:M40"/>
    <mergeCell ref="N40:P40"/>
    <mergeCell ref="F36:M36"/>
    <mergeCell ref="N36:P36"/>
    <mergeCell ref="F37:M37"/>
    <mergeCell ref="N37:P37"/>
    <mergeCell ref="F38:M38"/>
    <mergeCell ref="N38:P38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8:J18"/>
    <mergeCell ref="M18:P18"/>
    <mergeCell ref="E16:J16"/>
    <mergeCell ref="M16:P16"/>
    <mergeCell ref="E17:J17"/>
    <mergeCell ref="M17:P17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S6:W9"/>
    <mergeCell ref="E3:L3"/>
    <mergeCell ref="E4:L4"/>
    <mergeCell ref="E5:L5"/>
    <mergeCell ref="E6:L6"/>
    <mergeCell ref="E9:J9"/>
    <mergeCell ref="M9:P9"/>
  </mergeCells>
  <dataValidations count="9"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5" xr:uid="{2894E0E8-0C10-48EF-8EE3-D0C553AD56FD}">
      <formula1>33970</formula1>
      <formula2>65016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2:J55" xr:uid="{839EA9CC-F548-4807-92B1-07754DB34729}"/>
    <dataValidation type="textLength" allowBlank="1" showErrorMessage="1" errorTitle="Tasa" error="Para agregar una tasa o para cambiar el nombre o el porcentaje, haga clic en el botón 'Personalizar...' y cambie la información en el área 'Información predeterminada para sus pedidos...'." promptTitle="Tasa" sqref="N39:P39" xr:uid="{A6D6A642-DCC2-4088-8407-B55A621EB112}">
      <formula1>0</formula1>
      <formula2>0</formula2>
    </dataValidation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2E14CA6D-F8B8-4B7B-8021-A921B11FD054}"/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4FF57441-00D6-46D8-97CF-09CF645CCE2B}"/>
    <dataValidation type="whole" errorStyle="warning" allowBlank="1" showErrorMessage="1" errorTitle="Cantidad" error="Escriba una cantidad numérica en esta celda." promptTitle="Cantidad" sqref="AE21:AE36" xr:uid="{9DEEA002-5259-4F09-9DFD-FACF4DFD371C}">
      <formula1>0</formula1>
      <formula2>1000000000</formula2>
    </dataValidation>
    <dataValidation type="decimal" errorStyle="warning" allowBlank="1" showErrorMessage="1" errorTitle="Precio unitario" error="Escriba una cantidad numérica en esta celda." promptTitle="Precio unitario" sqref="N21:N38" xr:uid="{520D8ED5-504B-41E8-A2AC-B651895DBA72}">
      <formula1>0</formula1>
      <formula2>1000000000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8:G58 P58:P60 E59:F60" xr:uid="{9F574E93-A19B-4DB2-91BC-14C219F51087}"/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0" xr:uid="{13D7DDCE-CCBF-4996-90D4-7AF1304D82B0}">
      <formula1>0</formula1>
      <formula2>256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5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02CB-C235-4BFA-AE95-D13C9F71440D}">
  <sheetPr>
    <tabColor rgb="FFFFFF00"/>
    <pageSetUpPr fitToPage="1"/>
  </sheetPr>
  <dimension ref="A1:AL65425"/>
  <sheetViews>
    <sheetView topLeftCell="A9" zoomScale="85" zoomScaleNormal="85" workbookViewId="0">
      <selection activeCell="V19" sqref="V19"/>
    </sheetView>
  </sheetViews>
  <sheetFormatPr baseColWidth="10" defaultColWidth="11.44140625" defaultRowHeight="13.2" outlineLevelRow="1"/>
  <cols>
    <col min="1" max="1" width="1.33203125" style="82" customWidth="1"/>
    <col min="2" max="2" width="0.44140625" style="82" customWidth="1"/>
    <col min="3" max="3" width="3.6640625" style="82" customWidth="1"/>
    <col min="4" max="4" width="15.5546875" style="90" customWidth="1"/>
    <col min="5" max="5" width="23.109375" style="82" customWidth="1"/>
    <col min="6" max="6" width="3.6640625" style="82" customWidth="1"/>
    <col min="7" max="7" width="10.88671875" style="82" customWidth="1"/>
    <col min="8" max="8" width="14.44140625" style="82" customWidth="1"/>
    <col min="9" max="9" width="4.6640625" style="82" customWidth="1"/>
    <col min="10" max="10" width="9.6640625" style="82" customWidth="1"/>
    <col min="11" max="11" width="2.6640625" style="82" customWidth="1"/>
    <col min="12" max="12" width="17.33203125" style="82" customWidth="1"/>
    <col min="13" max="13" width="2.88671875" style="82" customWidth="1"/>
    <col min="14" max="14" width="8" style="82" customWidth="1"/>
    <col min="15" max="15" width="14.88671875" style="82" customWidth="1"/>
    <col min="16" max="16" width="10.88671875" style="82" customWidth="1"/>
    <col min="17" max="18" width="4" style="82" customWidth="1"/>
    <col min="19" max="19" width="4" style="84" customWidth="1"/>
    <col min="20" max="20" width="30.33203125" style="84" customWidth="1"/>
    <col min="21" max="23" width="13.109375" style="84" customWidth="1"/>
    <col min="24" max="16384" width="11.44140625" style="82"/>
  </cols>
  <sheetData>
    <row r="1" spans="1:23" ht="21" thickBot="1">
      <c r="D1" s="82"/>
      <c r="M1" s="83"/>
      <c r="N1" s="83"/>
      <c r="O1" s="83"/>
      <c r="P1" s="83"/>
    </row>
    <row r="2" spans="1:23" ht="21" thickTop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7"/>
      <c r="Q2" s="86"/>
      <c r="R2" s="88"/>
    </row>
    <row r="3" spans="1:23" ht="21">
      <c r="B3" s="89"/>
      <c r="C3" s="90"/>
      <c r="E3" s="434"/>
      <c r="F3" s="434"/>
      <c r="G3" s="434"/>
      <c r="H3" s="434"/>
      <c r="I3" s="434"/>
      <c r="J3" s="434"/>
      <c r="K3" s="434"/>
      <c r="L3" s="434"/>
      <c r="M3" s="91"/>
      <c r="N3" s="92"/>
      <c r="O3" s="92"/>
      <c r="P3" s="93"/>
      <c r="Q3" s="94"/>
      <c r="R3" s="95"/>
    </row>
    <row r="4" spans="1:23" ht="21">
      <c r="A4" s="82">
        <v>772</v>
      </c>
      <c r="B4" s="89"/>
      <c r="C4" s="90"/>
      <c r="E4" s="434"/>
      <c r="F4" s="434"/>
      <c r="G4" s="434"/>
      <c r="H4" s="434"/>
      <c r="I4" s="434"/>
      <c r="J4" s="434"/>
      <c r="K4" s="434"/>
      <c r="L4" s="434"/>
      <c r="M4" s="91"/>
      <c r="N4" s="91"/>
      <c r="O4" s="92"/>
      <c r="P4" s="93" t="s">
        <v>67</v>
      </c>
      <c r="Q4" s="90" t="s">
        <v>68</v>
      </c>
      <c r="R4" s="95"/>
    </row>
    <row r="5" spans="1:23" ht="19.2">
      <c r="B5" s="89"/>
      <c r="C5" s="90"/>
      <c r="E5" s="434"/>
      <c r="F5" s="434"/>
      <c r="G5" s="434"/>
      <c r="H5" s="434"/>
      <c r="I5" s="434"/>
      <c r="J5" s="434"/>
      <c r="K5" s="434"/>
      <c r="L5" s="434"/>
      <c r="M5" s="96"/>
      <c r="N5" s="96"/>
      <c r="O5" s="96"/>
      <c r="P5" s="96"/>
      <c r="Q5" s="90"/>
      <c r="R5" s="95"/>
    </row>
    <row r="6" spans="1:23" ht="19.2">
      <c r="B6" s="89"/>
      <c r="C6" s="90"/>
      <c r="E6" s="434"/>
      <c r="F6" s="434"/>
      <c r="G6" s="434"/>
      <c r="H6" s="434"/>
      <c r="I6" s="434"/>
      <c r="J6" s="434"/>
      <c r="K6" s="434"/>
      <c r="L6" s="434"/>
      <c r="M6" s="90"/>
      <c r="N6" s="90"/>
      <c r="O6" s="90"/>
      <c r="P6" s="90"/>
      <c r="Q6" s="90"/>
      <c r="R6" s="95"/>
      <c r="S6" s="519"/>
      <c r="T6" s="520"/>
      <c r="U6" s="520"/>
      <c r="V6" s="520"/>
      <c r="W6" s="520"/>
    </row>
    <row r="7" spans="1:23" ht="13.2" hidden="1" customHeight="1">
      <c r="B7" s="89"/>
      <c r="C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5"/>
      <c r="S7" s="519"/>
      <c r="T7" s="520"/>
      <c r="U7" s="520"/>
      <c r="V7" s="520"/>
      <c r="W7" s="520"/>
    </row>
    <row r="8" spans="1:23" ht="13.2" hidden="1" customHeight="1">
      <c r="B8" s="89"/>
      <c r="C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5"/>
      <c r="S8" s="519"/>
      <c r="T8" s="520"/>
      <c r="U8" s="520"/>
      <c r="V8" s="520"/>
      <c r="W8" s="520"/>
    </row>
    <row r="9" spans="1:23" ht="26.25" customHeight="1" thickBot="1">
      <c r="B9" s="89"/>
      <c r="C9" s="90"/>
      <c r="E9" s="435"/>
      <c r="F9" s="436"/>
      <c r="G9" s="436"/>
      <c r="H9" s="436"/>
      <c r="I9" s="436"/>
      <c r="J9" s="436"/>
      <c r="K9" s="96"/>
      <c r="L9" s="97" t="s">
        <v>69</v>
      </c>
      <c r="M9" s="432" t="s">
        <v>100</v>
      </c>
      <c r="N9" s="433"/>
      <c r="O9" s="433"/>
      <c r="P9" s="433"/>
      <c r="Q9" s="90"/>
      <c r="R9" s="95"/>
      <c r="S9" s="519"/>
      <c r="T9" s="520"/>
      <c r="U9" s="520"/>
      <c r="V9" s="520"/>
      <c r="W9" s="520"/>
    </row>
    <row r="10" spans="1:23" ht="12.75" hidden="1" customHeight="1" outlineLevel="1" thickBot="1">
      <c r="B10" s="89"/>
      <c r="C10" s="90"/>
      <c r="E10" s="437"/>
      <c r="F10" s="437"/>
      <c r="G10" s="437"/>
      <c r="H10" s="437"/>
      <c r="I10" s="437"/>
      <c r="J10" s="437"/>
      <c r="K10" s="96"/>
      <c r="L10" s="97"/>
      <c r="M10" s="438"/>
      <c r="N10" s="439"/>
      <c r="O10" s="439"/>
      <c r="P10" s="439"/>
      <c r="Q10" s="90"/>
      <c r="R10" s="95"/>
    </row>
    <row r="11" spans="1:23" ht="12.75" hidden="1" customHeight="1" outlineLevel="1">
      <c r="B11" s="89"/>
      <c r="C11" s="90"/>
      <c r="E11" s="437"/>
      <c r="F11" s="437"/>
      <c r="G11" s="437"/>
      <c r="H11" s="437"/>
      <c r="I11" s="437"/>
      <c r="J11" s="437"/>
      <c r="K11" s="96"/>
      <c r="L11" s="97"/>
      <c r="M11" s="438"/>
      <c r="N11" s="439"/>
      <c r="O11" s="439"/>
      <c r="P11" s="439"/>
      <c r="Q11" s="90"/>
      <c r="R11" s="95"/>
    </row>
    <row r="12" spans="1:23" ht="12.75" hidden="1" customHeight="1" outlineLevel="1">
      <c r="B12" s="89"/>
      <c r="C12" s="90"/>
      <c r="E12" s="437"/>
      <c r="F12" s="437"/>
      <c r="G12" s="437"/>
      <c r="H12" s="437"/>
      <c r="I12" s="437"/>
      <c r="J12" s="437"/>
      <c r="K12" s="96"/>
      <c r="L12" s="97"/>
      <c r="M12" s="438"/>
      <c r="N12" s="439"/>
      <c r="O12" s="439"/>
      <c r="P12" s="439"/>
      <c r="Q12" s="90"/>
      <c r="R12" s="95"/>
    </row>
    <row r="13" spans="1:23" ht="12.75" hidden="1" customHeight="1" outlineLevel="1">
      <c r="B13" s="89"/>
      <c r="C13" s="90"/>
      <c r="E13" s="437"/>
      <c r="F13" s="437"/>
      <c r="G13" s="437"/>
      <c r="H13" s="437"/>
      <c r="I13" s="437"/>
      <c r="J13" s="437"/>
      <c r="K13" s="96"/>
      <c r="L13" s="97"/>
      <c r="M13" s="438"/>
      <c r="N13" s="439"/>
      <c r="O13" s="439"/>
      <c r="P13" s="439"/>
      <c r="Q13" s="90"/>
      <c r="R13" s="95"/>
    </row>
    <row r="14" spans="1:23" ht="12.75" hidden="1" customHeight="1" outlineLevel="1">
      <c r="B14" s="89"/>
      <c r="C14" s="90"/>
      <c r="E14" s="437"/>
      <c r="F14" s="437"/>
      <c r="G14" s="437"/>
      <c r="H14" s="437"/>
      <c r="I14" s="437"/>
      <c r="J14" s="437"/>
      <c r="K14" s="96"/>
      <c r="L14" s="97"/>
      <c r="M14" s="438"/>
      <c r="N14" s="439"/>
      <c r="O14" s="439"/>
      <c r="P14" s="439"/>
      <c r="Q14" s="90"/>
      <c r="R14" s="95"/>
    </row>
    <row r="15" spans="1:23" ht="12.75" hidden="1" customHeight="1" outlineLevel="1">
      <c r="B15" s="89"/>
      <c r="C15" s="90"/>
      <c r="E15" s="437"/>
      <c r="F15" s="437"/>
      <c r="G15" s="437"/>
      <c r="H15" s="437"/>
      <c r="I15" s="437"/>
      <c r="J15" s="437"/>
      <c r="K15" s="96"/>
      <c r="L15" s="97"/>
      <c r="M15" s="438"/>
      <c r="N15" s="439"/>
      <c r="O15" s="439"/>
      <c r="P15" s="439"/>
      <c r="Q15" s="90"/>
      <c r="R15" s="95"/>
    </row>
    <row r="16" spans="1:23" ht="19.2" collapsed="1">
      <c r="B16" s="89"/>
      <c r="C16" s="90"/>
      <c r="E16" s="435"/>
      <c r="F16" s="436"/>
      <c r="G16" s="436"/>
      <c r="H16" s="436"/>
      <c r="I16" s="436"/>
      <c r="J16" s="436"/>
      <c r="K16" s="96"/>
      <c r="L16" s="97" t="s">
        <v>70</v>
      </c>
      <c r="M16" s="440" t="s">
        <v>101</v>
      </c>
      <c r="N16" s="441"/>
      <c r="O16" s="441"/>
      <c r="P16" s="441"/>
      <c r="Q16" s="90"/>
      <c r="R16" s="95"/>
      <c r="T16" s="98" t="s">
        <v>71</v>
      </c>
      <c r="U16" s="134" t="s">
        <v>96</v>
      </c>
      <c r="V16" s="139" t="s">
        <v>95</v>
      </c>
      <c r="W16" s="137" t="s">
        <v>94</v>
      </c>
    </row>
    <row r="17" spans="2:35" ht="19.2">
      <c r="B17" s="89"/>
      <c r="C17" s="90"/>
      <c r="E17" s="435"/>
      <c r="F17" s="436"/>
      <c r="G17" s="436"/>
      <c r="H17" s="436"/>
      <c r="I17" s="436"/>
      <c r="J17" s="436"/>
      <c r="K17" s="96"/>
      <c r="L17" s="97" t="s">
        <v>72</v>
      </c>
      <c r="M17" s="440" t="s">
        <v>102</v>
      </c>
      <c r="N17" s="441"/>
      <c r="O17" s="441"/>
      <c r="P17" s="441"/>
      <c r="Q17" s="90" t="s">
        <v>73</v>
      </c>
      <c r="R17" s="95"/>
      <c r="T17" s="98" t="s">
        <v>74</v>
      </c>
      <c r="U17" s="135"/>
      <c r="V17" s="135"/>
      <c r="W17" s="135"/>
    </row>
    <row r="18" spans="2:35" ht="19.8" thickBot="1">
      <c r="B18" s="89"/>
      <c r="C18" s="90"/>
      <c r="E18" s="442"/>
      <c r="F18" s="443"/>
      <c r="G18" s="443"/>
      <c r="H18" s="443"/>
      <c r="I18" s="443"/>
      <c r="J18" s="443"/>
      <c r="K18" s="96"/>
      <c r="L18" s="97" t="s">
        <v>75</v>
      </c>
      <c r="M18" s="444"/>
      <c r="N18" s="445"/>
      <c r="O18" s="445"/>
      <c r="P18" s="445"/>
      <c r="Q18" s="90"/>
      <c r="R18" s="95"/>
      <c r="T18" s="99" t="s">
        <v>45</v>
      </c>
      <c r="U18" s="135"/>
      <c r="V18" s="135">
        <v>11</v>
      </c>
      <c r="W18" s="135"/>
    </row>
    <row r="19" spans="2:35" ht="15.6" thickBot="1">
      <c r="B19" s="89"/>
      <c r="C19" s="90"/>
      <c r="D19" s="90" t="s">
        <v>76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0"/>
      <c r="R19" s="95"/>
      <c r="S19" s="82"/>
      <c r="T19" s="98" t="s">
        <v>71</v>
      </c>
      <c r="U19" s="136" t="s">
        <v>99</v>
      </c>
      <c r="V19" s="139" t="s">
        <v>98</v>
      </c>
      <c r="W19" s="138" t="s">
        <v>97</v>
      </c>
      <c r="X19" s="100"/>
      <c r="Y19" s="100">
        <f>W21/6</f>
        <v>0.5</v>
      </c>
      <c r="Z19" s="100"/>
      <c r="AD19" s="100"/>
      <c r="AE19" s="100"/>
      <c r="AF19" s="100"/>
      <c r="AG19" s="100"/>
      <c r="AH19" s="100"/>
    </row>
    <row r="20" spans="2:35" ht="16.2" thickBot="1">
      <c r="B20" s="89"/>
      <c r="C20" s="90"/>
      <c r="D20" s="140" t="s">
        <v>77</v>
      </c>
      <c r="E20" s="141" t="s">
        <v>78</v>
      </c>
      <c r="F20" s="521" t="s">
        <v>79</v>
      </c>
      <c r="G20" s="521"/>
      <c r="H20" s="521"/>
      <c r="I20" s="521"/>
      <c r="J20" s="521"/>
      <c r="K20" s="521"/>
      <c r="L20" s="521"/>
      <c r="M20" s="521"/>
      <c r="N20" s="521" t="s">
        <v>80</v>
      </c>
      <c r="O20" s="522"/>
      <c r="P20" s="522"/>
      <c r="Q20" s="90"/>
      <c r="R20" s="95"/>
      <c r="S20" s="82"/>
      <c r="U20" s="101"/>
      <c r="V20" s="101"/>
      <c r="W20" s="101"/>
      <c r="X20" s="84"/>
      <c r="Y20" s="84"/>
      <c r="Z20" s="84"/>
      <c r="AA20" s="84"/>
      <c r="AC20" s="84"/>
      <c r="AD20" s="84"/>
      <c r="AE20" s="84"/>
      <c r="AF20" s="84"/>
      <c r="AG20" s="84"/>
      <c r="AH20" s="84"/>
      <c r="AI20" s="84"/>
    </row>
    <row r="21" spans="2:35" ht="15">
      <c r="B21" s="89"/>
      <c r="C21" s="102"/>
      <c r="D21" s="112">
        <f>Y21</f>
        <v>44</v>
      </c>
      <c r="E21" s="142" t="s">
        <v>82</v>
      </c>
      <c r="F21" s="523" t="str">
        <f>+T21</f>
        <v>TUBO 1"</v>
      </c>
      <c r="G21" s="523"/>
      <c r="H21" s="523"/>
      <c r="I21" s="523"/>
      <c r="J21" s="523"/>
      <c r="K21" s="523"/>
      <c r="L21" s="523"/>
      <c r="M21" s="523"/>
      <c r="N21" s="506"/>
      <c r="O21" s="506"/>
      <c r="P21" s="506"/>
      <c r="Q21" s="90"/>
      <c r="R21" s="95"/>
      <c r="S21" s="82"/>
      <c r="T21" s="98" t="s">
        <v>125</v>
      </c>
      <c r="U21" s="103">
        <v>3</v>
      </c>
      <c r="V21" s="103">
        <v>4</v>
      </c>
      <c r="W21" s="103">
        <v>3</v>
      </c>
      <c r="X21" s="84"/>
      <c r="Y21" s="100">
        <f>((U21)*$U$18)+((V21)*$V$18)+((W21)*$W$18)</f>
        <v>44</v>
      </c>
      <c r="Z21" s="84">
        <f>Y21/6</f>
        <v>7.333333333333333</v>
      </c>
      <c r="AA21" s="84"/>
      <c r="AC21" s="98"/>
      <c r="AD21" s="84"/>
      <c r="AE21" s="84"/>
      <c r="AF21" s="84"/>
      <c r="AG21" s="84"/>
      <c r="AH21" s="84"/>
      <c r="AI21" s="84"/>
    </row>
    <row r="22" spans="2:35" s="107" customFormat="1" ht="15">
      <c r="B22" s="104"/>
      <c r="C22" s="102"/>
      <c r="D22" s="112">
        <f t="shared" ref="D22:D41" si="0">Y22</f>
        <v>176</v>
      </c>
      <c r="E22" s="142" t="s">
        <v>82</v>
      </c>
      <c r="F22" s="523" t="str">
        <f t="shared" ref="F22:F41" si="1">+T22</f>
        <v>TUBO 1/2"</v>
      </c>
      <c r="G22" s="523"/>
      <c r="H22" s="523"/>
      <c r="I22" s="523"/>
      <c r="J22" s="523"/>
      <c r="K22" s="523"/>
      <c r="L22" s="523"/>
      <c r="M22" s="523"/>
      <c r="N22" s="506"/>
      <c r="O22" s="506"/>
      <c r="P22" s="506"/>
      <c r="Q22" s="105"/>
      <c r="R22" s="106"/>
      <c r="T22" s="108" t="s">
        <v>126</v>
      </c>
      <c r="U22" s="109">
        <v>13</v>
      </c>
      <c r="V22" s="109">
        <v>16</v>
      </c>
      <c r="W22" s="103">
        <v>10</v>
      </c>
      <c r="X22" s="110"/>
      <c r="Y22" s="100">
        <f t="shared" ref="Y22:Y41" si="2">((U22)*$U$18)+((V22)*$V$18)+((W22)*$W$18)</f>
        <v>176</v>
      </c>
      <c r="Z22" s="110"/>
      <c r="AA22" s="110"/>
      <c r="AC22" s="111"/>
      <c r="AD22" s="110"/>
      <c r="AE22" s="110"/>
      <c r="AF22" s="110"/>
      <c r="AG22" s="110"/>
      <c r="AH22" s="110"/>
      <c r="AI22" s="110"/>
    </row>
    <row r="23" spans="2:35" ht="15">
      <c r="B23" s="89"/>
      <c r="C23" s="102"/>
      <c r="D23" s="112">
        <f t="shared" si="0"/>
        <v>110</v>
      </c>
      <c r="E23" s="142" t="s">
        <v>82</v>
      </c>
      <c r="F23" s="523" t="str">
        <f t="shared" si="1"/>
        <v>TUBO 3/4"</v>
      </c>
      <c r="G23" s="523"/>
      <c r="H23" s="523"/>
      <c r="I23" s="523"/>
      <c r="J23" s="523"/>
      <c r="K23" s="523"/>
      <c r="L23" s="523"/>
      <c r="M23" s="523"/>
      <c r="N23" s="506"/>
      <c r="O23" s="506"/>
      <c r="P23" s="506"/>
      <c r="Q23" s="90"/>
      <c r="R23" s="95"/>
      <c r="S23" s="107"/>
      <c r="T23" s="99" t="s">
        <v>127</v>
      </c>
      <c r="U23" s="103">
        <v>8</v>
      </c>
      <c r="V23" s="103">
        <v>10</v>
      </c>
      <c r="W23" s="103">
        <v>8</v>
      </c>
      <c r="X23" s="84"/>
      <c r="Y23" s="100">
        <f t="shared" si="2"/>
        <v>110</v>
      </c>
      <c r="Z23" s="84"/>
      <c r="AA23" s="84"/>
      <c r="AC23" s="98"/>
      <c r="AD23" s="84"/>
      <c r="AE23" s="84"/>
      <c r="AF23" s="84"/>
      <c r="AG23" s="84"/>
      <c r="AH23" s="84"/>
      <c r="AI23" s="84"/>
    </row>
    <row r="24" spans="2:35" ht="15">
      <c r="B24" s="89"/>
      <c r="C24" s="102"/>
      <c r="D24" s="112">
        <f t="shared" si="0"/>
        <v>132</v>
      </c>
      <c r="E24" s="142" t="s">
        <v>1</v>
      </c>
      <c r="F24" s="523" t="str">
        <f t="shared" si="1"/>
        <v>CODO 3/4" X 90</v>
      </c>
      <c r="G24" s="523"/>
      <c r="H24" s="523"/>
      <c r="I24" s="523"/>
      <c r="J24" s="523"/>
      <c r="K24" s="523"/>
      <c r="L24" s="523"/>
      <c r="M24" s="523"/>
      <c r="N24" s="524"/>
      <c r="O24" s="525"/>
      <c r="P24" s="526"/>
      <c r="Q24" s="90"/>
      <c r="R24" s="95"/>
      <c r="S24" s="82"/>
      <c r="T24" s="99" t="s">
        <v>128</v>
      </c>
      <c r="U24" s="103">
        <v>12</v>
      </c>
      <c r="V24" s="103">
        <v>12</v>
      </c>
      <c r="W24" s="103">
        <v>8</v>
      </c>
      <c r="X24" s="84"/>
      <c r="Y24" s="100">
        <f t="shared" si="2"/>
        <v>132</v>
      </c>
      <c r="Z24" s="84"/>
      <c r="AA24" s="84"/>
      <c r="AC24" s="98"/>
      <c r="AD24" s="84"/>
      <c r="AE24" s="84"/>
      <c r="AF24" s="84"/>
      <c r="AG24" s="84"/>
      <c r="AH24" s="84"/>
      <c r="AI24" s="84"/>
    </row>
    <row r="25" spans="2:35" ht="15">
      <c r="B25" s="89"/>
      <c r="C25" s="102"/>
      <c r="D25" s="112">
        <f t="shared" si="0"/>
        <v>231</v>
      </c>
      <c r="E25" s="142" t="s">
        <v>1</v>
      </c>
      <c r="F25" s="523" t="str">
        <f t="shared" si="1"/>
        <v>CODO 1/2" X 90</v>
      </c>
      <c r="G25" s="523"/>
      <c r="H25" s="523"/>
      <c r="I25" s="523"/>
      <c r="J25" s="523"/>
      <c r="K25" s="523"/>
      <c r="L25" s="523"/>
      <c r="M25" s="523"/>
      <c r="N25" s="506"/>
      <c r="O25" s="506"/>
      <c r="P25" s="506"/>
      <c r="Q25" s="90"/>
      <c r="R25" s="95"/>
      <c r="S25" s="82"/>
      <c r="T25" s="99" t="s">
        <v>129</v>
      </c>
      <c r="U25" s="103">
        <v>18</v>
      </c>
      <c r="V25" s="103">
        <v>21</v>
      </c>
      <c r="W25" s="103">
        <v>35</v>
      </c>
      <c r="X25" s="84"/>
      <c r="Y25" s="100">
        <f t="shared" si="2"/>
        <v>231</v>
      </c>
      <c r="Z25" s="84"/>
      <c r="AA25" s="84"/>
      <c r="AC25" s="98"/>
      <c r="AD25" s="84"/>
      <c r="AE25" s="84"/>
      <c r="AF25" s="84"/>
      <c r="AG25" s="84"/>
      <c r="AH25" s="84"/>
      <c r="AI25" s="84"/>
    </row>
    <row r="26" spans="2:35" ht="15">
      <c r="B26" s="89"/>
      <c r="C26" s="102"/>
      <c r="D26" s="112">
        <f t="shared" si="0"/>
        <v>55</v>
      </c>
      <c r="E26" s="142" t="s">
        <v>1</v>
      </c>
      <c r="F26" s="523" t="str">
        <f t="shared" si="1"/>
        <v>CODO 1" X 90</v>
      </c>
      <c r="G26" s="523"/>
      <c r="H26" s="523"/>
      <c r="I26" s="523"/>
      <c r="J26" s="523"/>
      <c r="K26" s="523"/>
      <c r="L26" s="523"/>
      <c r="M26" s="523"/>
      <c r="N26" s="506"/>
      <c r="O26" s="506"/>
      <c r="P26" s="506"/>
      <c r="Q26" s="90"/>
      <c r="R26" s="95"/>
      <c r="S26" s="82"/>
      <c r="T26" s="99" t="s">
        <v>130</v>
      </c>
      <c r="U26" s="103">
        <v>3</v>
      </c>
      <c r="V26" s="103">
        <v>5</v>
      </c>
      <c r="W26" s="103">
        <v>3</v>
      </c>
      <c r="X26" s="84"/>
      <c r="Y26" s="100">
        <f t="shared" si="2"/>
        <v>55</v>
      </c>
      <c r="Z26" s="84"/>
      <c r="AA26" s="84"/>
      <c r="AC26" s="98"/>
      <c r="AD26" s="84"/>
      <c r="AE26" s="84"/>
      <c r="AF26" s="84"/>
      <c r="AG26" s="84"/>
      <c r="AH26" s="84"/>
      <c r="AI26" s="84"/>
    </row>
    <row r="27" spans="2:35" s="107" customFormat="1" ht="15">
      <c r="B27" s="104"/>
      <c r="C27" s="102"/>
      <c r="D27" s="112">
        <f t="shared" si="0"/>
        <v>44</v>
      </c>
      <c r="E27" s="142" t="s">
        <v>1</v>
      </c>
      <c r="F27" s="523" t="str">
        <f t="shared" si="1"/>
        <v>COPLE 1/2"</v>
      </c>
      <c r="G27" s="523"/>
      <c r="H27" s="523"/>
      <c r="I27" s="523"/>
      <c r="J27" s="523"/>
      <c r="K27" s="523"/>
      <c r="L27" s="523"/>
      <c r="M27" s="523"/>
      <c r="N27" s="527"/>
      <c r="O27" s="527"/>
      <c r="P27" s="527"/>
      <c r="Q27" s="105"/>
      <c r="R27" s="106"/>
      <c r="T27" s="98" t="s">
        <v>131</v>
      </c>
      <c r="U27" s="109">
        <v>3</v>
      </c>
      <c r="V27" s="109">
        <v>4</v>
      </c>
      <c r="W27" s="103"/>
      <c r="X27" s="84"/>
      <c r="Y27" s="100">
        <f t="shared" si="2"/>
        <v>44</v>
      </c>
      <c r="Z27" s="84">
        <f>Y27/6</f>
        <v>7.333333333333333</v>
      </c>
      <c r="AA27" s="84"/>
      <c r="AB27" s="114" t="e">
        <f>W27+#REF!</f>
        <v>#REF!</v>
      </c>
      <c r="AC27" s="99" t="e">
        <f>AB27/6</f>
        <v>#REF!</v>
      </c>
      <c r="AD27" s="84"/>
      <c r="AE27" s="84"/>
      <c r="AF27" s="84"/>
      <c r="AG27" s="84"/>
      <c r="AH27" s="84"/>
      <c r="AI27" s="84"/>
    </row>
    <row r="28" spans="2:35" ht="15">
      <c r="B28" s="89"/>
      <c r="C28" s="102"/>
      <c r="D28" s="112">
        <f t="shared" si="0"/>
        <v>22</v>
      </c>
      <c r="E28" s="142" t="s">
        <v>1</v>
      </c>
      <c r="F28" s="523" t="str">
        <f t="shared" si="1"/>
        <v>COPLE 3/4"</v>
      </c>
      <c r="G28" s="523"/>
      <c r="H28" s="523"/>
      <c r="I28" s="523"/>
      <c r="J28" s="523"/>
      <c r="K28" s="523"/>
      <c r="L28" s="523"/>
      <c r="M28" s="523"/>
      <c r="N28" s="506"/>
      <c r="O28" s="506"/>
      <c r="P28" s="506"/>
      <c r="Q28" s="90"/>
      <c r="R28" s="95"/>
      <c r="S28" s="82"/>
      <c r="T28" s="98" t="s">
        <v>132</v>
      </c>
      <c r="U28" s="103">
        <v>2</v>
      </c>
      <c r="V28" s="103">
        <v>2</v>
      </c>
      <c r="W28" s="103"/>
      <c r="X28" s="84"/>
      <c r="Y28" s="100">
        <f t="shared" si="2"/>
        <v>22</v>
      </c>
      <c r="Z28" s="84"/>
      <c r="AA28" s="84"/>
      <c r="AC28" s="98"/>
      <c r="AD28" s="84"/>
      <c r="AE28" s="84"/>
      <c r="AF28" s="84"/>
      <c r="AG28" s="84"/>
      <c r="AH28" s="84"/>
      <c r="AI28" s="84"/>
    </row>
    <row r="29" spans="2:35" ht="15">
      <c r="B29" s="89"/>
      <c r="C29" s="102"/>
      <c r="D29" s="112">
        <f t="shared" si="0"/>
        <v>11</v>
      </c>
      <c r="E29" s="142" t="s">
        <v>1</v>
      </c>
      <c r="F29" s="523" t="str">
        <f t="shared" si="1"/>
        <v>CONECTOR MACHO 1/2"</v>
      </c>
      <c r="G29" s="523"/>
      <c r="H29" s="523"/>
      <c r="I29" s="523"/>
      <c r="J29" s="523"/>
      <c r="K29" s="523"/>
      <c r="L29" s="523"/>
      <c r="M29" s="523"/>
      <c r="N29" s="506"/>
      <c r="O29" s="506"/>
      <c r="P29" s="506"/>
      <c r="Q29" s="90"/>
      <c r="R29" s="95"/>
      <c r="S29" s="82"/>
      <c r="T29" s="111" t="s">
        <v>133</v>
      </c>
      <c r="U29" s="103">
        <v>1</v>
      </c>
      <c r="V29" s="103">
        <v>1</v>
      </c>
      <c r="W29" s="103">
        <v>1</v>
      </c>
      <c r="X29" s="115"/>
      <c r="Y29" s="100">
        <f t="shared" si="2"/>
        <v>11</v>
      </c>
      <c r="Z29" s="115"/>
      <c r="AA29" s="84"/>
      <c r="AC29" s="98"/>
      <c r="AD29" s="115"/>
      <c r="AE29" s="115"/>
      <c r="AF29" s="115"/>
      <c r="AG29" s="115"/>
      <c r="AH29" s="115"/>
      <c r="AI29" s="84"/>
    </row>
    <row r="30" spans="2:35" ht="15">
      <c r="B30" s="89"/>
      <c r="C30" s="90"/>
      <c r="D30" s="112">
        <f t="shared" si="0"/>
        <v>22</v>
      </c>
      <c r="E30" s="142" t="s">
        <v>1</v>
      </c>
      <c r="F30" s="523" t="str">
        <f t="shared" si="1"/>
        <v>REDUCCIÓN DE 1" A 3/4"</v>
      </c>
      <c r="G30" s="523"/>
      <c r="H30" s="523"/>
      <c r="I30" s="523"/>
      <c r="J30" s="523"/>
      <c r="K30" s="523"/>
      <c r="L30" s="523"/>
      <c r="M30" s="523"/>
      <c r="N30" s="506"/>
      <c r="O30" s="506"/>
      <c r="P30" s="506"/>
      <c r="Q30" s="90"/>
      <c r="R30" s="95"/>
      <c r="S30" s="82"/>
      <c r="T30" s="111" t="s">
        <v>134</v>
      </c>
      <c r="U30" s="103">
        <v>5</v>
      </c>
      <c r="V30" s="103">
        <v>2</v>
      </c>
      <c r="W30" s="103">
        <v>5</v>
      </c>
      <c r="X30" s="84"/>
      <c r="Y30" s="100">
        <f t="shared" si="2"/>
        <v>22</v>
      </c>
      <c r="Z30" s="84"/>
      <c r="AA30" s="84"/>
      <c r="AC30" s="98"/>
      <c r="AD30" s="84"/>
      <c r="AE30" s="84"/>
      <c r="AF30" s="84"/>
      <c r="AG30" s="84"/>
      <c r="AH30" s="84"/>
      <c r="AI30" s="84"/>
    </row>
    <row r="31" spans="2:35" s="107" customFormat="1" ht="15">
      <c r="B31" s="104"/>
      <c r="C31" s="102"/>
      <c r="D31" s="112">
        <f t="shared" si="0"/>
        <v>44</v>
      </c>
      <c r="E31" s="142" t="s">
        <v>1</v>
      </c>
      <c r="F31" s="523" t="str">
        <f t="shared" si="1"/>
        <v>REDUCCIÓN DE 3/4" A 1/2"</v>
      </c>
      <c r="G31" s="523"/>
      <c r="H31" s="523"/>
      <c r="I31" s="523"/>
      <c r="J31" s="523"/>
      <c r="K31" s="523"/>
      <c r="L31" s="523"/>
      <c r="M31" s="523"/>
      <c r="N31" s="506"/>
      <c r="O31" s="506"/>
      <c r="P31" s="506"/>
      <c r="Q31" s="105"/>
      <c r="R31" s="106"/>
      <c r="T31" s="98" t="s">
        <v>135</v>
      </c>
      <c r="U31" s="103">
        <v>8</v>
      </c>
      <c r="V31" s="103">
        <v>4</v>
      </c>
      <c r="W31" s="103">
        <v>5</v>
      </c>
      <c r="X31" s="110"/>
      <c r="Y31" s="100">
        <f t="shared" si="2"/>
        <v>44</v>
      </c>
      <c r="Z31" s="110"/>
      <c r="AA31" s="110"/>
      <c r="AC31" s="111"/>
      <c r="AD31" s="110"/>
      <c r="AE31" s="110"/>
      <c r="AF31" s="110"/>
      <c r="AG31" s="110"/>
      <c r="AH31" s="110"/>
      <c r="AI31" s="110"/>
    </row>
    <row r="32" spans="2:35" s="107" customFormat="1" ht="15">
      <c r="B32" s="104"/>
      <c r="C32" s="102"/>
      <c r="D32" s="112">
        <f t="shared" si="0"/>
        <v>44</v>
      </c>
      <c r="E32" s="142" t="s">
        <v>1</v>
      </c>
      <c r="F32" s="523" t="str">
        <f t="shared" si="1"/>
        <v>REDUCCIÓN DE 1" A 1/2"</v>
      </c>
      <c r="G32" s="523"/>
      <c r="H32" s="523"/>
      <c r="I32" s="523"/>
      <c r="J32" s="523"/>
      <c r="K32" s="523"/>
      <c r="L32" s="523"/>
      <c r="M32" s="523"/>
      <c r="N32" s="117"/>
      <c r="O32" s="118"/>
      <c r="P32" s="119"/>
      <c r="Q32" s="105"/>
      <c r="R32" s="106"/>
      <c r="T32" s="98" t="s">
        <v>136</v>
      </c>
      <c r="U32" s="103">
        <v>5</v>
      </c>
      <c r="V32" s="103">
        <v>4</v>
      </c>
      <c r="W32" s="103">
        <v>5</v>
      </c>
      <c r="X32" s="110"/>
      <c r="Y32" s="100">
        <f t="shared" si="2"/>
        <v>44</v>
      </c>
      <c r="Z32" s="110"/>
      <c r="AA32" s="110"/>
      <c r="AC32" s="111"/>
      <c r="AD32" s="110"/>
      <c r="AE32" s="110"/>
      <c r="AF32" s="110"/>
      <c r="AG32" s="110"/>
      <c r="AH32" s="110"/>
      <c r="AI32" s="110"/>
    </row>
    <row r="33" spans="2:35" s="107" customFormat="1" ht="15">
      <c r="B33" s="104"/>
      <c r="C33" s="102"/>
      <c r="D33" s="112">
        <f t="shared" si="0"/>
        <v>22</v>
      </c>
      <c r="E33" s="142" t="s">
        <v>1</v>
      </c>
      <c r="F33" s="523" t="str">
        <f>+T33</f>
        <v>TAPON GORRO 1"</v>
      </c>
      <c r="G33" s="523"/>
      <c r="H33" s="523"/>
      <c r="I33" s="523"/>
      <c r="J33" s="523"/>
      <c r="K33" s="523"/>
      <c r="L33" s="523"/>
      <c r="M33" s="523"/>
      <c r="N33" s="117"/>
      <c r="O33" s="118"/>
      <c r="P33" s="119"/>
      <c r="Q33" s="105"/>
      <c r="R33" s="106"/>
      <c r="T33" s="98" t="s">
        <v>142</v>
      </c>
      <c r="U33" s="103">
        <v>3</v>
      </c>
      <c r="V33" s="103">
        <v>2</v>
      </c>
      <c r="W33" s="103">
        <v>2</v>
      </c>
      <c r="X33" s="110"/>
      <c r="Y33" s="100">
        <f t="shared" si="2"/>
        <v>22</v>
      </c>
      <c r="Z33" s="110"/>
      <c r="AA33" s="110"/>
      <c r="AC33" s="111"/>
      <c r="AD33" s="110"/>
      <c r="AE33" s="110"/>
      <c r="AF33" s="110"/>
      <c r="AG33" s="110"/>
      <c r="AH33" s="110"/>
      <c r="AI33" s="110"/>
    </row>
    <row r="34" spans="2:35" s="107" customFormat="1" ht="15">
      <c r="B34" s="104"/>
      <c r="C34" s="102"/>
      <c r="D34" s="112">
        <f t="shared" si="0"/>
        <v>77</v>
      </c>
      <c r="E34" s="142" t="s">
        <v>1</v>
      </c>
      <c r="F34" s="523" t="str">
        <f t="shared" si="1"/>
        <v>TAPON GORRO 1/2"</v>
      </c>
      <c r="G34" s="523"/>
      <c r="H34" s="523"/>
      <c r="I34" s="523"/>
      <c r="J34" s="523"/>
      <c r="K34" s="523"/>
      <c r="L34" s="523"/>
      <c r="M34" s="523"/>
      <c r="N34" s="117"/>
      <c r="O34" s="118"/>
      <c r="P34" s="119"/>
      <c r="Q34" s="105"/>
      <c r="R34" s="106"/>
      <c r="T34" s="98" t="s">
        <v>137</v>
      </c>
      <c r="U34" s="103">
        <v>12</v>
      </c>
      <c r="V34" s="103">
        <v>7</v>
      </c>
      <c r="W34" s="103">
        <v>12</v>
      </c>
      <c r="X34" s="110"/>
      <c r="Y34" s="100">
        <f t="shared" si="2"/>
        <v>77</v>
      </c>
      <c r="Z34" s="110"/>
      <c r="AA34" s="110"/>
      <c r="AC34" s="111"/>
      <c r="AD34" s="110"/>
      <c r="AE34" s="110"/>
      <c r="AF34" s="110"/>
      <c r="AG34" s="110"/>
      <c r="AH34" s="110"/>
      <c r="AI34" s="110"/>
    </row>
    <row r="35" spans="2:35" s="107" customFormat="1" ht="15">
      <c r="B35" s="104"/>
      <c r="C35" s="102"/>
      <c r="D35" s="112">
        <f t="shared" si="0"/>
        <v>44</v>
      </c>
      <c r="E35" s="142" t="s">
        <v>1</v>
      </c>
      <c r="F35" s="523" t="str">
        <f t="shared" si="1"/>
        <v>TAPON GORRO 3/4"</v>
      </c>
      <c r="G35" s="523"/>
      <c r="H35" s="523"/>
      <c r="I35" s="523"/>
      <c r="J35" s="523"/>
      <c r="K35" s="523"/>
      <c r="L35" s="523"/>
      <c r="M35" s="523"/>
      <c r="N35" s="117"/>
      <c r="O35" s="118"/>
      <c r="P35" s="119"/>
      <c r="Q35" s="105"/>
      <c r="R35" s="106"/>
      <c r="T35" s="98" t="s">
        <v>138</v>
      </c>
      <c r="U35" s="103">
        <v>6</v>
      </c>
      <c r="V35" s="103">
        <v>4</v>
      </c>
      <c r="W35" s="103">
        <v>5</v>
      </c>
      <c r="X35" s="110"/>
      <c r="Y35" s="100">
        <f t="shared" si="2"/>
        <v>44</v>
      </c>
      <c r="Z35" s="110"/>
      <c r="AA35" s="110"/>
      <c r="AC35" s="111"/>
      <c r="AD35" s="110"/>
      <c r="AE35" s="110"/>
      <c r="AF35" s="110"/>
      <c r="AG35" s="110"/>
      <c r="AH35" s="110"/>
      <c r="AI35" s="110"/>
    </row>
    <row r="36" spans="2:35" s="107" customFormat="1" ht="15">
      <c r="B36" s="104"/>
      <c r="C36" s="102"/>
      <c r="D36" s="112">
        <f t="shared" si="0"/>
        <v>66</v>
      </c>
      <c r="E36" s="142" t="s">
        <v>1</v>
      </c>
      <c r="F36" s="523" t="str">
        <f>+T36</f>
        <v>TEE 1"</v>
      </c>
      <c r="G36" s="523"/>
      <c r="H36" s="523"/>
      <c r="I36" s="523"/>
      <c r="J36" s="523"/>
      <c r="K36" s="523"/>
      <c r="L36" s="523"/>
      <c r="M36" s="523"/>
      <c r="N36" s="117"/>
      <c r="O36" s="118"/>
      <c r="P36" s="119"/>
      <c r="Q36" s="105"/>
      <c r="R36" s="106"/>
      <c r="T36" s="98" t="s">
        <v>139</v>
      </c>
      <c r="U36" s="103">
        <v>1</v>
      </c>
      <c r="V36" s="103">
        <v>6</v>
      </c>
      <c r="W36" s="103">
        <v>5</v>
      </c>
      <c r="X36" s="110"/>
      <c r="Y36" s="100">
        <f t="shared" si="2"/>
        <v>66</v>
      </c>
      <c r="Z36" s="110"/>
      <c r="AA36" s="110"/>
      <c r="AC36" s="111"/>
      <c r="AD36" s="110"/>
      <c r="AE36" s="110"/>
      <c r="AF36" s="110"/>
      <c r="AG36" s="110"/>
      <c r="AH36" s="110"/>
      <c r="AI36" s="110"/>
    </row>
    <row r="37" spans="2:35" s="107" customFormat="1" ht="15" customHeight="1">
      <c r="B37" s="104"/>
      <c r="C37" s="102"/>
      <c r="D37" s="112">
        <f t="shared" si="0"/>
        <v>110</v>
      </c>
      <c r="E37" s="142" t="s">
        <v>1</v>
      </c>
      <c r="F37" s="523" t="str">
        <f>+T37</f>
        <v xml:space="preserve">TEE 1/2" </v>
      </c>
      <c r="G37" s="523"/>
      <c r="H37" s="523"/>
      <c r="I37" s="523"/>
      <c r="J37" s="523"/>
      <c r="K37" s="523"/>
      <c r="L37" s="523"/>
      <c r="M37" s="523"/>
      <c r="N37" s="524"/>
      <c r="O37" s="525"/>
      <c r="P37" s="526"/>
      <c r="Q37" s="105"/>
      <c r="R37" s="106"/>
      <c r="T37" s="98" t="s">
        <v>140</v>
      </c>
      <c r="U37" s="109">
        <v>10</v>
      </c>
      <c r="V37" s="109">
        <v>10</v>
      </c>
      <c r="W37" s="103">
        <v>5</v>
      </c>
      <c r="X37" s="110"/>
      <c r="Y37" s="100">
        <f t="shared" si="2"/>
        <v>110</v>
      </c>
      <c r="Z37" s="110"/>
      <c r="AA37" s="110"/>
      <c r="AC37" s="111"/>
      <c r="AD37" s="110"/>
      <c r="AE37" s="110"/>
      <c r="AF37" s="110"/>
      <c r="AG37" s="110"/>
      <c r="AH37" s="110"/>
      <c r="AI37" s="110"/>
    </row>
    <row r="38" spans="2:35" ht="15">
      <c r="B38" s="89"/>
      <c r="C38" s="90"/>
      <c r="D38" s="112">
        <f t="shared" si="0"/>
        <v>33</v>
      </c>
      <c r="E38" s="142" t="s">
        <v>1</v>
      </c>
      <c r="F38" s="523" t="str">
        <f>+T38</f>
        <v>TEE 3/4"</v>
      </c>
      <c r="G38" s="523"/>
      <c r="H38" s="523"/>
      <c r="I38" s="523"/>
      <c r="J38" s="523"/>
      <c r="K38" s="523"/>
      <c r="L38" s="523"/>
      <c r="M38" s="523"/>
      <c r="N38" s="506"/>
      <c r="O38" s="506"/>
      <c r="P38" s="506"/>
      <c r="Q38" s="90"/>
      <c r="R38" s="95"/>
      <c r="S38" s="82"/>
      <c r="T38" s="98" t="s">
        <v>141</v>
      </c>
      <c r="U38" s="109">
        <v>4</v>
      </c>
      <c r="V38" s="109">
        <v>3</v>
      </c>
      <c r="W38" s="103">
        <v>5</v>
      </c>
      <c r="X38" s="84"/>
      <c r="Y38" s="100">
        <f t="shared" si="2"/>
        <v>33</v>
      </c>
      <c r="Z38" s="84"/>
      <c r="AA38" s="84"/>
      <c r="AC38" s="98"/>
      <c r="AD38" s="84"/>
      <c r="AE38" s="84"/>
      <c r="AF38" s="84"/>
      <c r="AG38" s="84"/>
      <c r="AH38" s="84"/>
      <c r="AI38" s="84"/>
    </row>
    <row r="39" spans="2:35" ht="15">
      <c r="B39" s="89"/>
      <c r="C39" s="90"/>
      <c r="D39" s="112">
        <f t="shared" si="0"/>
        <v>0</v>
      </c>
      <c r="E39" s="142" t="s">
        <v>1</v>
      </c>
      <c r="F39" s="523">
        <f>+T39</f>
        <v>0</v>
      </c>
      <c r="G39" s="523"/>
      <c r="H39" s="523"/>
      <c r="I39" s="523"/>
      <c r="J39" s="523"/>
      <c r="K39" s="523"/>
      <c r="L39" s="523"/>
      <c r="M39" s="523"/>
      <c r="N39" s="506"/>
      <c r="O39" s="506"/>
      <c r="P39" s="506"/>
      <c r="Q39" s="90"/>
      <c r="R39" s="95"/>
      <c r="T39" s="98"/>
      <c r="U39" s="116"/>
      <c r="V39" s="116"/>
      <c r="W39" s="103"/>
      <c r="Y39" s="100">
        <f t="shared" si="2"/>
        <v>0</v>
      </c>
    </row>
    <row r="40" spans="2:35" ht="15" customHeight="1">
      <c r="B40" s="89"/>
      <c r="C40" s="90"/>
      <c r="D40" s="112">
        <f t="shared" si="0"/>
        <v>0</v>
      </c>
      <c r="E40" s="142" t="s">
        <v>1</v>
      </c>
      <c r="F40" s="523">
        <f t="shared" si="1"/>
        <v>0</v>
      </c>
      <c r="G40" s="523"/>
      <c r="H40" s="523"/>
      <c r="I40" s="523"/>
      <c r="J40" s="523"/>
      <c r="K40" s="523"/>
      <c r="L40" s="523"/>
      <c r="M40" s="523"/>
      <c r="N40" s="506"/>
      <c r="O40" s="506"/>
      <c r="P40" s="506"/>
      <c r="Q40" s="90"/>
      <c r="R40" s="95"/>
      <c r="T40" s="98"/>
      <c r="U40" s="116"/>
      <c r="V40" s="116"/>
      <c r="W40" s="120"/>
      <c r="Y40" s="100">
        <f t="shared" si="2"/>
        <v>0</v>
      </c>
    </row>
    <row r="41" spans="2:35" ht="15">
      <c r="B41" s="89"/>
      <c r="C41" s="90"/>
      <c r="D41" s="112">
        <f t="shared" si="0"/>
        <v>0</v>
      </c>
      <c r="E41" s="142" t="s">
        <v>1</v>
      </c>
      <c r="F41" s="523">
        <f t="shared" si="1"/>
        <v>0</v>
      </c>
      <c r="G41" s="523"/>
      <c r="H41" s="523"/>
      <c r="I41" s="523"/>
      <c r="J41" s="523"/>
      <c r="K41" s="523"/>
      <c r="L41" s="523"/>
      <c r="M41" s="523"/>
      <c r="N41" s="506"/>
      <c r="O41" s="506"/>
      <c r="P41" s="506"/>
      <c r="Q41" s="90"/>
      <c r="R41" s="95"/>
      <c r="T41" s="98"/>
      <c r="U41" s="116"/>
      <c r="V41" s="116"/>
      <c r="W41" s="120"/>
      <c r="Y41" s="100">
        <f t="shared" si="2"/>
        <v>0</v>
      </c>
    </row>
    <row r="42" spans="2:35" ht="15.6">
      <c r="B42" s="89"/>
      <c r="C42" s="90"/>
      <c r="E42" s="121"/>
      <c r="F42" s="122"/>
      <c r="G42" s="122"/>
      <c r="H42" s="122"/>
      <c r="I42" s="122"/>
      <c r="J42" s="122"/>
      <c r="K42" s="122"/>
      <c r="L42" s="122"/>
      <c r="M42" s="123" t="s">
        <v>88</v>
      </c>
      <c r="N42" s="96"/>
      <c r="O42" s="96"/>
      <c r="P42" s="124"/>
      <c r="Q42" s="90"/>
      <c r="R42" s="95"/>
    </row>
    <row r="43" spans="2:35" ht="35.4">
      <c r="B43" s="89"/>
      <c r="C43" s="90"/>
      <c r="E43" s="112"/>
      <c r="F43" s="113"/>
      <c r="G43" s="528"/>
      <c r="H43" s="528"/>
      <c r="I43" s="528"/>
      <c r="J43" s="125"/>
      <c r="K43" s="125"/>
      <c r="L43" s="125"/>
      <c r="M43" s="90"/>
      <c r="N43" s="90"/>
      <c r="O43" s="90"/>
      <c r="P43" s="126"/>
      <c r="Q43" s="90"/>
      <c r="R43" s="95"/>
    </row>
    <row r="44" spans="2:35" ht="13.2" customHeight="1">
      <c r="B44" s="89"/>
      <c r="C44" s="90"/>
      <c r="E44" s="112"/>
      <c r="F44" s="113"/>
      <c r="G44" s="528"/>
      <c r="H44" s="528"/>
      <c r="I44" s="528"/>
      <c r="J44" s="464"/>
      <c r="K44" s="464"/>
      <c r="L44" s="90"/>
      <c r="M44" s="90"/>
      <c r="N44" s="90"/>
      <c r="O44" s="90"/>
      <c r="P44" s="126"/>
      <c r="Q44" s="90"/>
      <c r="R44" s="95"/>
    </row>
    <row r="45" spans="2:35" ht="13.2" customHeight="1">
      <c r="B45" s="89"/>
      <c r="C45" s="90"/>
      <c r="E45" s="112"/>
      <c r="F45" s="113"/>
      <c r="G45" s="528"/>
      <c r="H45" s="528"/>
      <c r="I45" s="528"/>
      <c r="J45" s="90"/>
      <c r="K45" s="90"/>
      <c r="L45" s="90"/>
      <c r="M45" s="90"/>
      <c r="N45" s="90"/>
      <c r="O45" s="90"/>
      <c r="P45" s="126"/>
      <c r="Q45" s="90"/>
      <c r="R45" s="95"/>
    </row>
    <row r="46" spans="2:35">
      <c r="B46" s="89"/>
      <c r="C46" s="90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90"/>
      <c r="R46" s="95"/>
    </row>
    <row r="47" spans="2:35">
      <c r="B47" s="89"/>
      <c r="C47" s="90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90"/>
      <c r="R47" s="95"/>
    </row>
    <row r="48" spans="2:35" ht="13.8">
      <c r="B48" s="89"/>
      <c r="C48" s="90"/>
      <c r="E48" s="127" t="s">
        <v>89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5"/>
    </row>
    <row r="49" spans="1:38" ht="13.8" thickBot="1">
      <c r="B49" s="89"/>
      <c r="C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5"/>
    </row>
    <row r="50" spans="1:38" ht="15.75" customHeight="1" thickTop="1">
      <c r="B50" s="89"/>
      <c r="C50" s="90"/>
      <c r="D50" s="466"/>
      <c r="E50" s="466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90"/>
      <c r="R50" s="95"/>
    </row>
    <row r="51" spans="1:38">
      <c r="B51" s="89"/>
      <c r="C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5"/>
    </row>
    <row r="52" spans="1:38">
      <c r="B52" s="89"/>
      <c r="C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5"/>
    </row>
    <row r="53" spans="1:38" s="84" customFormat="1" ht="13.8" thickBot="1">
      <c r="A53" s="82"/>
      <c r="B53" s="129"/>
      <c r="C53" s="90"/>
      <c r="D53" s="90"/>
      <c r="E53" s="467"/>
      <c r="F53" s="467"/>
      <c r="G53" s="467"/>
      <c r="H53" s="467"/>
      <c r="I53" s="467"/>
      <c r="J53" s="467"/>
      <c r="K53" s="90"/>
      <c r="L53" s="90"/>
      <c r="M53" s="90" t="s">
        <v>90</v>
      </c>
      <c r="N53" s="468"/>
      <c r="O53" s="469"/>
      <c r="P53" s="469"/>
      <c r="Q53" s="90"/>
      <c r="R53" s="95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84" customFormat="1" ht="13.8" thickTop="1">
      <c r="A54" s="82"/>
      <c r="B54" s="82"/>
      <c r="C54" s="90"/>
      <c r="D54" s="90"/>
      <c r="E54" s="467"/>
      <c r="F54" s="467"/>
      <c r="G54" s="467"/>
      <c r="H54" s="467"/>
      <c r="I54" s="467"/>
      <c r="J54" s="467"/>
      <c r="K54" s="90"/>
      <c r="L54" s="90"/>
      <c r="M54" s="90"/>
      <c r="N54" s="90"/>
      <c r="O54" s="90"/>
      <c r="P54" s="90"/>
      <c r="Q54" s="90"/>
      <c r="R54" s="95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84" customFormat="1" ht="12.75" customHeight="1">
      <c r="A55" s="82"/>
      <c r="B55" s="82"/>
      <c r="C55" s="90"/>
      <c r="D55" s="90"/>
      <c r="E55" s="467"/>
      <c r="F55" s="467"/>
      <c r="G55" s="467"/>
      <c r="H55" s="467"/>
      <c r="I55" s="467"/>
      <c r="J55" s="467"/>
      <c r="K55" s="90"/>
      <c r="L55" s="90"/>
      <c r="M55" s="470" t="s">
        <v>91</v>
      </c>
      <c r="N55" s="471"/>
      <c r="O55" s="471"/>
      <c r="P55" s="471"/>
      <c r="Q55" s="90"/>
      <c r="R55" s="95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84" customFormat="1" ht="22.5" customHeight="1">
      <c r="A56" s="82"/>
      <c r="B56" s="82"/>
      <c r="C56" s="90"/>
      <c r="D56" s="90"/>
      <c r="E56" s="467"/>
      <c r="F56" s="467"/>
      <c r="G56" s="467"/>
      <c r="H56" s="467"/>
      <c r="I56" s="467"/>
      <c r="J56" s="467"/>
      <c r="K56" s="90"/>
      <c r="L56" s="90"/>
      <c r="M56" s="470"/>
      <c r="N56" s="471"/>
      <c r="O56" s="471"/>
      <c r="P56" s="471"/>
      <c r="Q56" s="90"/>
      <c r="R56" s="95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84" customFormat="1">
      <c r="A57" s="82"/>
      <c r="B57" s="8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5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84" customFormat="1">
      <c r="A58" s="82"/>
      <c r="B58" s="8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5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84" customFormat="1" ht="12.75" customHeight="1">
      <c r="A59" s="82"/>
      <c r="B59" s="82"/>
      <c r="C59" s="90"/>
      <c r="D59" s="90"/>
      <c r="E59" s="130"/>
      <c r="F59" s="130"/>
      <c r="G59" s="462" t="s">
        <v>92</v>
      </c>
      <c r="H59" s="462"/>
      <c r="I59" s="462"/>
      <c r="J59" s="462"/>
      <c r="K59" s="462"/>
      <c r="L59" s="462"/>
      <c r="M59" s="462"/>
      <c r="N59" s="462"/>
      <c r="O59" s="462"/>
      <c r="P59" s="130"/>
      <c r="Q59" s="90"/>
      <c r="R59" s="95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84" customFormat="1" ht="12.75" customHeight="1">
      <c r="A60" s="82"/>
      <c r="B60" s="82"/>
      <c r="C60" s="90"/>
      <c r="D60" s="90"/>
      <c r="E60" s="130"/>
      <c r="F60" s="130"/>
      <c r="G60" s="462"/>
      <c r="H60" s="462"/>
      <c r="I60" s="462"/>
      <c r="J60" s="462"/>
      <c r="K60" s="462"/>
      <c r="L60" s="462"/>
      <c r="M60" s="462"/>
      <c r="N60" s="462"/>
      <c r="O60" s="462"/>
      <c r="P60" s="130"/>
      <c r="Q60" s="90"/>
      <c r="R60" s="95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84" customFormat="1" ht="12.75" customHeight="1">
      <c r="A61" s="82"/>
      <c r="B61" s="82"/>
      <c r="C61" s="90"/>
      <c r="D61" s="90"/>
      <c r="E61" s="130"/>
      <c r="F61" s="130"/>
      <c r="G61" s="462"/>
      <c r="H61" s="462"/>
      <c r="I61" s="462"/>
      <c r="J61" s="462"/>
      <c r="K61" s="462"/>
      <c r="L61" s="462"/>
      <c r="M61" s="462"/>
      <c r="N61" s="462"/>
      <c r="O61" s="462"/>
      <c r="P61" s="130"/>
      <c r="Q61" s="90"/>
      <c r="R61" s="95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84" customFormat="1">
      <c r="A62" s="82"/>
      <c r="B62" s="8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5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84" customFormat="1" ht="13.8" thickBot="1">
      <c r="A63" s="82"/>
      <c r="B63" s="82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84" customFormat="1" ht="13.8" thickTop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84" customForma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84" customForma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84" customForma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s="84" customForma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>
      <c r="D69" s="82"/>
    </row>
    <row r="70" spans="1:38">
      <c r="D70" s="82"/>
    </row>
    <row r="71" spans="1:38">
      <c r="D71" s="82"/>
    </row>
    <row r="72" spans="1:38">
      <c r="D72" s="82"/>
    </row>
    <row r="73" spans="1:38">
      <c r="D73" s="82"/>
    </row>
    <row r="74" spans="1:38">
      <c r="D74" s="82"/>
    </row>
    <row r="75" spans="1:38">
      <c r="D75" s="82"/>
    </row>
    <row r="76" spans="1:38">
      <c r="D76" s="82"/>
    </row>
    <row r="77" spans="1:38">
      <c r="D77" s="82"/>
    </row>
    <row r="78" spans="1:38">
      <c r="D78" s="82"/>
    </row>
    <row r="79" spans="1:38">
      <c r="D79" s="82"/>
    </row>
    <row r="80" spans="1:38">
      <c r="D80" s="82"/>
    </row>
    <row r="81" spans="4:4">
      <c r="D81" s="82"/>
    </row>
    <row r="82" spans="4:4">
      <c r="D82" s="82"/>
    </row>
    <row r="83" spans="4:4">
      <c r="D83" s="82"/>
    </row>
    <row r="84" spans="4:4">
      <c r="D84" s="82"/>
    </row>
    <row r="85" spans="4:4">
      <c r="D85" s="82"/>
    </row>
    <row r="86" spans="4:4">
      <c r="D86" s="82"/>
    </row>
    <row r="87" spans="4:4">
      <c r="D87" s="82"/>
    </row>
    <row r="88" spans="4:4">
      <c r="D88" s="82"/>
    </row>
    <row r="89" spans="4:4">
      <c r="D89" s="82"/>
    </row>
    <row r="90" spans="4:4">
      <c r="D90" s="82"/>
    </row>
    <row r="91" spans="4:4">
      <c r="D91" s="82"/>
    </row>
    <row r="92" spans="4:4">
      <c r="D92" s="82"/>
    </row>
    <row r="93" spans="4:4">
      <c r="D93" s="82"/>
    </row>
    <row r="94" spans="4:4">
      <c r="D94" s="82"/>
    </row>
    <row r="95" spans="4:4">
      <c r="D95" s="82"/>
    </row>
    <row r="96" spans="4:4">
      <c r="D96" s="82"/>
    </row>
    <row r="97" spans="4:4">
      <c r="D97" s="82"/>
    </row>
    <row r="98" spans="4:4">
      <c r="D98" s="82"/>
    </row>
    <row r="99" spans="4:4">
      <c r="D99" s="82"/>
    </row>
    <row r="100" spans="4:4">
      <c r="D100" s="82"/>
    </row>
    <row r="101" spans="4:4">
      <c r="D101" s="82"/>
    </row>
    <row r="102" spans="4:4">
      <c r="D102" s="82"/>
    </row>
    <row r="103" spans="4:4">
      <c r="D103" s="82"/>
    </row>
    <row r="104" spans="4:4">
      <c r="D104" s="82"/>
    </row>
    <row r="105" spans="4:4">
      <c r="D105" s="82"/>
    </row>
    <row r="106" spans="4:4">
      <c r="D106" s="82"/>
    </row>
    <row r="107" spans="4:4">
      <c r="D107" s="82"/>
    </row>
    <row r="108" spans="4:4">
      <c r="D108" s="82"/>
    </row>
    <row r="109" spans="4:4">
      <c r="D109" s="82"/>
    </row>
    <row r="110" spans="4:4">
      <c r="D110" s="82"/>
    </row>
    <row r="111" spans="4:4">
      <c r="D111" s="82"/>
    </row>
    <row r="112" spans="4:4">
      <c r="D112" s="82"/>
    </row>
    <row r="113" spans="4:4">
      <c r="D113" s="82"/>
    </row>
    <row r="114" spans="4:4">
      <c r="D114" s="82"/>
    </row>
    <row r="115" spans="4:4">
      <c r="D115" s="82"/>
    </row>
    <row r="116" spans="4:4">
      <c r="D116" s="82"/>
    </row>
    <row r="117" spans="4:4">
      <c r="D117" s="82"/>
    </row>
    <row r="118" spans="4:4">
      <c r="D118" s="82"/>
    </row>
    <row r="119" spans="4:4">
      <c r="D119" s="82"/>
    </row>
    <row r="120" spans="4:4">
      <c r="D120" s="82"/>
    </row>
    <row r="121" spans="4:4">
      <c r="D121" s="82"/>
    </row>
    <row r="122" spans="4:4">
      <c r="D122" s="82"/>
    </row>
    <row r="123" spans="4:4">
      <c r="D123" s="82"/>
    </row>
    <row r="124" spans="4:4">
      <c r="D124" s="82"/>
    </row>
    <row r="125" spans="4:4">
      <c r="D125" s="82"/>
    </row>
    <row r="126" spans="4:4">
      <c r="D126" s="82"/>
    </row>
    <row r="127" spans="4:4">
      <c r="D127" s="82"/>
    </row>
    <row r="128" spans="4:4">
      <c r="D128" s="82"/>
    </row>
    <row r="129" spans="4:4">
      <c r="D129" s="82"/>
    </row>
    <row r="130" spans="4:4">
      <c r="D130" s="82"/>
    </row>
    <row r="131" spans="4:4">
      <c r="D131" s="82"/>
    </row>
    <row r="132" spans="4:4">
      <c r="D132" s="82"/>
    </row>
    <row r="133" spans="4:4">
      <c r="D133" s="82"/>
    </row>
    <row r="134" spans="4:4">
      <c r="D134" s="82"/>
    </row>
    <row r="135" spans="4:4">
      <c r="D135" s="82"/>
    </row>
    <row r="136" spans="4:4">
      <c r="D136" s="82"/>
    </row>
    <row r="137" spans="4:4">
      <c r="D137" s="82"/>
    </row>
    <row r="138" spans="4:4">
      <c r="D138" s="82"/>
    </row>
    <row r="139" spans="4:4">
      <c r="D139" s="82"/>
    </row>
    <row r="140" spans="4:4">
      <c r="D140" s="82"/>
    </row>
    <row r="141" spans="4:4">
      <c r="D141" s="82"/>
    </row>
    <row r="142" spans="4:4">
      <c r="D142" s="82"/>
    </row>
    <row r="143" spans="4:4">
      <c r="D143" s="82"/>
    </row>
    <row r="144" spans="4:4">
      <c r="D144" s="82"/>
    </row>
    <row r="145" spans="4:4">
      <c r="D145" s="82"/>
    </row>
    <row r="146" spans="4:4">
      <c r="D146" s="82"/>
    </row>
    <row r="147" spans="4:4">
      <c r="D147" s="82"/>
    </row>
    <row r="148" spans="4:4">
      <c r="D148" s="82"/>
    </row>
    <row r="149" spans="4:4">
      <c r="D149" s="82"/>
    </row>
    <row r="150" spans="4:4">
      <c r="D150" s="82"/>
    </row>
    <row r="151" spans="4:4">
      <c r="D151" s="82"/>
    </row>
    <row r="152" spans="4:4">
      <c r="D152" s="82"/>
    </row>
    <row r="153" spans="4:4">
      <c r="D153" s="82"/>
    </row>
    <row r="154" spans="4:4">
      <c r="D154" s="82"/>
    </row>
    <row r="155" spans="4:4">
      <c r="D155" s="82"/>
    </row>
    <row r="156" spans="4:4">
      <c r="D156" s="82"/>
    </row>
    <row r="157" spans="4:4">
      <c r="D157" s="82"/>
    </row>
    <row r="158" spans="4:4">
      <c r="D158" s="82"/>
    </row>
    <row r="159" spans="4:4">
      <c r="D159" s="82"/>
    </row>
    <row r="160" spans="4:4">
      <c r="D160" s="82"/>
    </row>
    <row r="161" spans="4:4">
      <c r="D161" s="82"/>
    </row>
    <row r="162" spans="4:4">
      <c r="D162" s="82"/>
    </row>
    <row r="163" spans="4:4">
      <c r="D163" s="82"/>
    </row>
    <row r="164" spans="4:4">
      <c r="D164" s="82"/>
    </row>
    <row r="165" spans="4:4">
      <c r="D165" s="82"/>
    </row>
    <row r="166" spans="4:4">
      <c r="D166" s="82"/>
    </row>
    <row r="167" spans="4:4">
      <c r="D167" s="82"/>
    </row>
    <row r="168" spans="4:4">
      <c r="D168" s="82"/>
    </row>
    <row r="169" spans="4:4">
      <c r="D169" s="82"/>
    </row>
    <row r="170" spans="4:4">
      <c r="D170" s="82"/>
    </row>
    <row r="171" spans="4:4">
      <c r="D171" s="82"/>
    </row>
    <row r="172" spans="4:4">
      <c r="D172" s="82"/>
    </row>
    <row r="173" spans="4:4">
      <c r="D173" s="82"/>
    </row>
    <row r="174" spans="4:4">
      <c r="D174" s="82"/>
    </row>
    <row r="175" spans="4:4">
      <c r="D175" s="82"/>
    </row>
    <row r="176" spans="4:4">
      <c r="D176" s="82"/>
    </row>
    <row r="177" spans="4:4">
      <c r="D177" s="82"/>
    </row>
    <row r="178" spans="4:4">
      <c r="D178" s="82"/>
    </row>
    <row r="179" spans="4:4">
      <c r="D179" s="82"/>
    </row>
    <row r="180" spans="4:4">
      <c r="D180" s="82"/>
    </row>
    <row r="181" spans="4:4">
      <c r="D181" s="82"/>
    </row>
    <row r="182" spans="4:4">
      <c r="D182" s="82"/>
    </row>
    <row r="183" spans="4:4">
      <c r="D183" s="82"/>
    </row>
    <row r="184" spans="4:4">
      <c r="D184" s="82"/>
    </row>
    <row r="185" spans="4:4">
      <c r="D185" s="82"/>
    </row>
    <row r="186" spans="4:4">
      <c r="D186" s="82"/>
    </row>
    <row r="187" spans="4:4">
      <c r="D187" s="82"/>
    </row>
    <row r="188" spans="4:4">
      <c r="D188" s="82"/>
    </row>
    <row r="189" spans="4:4">
      <c r="D189" s="82"/>
    </row>
    <row r="190" spans="4:4">
      <c r="D190" s="82"/>
    </row>
    <row r="191" spans="4:4">
      <c r="D191" s="82"/>
    </row>
    <row r="192" spans="4:4">
      <c r="D192" s="82"/>
    </row>
    <row r="193" spans="4:4">
      <c r="D193" s="82"/>
    </row>
    <row r="194" spans="4:4">
      <c r="D194" s="82"/>
    </row>
    <row r="195" spans="4:4">
      <c r="D195" s="82"/>
    </row>
    <row r="196" spans="4:4">
      <c r="D196" s="82"/>
    </row>
    <row r="197" spans="4:4">
      <c r="D197" s="82"/>
    </row>
    <row r="198" spans="4:4">
      <c r="D198" s="82"/>
    </row>
    <row r="199" spans="4:4">
      <c r="D199" s="82"/>
    </row>
    <row r="200" spans="4:4">
      <c r="D200" s="82"/>
    </row>
    <row r="201" spans="4:4">
      <c r="D201" s="82"/>
    </row>
    <row r="202" spans="4:4">
      <c r="D202" s="82"/>
    </row>
    <row r="203" spans="4:4">
      <c r="D203" s="82"/>
    </row>
    <row r="204" spans="4:4">
      <c r="D204" s="82"/>
    </row>
    <row r="205" spans="4:4">
      <c r="D205" s="82"/>
    </row>
    <row r="206" spans="4:4">
      <c r="D206" s="82"/>
    </row>
    <row r="207" spans="4:4">
      <c r="D207" s="82"/>
    </row>
    <row r="208" spans="4:4">
      <c r="D208" s="82"/>
    </row>
    <row r="209" spans="4:4">
      <c r="D209" s="82"/>
    </row>
    <row r="210" spans="4:4">
      <c r="D210" s="82"/>
    </row>
    <row r="211" spans="4:4">
      <c r="D211" s="82"/>
    </row>
    <row r="212" spans="4:4">
      <c r="D212" s="82"/>
    </row>
    <row r="213" spans="4:4">
      <c r="D213" s="82"/>
    </row>
    <row r="214" spans="4:4">
      <c r="D214" s="82"/>
    </row>
    <row r="215" spans="4:4">
      <c r="D215" s="82"/>
    </row>
    <row r="216" spans="4:4">
      <c r="D216" s="82"/>
    </row>
    <row r="217" spans="4:4">
      <c r="D217" s="82"/>
    </row>
    <row r="218" spans="4:4">
      <c r="D218" s="82"/>
    </row>
    <row r="219" spans="4:4">
      <c r="D219" s="82"/>
    </row>
    <row r="220" spans="4:4">
      <c r="D220" s="82"/>
    </row>
    <row r="221" spans="4:4">
      <c r="D221" s="82"/>
    </row>
    <row r="222" spans="4:4">
      <c r="D222" s="82"/>
    </row>
    <row r="223" spans="4:4">
      <c r="D223" s="82"/>
    </row>
    <row r="224" spans="4:4">
      <c r="D224" s="82"/>
    </row>
    <row r="225" spans="4:4">
      <c r="D225" s="82"/>
    </row>
    <row r="226" spans="4:4">
      <c r="D226" s="82"/>
    </row>
    <row r="227" spans="4:4">
      <c r="D227" s="82"/>
    </row>
    <row r="228" spans="4:4">
      <c r="D228" s="82"/>
    </row>
    <row r="229" spans="4:4">
      <c r="D229" s="82"/>
    </row>
    <row r="230" spans="4:4">
      <c r="D230" s="82"/>
    </row>
    <row r="231" spans="4:4">
      <c r="D231" s="82"/>
    </row>
    <row r="232" spans="4:4">
      <c r="D232" s="82"/>
    </row>
    <row r="233" spans="4:4">
      <c r="D233" s="82"/>
    </row>
    <row r="234" spans="4:4">
      <c r="D234" s="82"/>
    </row>
    <row r="235" spans="4:4">
      <c r="D235" s="82"/>
    </row>
    <row r="236" spans="4:4">
      <c r="D236" s="82"/>
    </row>
    <row r="237" spans="4:4">
      <c r="D237" s="82"/>
    </row>
    <row r="238" spans="4:4">
      <c r="D238" s="82"/>
    </row>
    <row r="239" spans="4:4">
      <c r="D239" s="82"/>
    </row>
    <row r="240" spans="4:4">
      <c r="D240" s="82"/>
    </row>
    <row r="241" spans="4:4">
      <c r="D241" s="82"/>
    </row>
    <row r="242" spans="4:4">
      <c r="D242" s="82"/>
    </row>
    <row r="243" spans="4:4">
      <c r="D243" s="82"/>
    </row>
    <row r="244" spans="4:4">
      <c r="D244" s="82"/>
    </row>
    <row r="245" spans="4:4">
      <c r="D245" s="82"/>
    </row>
    <row r="246" spans="4:4">
      <c r="D246" s="82"/>
    </row>
    <row r="247" spans="4:4">
      <c r="D247" s="82"/>
    </row>
    <row r="248" spans="4:4">
      <c r="D248" s="82"/>
    </row>
    <row r="249" spans="4:4">
      <c r="D249" s="82"/>
    </row>
    <row r="250" spans="4:4">
      <c r="D250" s="82"/>
    </row>
    <row r="251" spans="4:4">
      <c r="D251" s="82"/>
    </row>
    <row r="252" spans="4:4">
      <c r="D252" s="82"/>
    </row>
    <row r="253" spans="4:4">
      <c r="D253" s="82"/>
    </row>
    <row r="254" spans="4:4">
      <c r="D254" s="82"/>
    </row>
    <row r="255" spans="4:4">
      <c r="D255" s="82"/>
    </row>
    <row r="256" spans="4:4">
      <c r="D256" s="82"/>
    </row>
    <row r="257" spans="4:4">
      <c r="D257" s="82"/>
    </row>
    <row r="258" spans="4:4">
      <c r="D258" s="82"/>
    </row>
    <row r="259" spans="4:4">
      <c r="D259" s="82"/>
    </row>
    <row r="260" spans="4:4">
      <c r="D260" s="82"/>
    </row>
    <row r="261" spans="4:4">
      <c r="D261" s="82"/>
    </row>
    <row r="262" spans="4:4">
      <c r="D262" s="82"/>
    </row>
    <row r="263" spans="4:4">
      <c r="D263" s="82"/>
    </row>
    <row r="264" spans="4:4">
      <c r="D264" s="82"/>
    </row>
    <row r="265" spans="4:4">
      <c r="D265" s="82"/>
    </row>
    <row r="266" spans="4:4">
      <c r="D266" s="82"/>
    </row>
    <row r="267" spans="4:4">
      <c r="D267" s="82"/>
    </row>
    <row r="268" spans="4:4">
      <c r="D268" s="82"/>
    </row>
    <row r="269" spans="4:4">
      <c r="D269" s="82"/>
    </row>
    <row r="270" spans="4:4">
      <c r="D270" s="82"/>
    </row>
    <row r="271" spans="4:4">
      <c r="D271" s="82"/>
    </row>
    <row r="272" spans="4:4">
      <c r="D272" s="82"/>
    </row>
    <row r="273" spans="4:4">
      <c r="D273" s="82"/>
    </row>
    <row r="274" spans="4:4">
      <c r="D274" s="82"/>
    </row>
    <row r="275" spans="4:4">
      <c r="D275" s="82"/>
    </row>
    <row r="276" spans="4:4">
      <c r="D276" s="82"/>
    </row>
    <row r="277" spans="4:4">
      <c r="D277" s="82"/>
    </row>
    <row r="278" spans="4:4">
      <c r="D278" s="82"/>
    </row>
    <row r="279" spans="4:4">
      <c r="D279" s="82"/>
    </row>
    <row r="280" spans="4:4">
      <c r="D280" s="82"/>
    </row>
    <row r="281" spans="4:4">
      <c r="D281" s="82"/>
    </row>
    <row r="282" spans="4:4">
      <c r="D282" s="82"/>
    </row>
    <row r="283" spans="4:4">
      <c r="D283" s="82"/>
    </row>
    <row r="284" spans="4:4">
      <c r="D284" s="82"/>
    </row>
    <row r="285" spans="4:4">
      <c r="D285" s="82"/>
    </row>
    <row r="286" spans="4:4">
      <c r="D286" s="82"/>
    </row>
    <row r="287" spans="4:4">
      <c r="D287" s="82"/>
    </row>
    <row r="288" spans="4:4">
      <c r="D288" s="82"/>
    </row>
    <row r="289" spans="4:4">
      <c r="D289" s="82"/>
    </row>
    <row r="290" spans="4:4">
      <c r="D290" s="82"/>
    </row>
    <row r="291" spans="4:4">
      <c r="D291" s="82"/>
    </row>
    <row r="292" spans="4:4">
      <c r="D292" s="82"/>
    </row>
    <row r="293" spans="4:4">
      <c r="D293" s="82"/>
    </row>
    <row r="294" spans="4:4">
      <c r="D294" s="82"/>
    </row>
    <row r="295" spans="4:4">
      <c r="D295" s="82"/>
    </row>
    <row r="296" spans="4:4">
      <c r="D296" s="82"/>
    </row>
    <row r="297" spans="4:4">
      <c r="D297" s="82"/>
    </row>
    <row r="298" spans="4:4">
      <c r="D298" s="82"/>
    </row>
    <row r="299" spans="4:4">
      <c r="D299" s="82"/>
    </row>
    <row r="300" spans="4:4">
      <c r="D300" s="82"/>
    </row>
    <row r="301" spans="4:4">
      <c r="D301" s="82"/>
    </row>
    <row r="302" spans="4:4">
      <c r="D302" s="82"/>
    </row>
    <row r="303" spans="4:4">
      <c r="D303" s="82"/>
    </row>
    <row r="304" spans="4:4">
      <c r="D304" s="82"/>
    </row>
    <row r="305" spans="4:4">
      <c r="D305" s="82"/>
    </row>
    <row r="306" spans="4:4">
      <c r="D306" s="82"/>
    </row>
    <row r="307" spans="4:4">
      <c r="D307" s="82"/>
    </row>
    <row r="308" spans="4:4">
      <c r="D308" s="82"/>
    </row>
    <row r="309" spans="4:4">
      <c r="D309" s="82"/>
    </row>
    <row r="310" spans="4:4">
      <c r="D310" s="82"/>
    </row>
    <row r="311" spans="4:4">
      <c r="D311" s="82"/>
    </row>
    <row r="312" spans="4:4">
      <c r="D312" s="82"/>
    </row>
    <row r="313" spans="4:4">
      <c r="D313" s="82"/>
    </row>
    <row r="314" spans="4:4">
      <c r="D314" s="82"/>
    </row>
    <row r="315" spans="4:4">
      <c r="D315" s="82"/>
    </row>
    <row r="316" spans="4:4">
      <c r="D316" s="82"/>
    </row>
    <row r="317" spans="4:4">
      <c r="D317" s="82"/>
    </row>
    <row r="318" spans="4:4">
      <c r="D318" s="82"/>
    </row>
    <row r="319" spans="4:4">
      <c r="D319" s="82"/>
    </row>
    <row r="320" spans="4:4">
      <c r="D320" s="82"/>
    </row>
    <row r="321" spans="4:4">
      <c r="D321" s="82"/>
    </row>
    <row r="322" spans="4:4">
      <c r="D322" s="82"/>
    </row>
    <row r="323" spans="4:4">
      <c r="D323" s="82"/>
    </row>
    <row r="324" spans="4:4">
      <c r="D324" s="82"/>
    </row>
    <row r="325" spans="4:4">
      <c r="D325" s="82"/>
    </row>
    <row r="326" spans="4:4">
      <c r="D326" s="82"/>
    </row>
    <row r="327" spans="4:4">
      <c r="D327" s="82"/>
    </row>
    <row r="328" spans="4:4">
      <c r="D328" s="82"/>
    </row>
    <row r="329" spans="4:4">
      <c r="D329" s="82"/>
    </row>
    <row r="330" spans="4:4">
      <c r="D330" s="82"/>
    </row>
    <row r="331" spans="4:4">
      <c r="D331" s="82"/>
    </row>
    <row r="332" spans="4:4">
      <c r="D332" s="82"/>
    </row>
    <row r="333" spans="4:4">
      <c r="D333" s="82"/>
    </row>
    <row r="334" spans="4:4">
      <c r="D334" s="82"/>
    </row>
    <row r="335" spans="4:4">
      <c r="D335" s="82"/>
    </row>
    <row r="336" spans="4:4">
      <c r="D336" s="82"/>
    </row>
    <row r="337" spans="4:4">
      <c r="D337" s="82"/>
    </row>
    <row r="338" spans="4:4">
      <c r="D338" s="82"/>
    </row>
    <row r="339" spans="4:4">
      <c r="D339" s="82"/>
    </row>
    <row r="340" spans="4:4">
      <c r="D340" s="82"/>
    </row>
    <row r="341" spans="4:4">
      <c r="D341" s="82"/>
    </row>
    <row r="342" spans="4:4">
      <c r="D342" s="82"/>
    </row>
    <row r="343" spans="4:4">
      <c r="D343" s="82"/>
    </row>
    <row r="344" spans="4:4">
      <c r="D344" s="82"/>
    </row>
    <row r="345" spans="4:4">
      <c r="D345" s="82"/>
    </row>
    <row r="346" spans="4:4">
      <c r="D346" s="82"/>
    </row>
    <row r="347" spans="4:4">
      <c r="D347" s="82"/>
    </row>
    <row r="348" spans="4:4">
      <c r="D348" s="82"/>
    </row>
    <row r="349" spans="4:4">
      <c r="D349" s="82"/>
    </row>
    <row r="350" spans="4:4">
      <c r="D350" s="82"/>
    </row>
    <row r="351" spans="4:4">
      <c r="D351" s="82"/>
    </row>
    <row r="352" spans="4:4">
      <c r="D352" s="82"/>
    </row>
    <row r="353" spans="4:4">
      <c r="D353" s="82"/>
    </row>
    <row r="354" spans="4:4">
      <c r="D354" s="82"/>
    </row>
    <row r="355" spans="4:4">
      <c r="D355" s="82"/>
    </row>
    <row r="356" spans="4:4">
      <c r="D356" s="82"/>
    </row>
    <row r="357" spans="4:4">
      <c r="D357" s="82"/>
    </row>
    <row r="358" spans="4:4">
      <c r="D358" s="82"/>
    </row>
    <row r="359" spans="4:4">
      <c r="D359" s="82"/>
    </row>
    <row r="360" spans="4:4">
      <c r="D360" s="82"/>
    </row>
    <row r="361" spans="4:4">
      <c r="D361" s="82"/>
    </row>
    <row r="362" spans="4:4">
      <c r="D362" s="82"/>
    </row>
    <row r="363" spans="4:4">
      <c r="D363" s="82"/>
    </row>
    <row r="364" spans="4:4">
      <c r="D364" s="82"/>
    </row>
    <row r="365" spans="4:4">
      <c r="D365" s="82"/>
    </row>
    <row r="366" spans="4:4">
      <c r="D366" s="82"/>
    </row>
    <row r="367" spans="4:4">
      <c r="D367" s="82"/>
    </row>
    <row r="368" spans="4:4">
      <c r="D368" s="82"/>
    </row>
    <row r="369" spans="4:4">
      <c r="D369" s="82"/>
    </row>
    <row r="370" spans="4:4">
      <c r="D370" s="82"/>
    </row>
    <row r="371" spans="4:4">
      <c r="D371" s="82"/>
    </row>
    <row r="372" spans="4:4">
      <c r="D372" s="82"/>
    </row>
    <row r="373" spans="4:4">
      <c r="D373" s="82"/>
    </row>
    <row r="374" spans="4:4">
      <c r="D374" s="82"/>
    </row>
    <row r="375" spans="4:4">
      <c r="D375" s="82"/>
    </row>
    <row r="376" spans="4:4">
      <c r="D376" s="82"/>
    </row>
    <row r="377" spans="4:4">
      <c r="D377" s="82"/>
    </row>
    <row r="378" spans="4:4">
      <c r="D378" s="82"/>
    </row>
    <row r="379" spans="4:4">
      <c r="D379" s="82"/>
    </row>
    <row r="380" spans="4:4">
      <c r="D380" s="82"/>
    </row>
    <row r="381" spans="4:4">
      <c r="D381" s="82"/>
    </row>
    <row r="382" spans="4:4">
      <c r="D382" s="82"/>
    </row>
    <row r="383" spans="4:4">
      <c r="D383" s="82"/>
    </row>
    <row r="384" spans="4:4">
      <c r="D384" s="82"/>
    </row>
    <row r="385" spans="4:4">
      <c r="D385" s="82"/>
    </row>
    <row r="386" spans="4:4">
      <c r="D386" s="82"/>
    </row>
    <row r="387" spans="4:4">
      <c r="D387" s="82"/>
    </row>
    <row r="388" spans="4:4">
      <c r="D388" s="82"/>
    </row>
    <row r="389" spans="4:4">
      <c r="D389" s="82"/>
    </row>
    <row r="390" spans="4:4">
      <c r="D390" s="82"/>
    </row>
    <row r="391" spans="4:4">
      <c r="D391" s="82"/>
    </row>
    <row r="392" spans="4:4">
      <c r="D392" s="82"/>
    </row>
    <row r="393" spans="4:4">
      <c r="D393" s="82"/>
    </row>
    <row r="394" spans="4:4">
      <c r="D394" s="82"/>
    </row>
    <row r="395" spans="4:4">
      <c r="D395" s="82"/>
    </row>
    <row r="396" spans="4:4">
      <c r="D396" s="82"/>
    </row>
    <row r="397" spans="4:4">
      <c r="D397" s="82"/>
    </row>
    <row r="398" spans="4:4">
      <c r="D398" s="82"/>
    </row>
    <row r="399" spans="4:4">
      <c r="D399" s="82"/>
    </row>
    <row r="400" spans="4:4">
      <c r="D400" s="82"/>
    </row>
    <row r="401" spans="4:4">
      <c r="D401" s="82"/>
    </row>
    <row r="402" spans="4:4">
      <c r="D402" s="82"/>
    </row>
    <row r="403" spans="4:4">
      <c r="D403" s="82"/>
    </row>
    <row r="404" spans="4:4">
      <c r="D404" s="82"/>
    </row>
    <row r="405" spans="4:4">
      <c r="D405" s="82"/>
    </row>
    <row r="406" spans="4:4">
      <c r="D406" s="82"/>
    </row>
    <row r="407" spans="4:4">
      <c r="D407" s="82"/>
    </row>
    <row r="408" spans="4:4">
      <c r="D408" s="82"/>
    </row>
    <row r="409" spans="4:4">
      <c r="D409" s="82"/>
    </row>
    <row r="410" spans="4:4">
      <c r="D410" s="82"/>
    </row>
    <row r="411" spans="4:4">
      <c r="D411" s="82"/>
    </row>
    <row r="412" spans="4:4">
      <c r="D412" s="82"/>
    </row>
    <row r="413" spans="4:4">
      <c r="D413" s="82"/>
    </row>
    <row r="414" spans="4:4">
      <c r="D414" s="82"/>
    </row>
    <row r="415" spans="4:4">
      <c r="D415" s="82"/>
    </row>
    <row r="416" spans="4:4">
      <c r="D416" s="82"/>
    </row>
    <row r="417" spans="4:4">
      <c r="D417" s="82"/>
    </row>
    <row r="418" spans="4:4">
      <c r="D418" s="82"/>
    </row>
    <row r="419" spans="4:4">
      <c r="D419" s="82"/>
    </row>
    <row r="420" spans="4:4">
      <c r="D420" s="82"/>
    </row>
    <row r="421" spans="4:4">
      <c r="D421" s="82"/>
    </row>
    <row r="422" spans="4:4">
      <c r="D422" s="82"/>
    </row>
    <row r="423" spans="4:4">
      <c r="D423" s="82"/>
    </row>
    <row r="424" spans="4:4">
      <c r="D424" s="82"/>
    </row>
    <row r="425" spans="4:4">
      <c r="D425" s="82"/>
    </row>
    <row r="426" spans="4:4">
      <c r="D426" s="82"/>
    </row>
    <row r="427" spans="4:4">
      <c r="D427" s="82"/>
    </row>
    <row r="428" spans="4:4">
      <c r="D428" s="82"/>
    </row>
    <row r="429" spans="4:4">
      <c r="D429" s="82"/>
    </row>
    <row r="430" spans="4:4">
      <c r="D430" s="82"/>
    </row>
    <row r="431" spans="4:4">
      <c r="D431" s="82"/>
    </row>
    <row r="432" spans="4:4">
      <c r="D432" s="82"/>
    </row>
    <row r="433" spans="4:4">
      <c r="D433" s="82"/>
    </row>
    <row r="434" spans="4:4">
      <c r="D434" s="82"/>
    </row>
    <row r="435" spans="4:4">
      <c r="D435" s="82"/>
    </row>
    <row r="436" spans="4:4">
      <c r="D436" s="82"/>
    </row>
    <row r="437" spans="4:4">
      <c r="D437" s="82"/>
    </row>
    <row r="438" spans="4:4">
      <c r="D438" s="82"/>
    </row>
    <row r="439" spans="4:4">
      <c r="D439" s="82"/>
    </row>
    <row r="440" spans="4:4">
      <c r="D440" s="82"/>
    </row>
    <row r="441" spans="4:4">
      <c r="D441" s="82"/>
    </row>
    <row r="442" spans="4:4">
      <c r="D442" s="82"/>
    </row>
    <row r="443" spans="4:4">
      <c r="D443" s="82"/>
    </row>
    <row r="444" spans="4:4">
      <c r="D444" s="82"/>
    </row>
    <row r="445" spans="4:4">
      <c r="D445" s="82"/>
    </row>
    <row r="446" spans="4:4">
      <c r="D446" s="82"/>
    </row>
    <row r="447" spans="4:4">
      <c r="D447" s="82"/>
    </row>
    <row r="448" spans="4:4">
      <c r="D448" s="82"/>
    </row>
    <row r="449" spans="4:4">
      <c r="D449" s="82"/>
    </row>
    <row r="450" spans="4:4">
      <c r="D450" s="82"/>
    </row>
    <row r="451" spans="4:4">
      <c r="D451" s="82"/>
    </row>
    <row r="452" spans="4:4">
      <c r="D452" s="82"/>
    </row>
    <row r="453" spans="4:4">
      <c r="D453" s="82"/>
    </row>
    <row r="454" spans="4:4">
      <c r="D454" s="82"/>
    </row>
    <row r="455" spans="4:4">
      <c r="D455" s="82"/>
    </row>
    <row r="456" spans="4:4">
      <c r="D456" s="82"/>
    </row>
    <row r="457" spans="4:4">
      <c r="D457" s="82"/>
    </row>
    <row r="458" spans="4:4">
      <c r="D458" s="82"/>
    </row>
    <row r="459" spans="4:4">
      <c r="D459" s="82"/>
    </row>
    <row r="460" spans="4:4">
      <c r="D460" s="82"/>
    </row>
    <row r="461" spans="4:4">
      <c r="D461" s="82"/>
    </row>
    <row r="462" spans="4:4">
      <c r="D462" s="82"/>
    </row>
    <row r="463" spans="4:4">
      <c r="D463" s="82"/>
    </row>
    <row r="464" spans="4:4">
      <c r="D464" s="82"/>
    </row>
    <row r="465" spans="4:4">
      <c r="D465" s="82"/>
    </row>
    <row r="466" spans="4:4">
      <c r="D466" s="82"/>
    </row>
    <row r="467" spans="4:4">
      <c r="D467" s="82"/>
    </row>
    <row r="468" spans="4:4">
      <c r="D468" s="82"/>
    </row>
    <row r="469" spans="4:4">
      <c r="D469" s="82"/>
    </row>
    <row r="470" spans="4:4">
      <c r="D470" s="82"/>
    </row>
    <row r="471" spans="4:4">
      <c r="D471" s="82"/>
    </row>
    <row r="472" spans="4:4">
      <c r="D472" s="82"/>
    </row>
    <row r="473" spans="4:4">
      <c r="D473" s="82"/>
    </row>
    <row r="474" spans="4:4">
      <c r="D474" s="82"/>
    </row>
    <row r="475" spans="4:4">
      <c r="D475" s="82"/>
    </row>
    <row r="476" spans="4:4">
      <c r="D476" s="82"/>
    </row>
    <row r="477" spans="4:4">
      <c r="D477" s="82"/>
    </row>
    <row r="478" spans="4:4">
      <c r="D478" s="82"/>
    </row>
    <row r="479" spans="4:4">
      <c r="D479" s="82"/>
    </row>
    <row r="480" spans="4:4">
      <c r="D480" s="82"/>
    </row>
    <row r="481" spans="4:4">
      <c r="D481" s="82"/>
    </row>
    <row r="482" spans="4:4">
      <c r="D482" s="82"/>
    </row>
    <row r="483" spans="4:4">
      <c r="D483" s="82"/>
    </row>
    <row r="484" spans="4:4">
      <c r="D484" s="82"/>
    </row>
    <row r="485" spans="4:4">
      <c r="D485" s="82"/>
    </row>
    <row r="486" spans="4:4">
      <c r="D486" s="82"/>
    </row>
    <row r="487" spans="4:4">
      <c r="D487" s="82"/>
    </row>
    <row r="488" spans="4:4">
      <c r="D488" s="82"/>
    </row>
    <row r="489" spans="4:4">
      <c r="D489" s="82"/>
    </row>
    <row r="490" spans="4:4">
      <c r="D490" s="82"/>
    </row>
    <row r="491" spans="4:4">
      <c r="D491" s="82"/>
    </row>
    <row r="492" spans="4:4">
      <c r="D492" s="82"/>
    </row>
    <row r="493" spans="4:4">
      <c r="D493" s="82"/>
    </row>
    <row r="494" spans="4:4">
      <c r="D494" s="82"/>
    </row>
    <row r="495" spans="4:4">
      <c r="D495" s="82"/>
    </row>
    <row r="496" spans="4:4">
      <c r="D496" s="82"/>
    </row>
    <row r="497" spans="4:4">
      <c r="D497" s="82"/>
    </row>
    <row r="498" spans="4:4">
      <c r="D498" s="82"/>
    </row>
    <row r="499" spans="4:4">
      <c r="D499" s="82"/>
    </row>
    <row r="500" spans="4:4">
      <c r="D500" s="82"/>
    </row>
    <row r="501" spans="4:4">
      <c r="D501" s="82"/>
    </row>
    <row r="502" spans="4:4">
      <c r="D502" s="82"/>
    </row>
    <row r="503" spans="4:4">
      <c r="D503" s="82"/>
    </row>
    <row r="504" spans="4:4">
      <c r="D504" s="82"/>
    </row>
    <row r="505" spans="4:4">
      <c r="D505" s="82"/>
    </row>
    <row r="506" spans="4:4">
      <c r="D506" s="82"/>
    </row>
    <row r="507" spans="4:4">
      <c r="D507" s="82"/>
    </row>
    <row r="508" spans="4:4">
      <c r="D508" s="82"/>
    </row>
    <row r="509" spans="4:4">
      <c r="D509" s="82"/>
    </row>
    <row r="510" spans="4:4">
      <c r="D510" s="82"/>
    </row>
    <row r="511" spans="4:4">
      <c r="D511" s="82"/>
    </row>
    <row r="512" spans="4:4">
      <c r="D512" s="82"/>
    </row>
    <row r="513" spans="4:4">
      <c r="D513" s="82"/>
    </row>
    <row r="514" spans="4:4">
      <c r="D514" s="82"/>
    </row>
    <row r="515" spans="4:4">
      <c r="D515" s="82"/>
    </row>
    <row r="516" spans="4:4">
      <c r="D516" s="82"/>
    </row>
    <row r="517" spans="4:4">
      <c r="D517" s="82"/>
    </row>
    <row r="518" spans="4:4">
      <c r="D518" s="82"/>
    </row>
    <row r="519" spans="4:4">
      <c r="D519" s="82"/>
    </row>
    <row r="520" spans="4:4">
      <c r="D520" s="82"/>
    </row>
    <row r="521" spans="4:4">
      <c r="D521" s="82"/>
    </row>
    <row r="522" spans="4:4">
      <c r="D522" s="82"/>
    </row>
    <row r="523" spans="4:4">
      <c r="D523" s="82"/>
    </row>
    <row r="524" spans="4:4">
      <c r="D524" s="82"/>
    </row>
    <row r="525" spans="4:4">
      <c r="D525" s="82"/>
    </row>
    <row r="526" spans="4:4">
      <c r="D526" s="82"/>
    </row>
    <row r="527" spans="4:4">
      <c r="D527" s="82"/>
    </row>
    <row r="528" spans="4:4">
      <c r="D528" s="82"/>
    </row>
    <row r="529" spans="4:4">
      <c r="D529" s="82"/>
    </row>
    <row r="530" spans="4:4">
      <c r="D530" s="82"/>
    </row>
    <row r="531" spans="4:4">
      <c r="D531" s="82"/>
    </row>
    <row r="532" spans="4:4">
      <c r="D532" s="82"/>
    </row>
    <row r="533" spans="4:4">
      <c r="D533" s="82"/>
    </row>
    <row r="534" spans="4:4">
      <c r="D534" s="82"/>
    </row>
    <row r="535" spans="4:4">
      <c r="D535" s="82"/>
    </row>
    <row r="536" spans="4:4">
      <c r="D536" s="82"/>
    </row>
    <row r="537" spans="4:4">
      <c r="D537" s="82"/>
    </row>
    <row r="538" spans="4:4">
      <c r="D538" s="82"/>
    </row>
    <row r="539" spans="4:4">
      <c r="D539" s="82"/>
    </row>
    <row r="540" spans="4:4">
      <c r="D540" s="82"/>
    </row>
    <row r="541" spans="4:4">
      <c r="D541" s="82"/>
    </row>
    <row r="542" spans="4:4">
      <c r="D542" s="82"/>
    </row>
    <row r="543" spans="4:4">
      <c r="D543" s="82"/>
    </row>
    <row r="544" spans="4:4">
      <c r="D544" s="82"/>
    </row>
    <row r="545" spans="4:4">
      <c r="D545" s="82"/>
    </row>
    <row r="546" spans="4:4">
      <c r="D546" s="82"/>
    </row>
    <row r="547" spans="4:4">
      <c r="D547" s="82"/>
    </row>
    <row r="548" spans="4:4">
      <c r="D548" s="82"/>
    </row>
    <row r="549" spans="4:4">
      <c r="D549" s="82"/>
    </row>
    <row r="550" spans="4:4">
      <c r="D550" s="82"/>
    </row>
    <row r="551" spans="4:4">
      <c r="D551" s="82"/>
    </row>
    <row r="552" spans="4:4">
      <c r="D552" s="82"/>
    </row>
    <row r="553" spans="4:4">
      <c r="D553" s="82"/>
    </row>
    <row r="554" spans="4:4">
      <c r="D554" s="82"/>
    </row>
    <row r="555" spans="4:4">
      <c r="D555" s="82"/>
    </row>
    <row r="556" spans="4:4">
      <c r="D556" s="82"/>
    </row>
    <row r="557" spans="4:4">
      <c r="D557" s="82"/>
    </row>
    <row r="558" spans="4:4">
      <c r="D558" s="82"/>
    </row>
    <row r="559" spans="4:4">
      <c r="D559" s="82"/>
    </row>
    <row r="560" spans="4:4">
      <c r="D560" s="82"/>
    </row>
    <row r="561" spans="4:4">
      <c r="D561" s="82"/>
    </row>
    <row r="562" spans="4:4">
      <c r="D562" s="82"/>
    </row>
    <row r="563" spans="4:4">
      <c r="D563" s="82"/>
    </row>
    <row r="564" spans="4:4">
      <c r="D564" s="82"/>
    </row>
    <row r="565" spans="4:4">
      <c r="D565" s="82"/>
    </row>
    <row r="566" spans="4:4">
      <c r="D566" s="82"/>
    </row>
    <row r="567" spans="4:4">
      <c r="D567" s="82"/>
    </row>
    <row r="568" spans="4:4">
      <c r="D568" s="82"/>
    </row>
    <row r="569" spans="4:4">
      <c r="D569" s="82"/>
    </row>
    <row r="570" spans="4:4">
      <c r="D570" s="82"/>
    </row>
    <row r="571" spans="4:4">
      <c r="D571" s="82"/>
    </row>
    <row r="572" spans="4:4">
      <c r="D572" s="82"/>
    </row>
    <row r="573" spans="4:4">
      <c r="D573" s="82"/>
    </row>
    <row r="574" spans="4:4">
      <c r="D574" s="82"/>
    </row>
    <row r="575" spans="4:4">
      <c r="D575" s="82"/>
    </row>
    <row r="576" spans="4:4">
      <c r="D576" s="82"/>
    </row>
    <row r="577" spans="4:4">
      <c r="D577" s="82"/>
    </row>
    <row r="578" spans="4:4">
      <c r="D578" s="82"/>
    </row>
    <row r="579" spans="4:4">
      <c r="D579" s="82"/>
    </row>
    <row r="580" spans="4:4">
      <c r="D580" s="82"/>
    </row>
    <row r="581" spans="4:4">
      <c r="D581" s="82"/>
    </row>
    <row r="582" spans="4:4">
      <c r="D582" s="82"/>
    </row>
    <row r="583" spans="4:4">
      <c r="D583" s="82"/>
    </row>
    <row r="584" spans="4:4">
      <c r="D584" s="82"/>
    </row>
    <row r="585" spans="4:4">
      <c r="D585" s="82"/>
    </row>
    <row r="586" spans="4:4">
      <c r="D586" s="82"/>
    </row>
    <row r="587" spans="4:4">
      <c r="D587" s="82"/>
    </row>
    <row r="588" spans="4:4">
      <c r="D588" s="82"/>
    </row>
    <row r="589" spans="4:4">
      <c r="D589" s="82"/>
    </row>
    <row r="590" spans="4:4">
      <c r="D590" s="82"/>
    </row>
    <row r="591" spans="4:4">
      <c r="D591" s="82"/>
    </row>
    <row r="592" spans="4:4">
      <c r="D592" s="82"/>
    </row>
    <row r="593" spans="4:4">
      <c r="D593" s="82"/>
    </row>
    <row r="594" spans="4:4">
      <c r="D594" s="82"/>
    </row>
    <row r="595" spans="4:4">
      <c r="D595" s="82"/>
    </row>
    <row r="596" spans="4:4">
      <c r="D596" s="82"/>
    </row>
    <row r="597" spans="4:4">
      <c r="D597" s="82"/>
    </row>
    <row r="598" spans="4:4">
      <c r="D598" s="82"/>
    </row>
    <row r="599" spans="4:4">
      <c r="D599" s="82"/>
    </row>
    <row r="600" spans="4:4">
      <c r="D600" s="82"/>
    </row>
    <row r="601" spans="4:4">
      <c r="D601" s="82"/>
    </row>
    <row r="602" spans="4:4">
      <c r="D602" s="82"/>
    </row>
    <row r="603" spans="4:4">
      <c r="D603" s="82"/>
    </row>
    <row r="604" spans="4:4">
      <c r="D604" s="82"/>
    </row>
    <row r="605" spans="4:4">
      <c r="D605" s="82"/>
    </row>
    <row r="606" spans="4:4">
      <c r="D606" s="82"/>
    </row>
    <row r="607" spans="4:4">
      <c r="D607" s="82"/>
    </row>
    <row r="608" spans="4:4">
      <c r="D608" s="82"/>
    </row>
    <row r="609" spans="4:4">
      <c r="D609" s="82"/>
    </row>
    <row r="610" spans="4:4">
      <c r="D610" s="82"/>
    </row>
    <row r="611" spans="4:4">
      <c r="D611" s="82"/>
    </row>
    <row r="612" spans="4:4">
      <c r="D612" s="82"/>
    </row>
    <row r="613" spans="4:4">
      <c r="D613" s="82"/>
    </row>
    <row r="614" spans="4:4">
      <c r="D614" s="82"/>
    </row>
    <row r="615" spans="4:4">
      <c r="D615" s="82"/>
    </row>
    <row r="616" spans="4:4">
      <c r="D616" s="82"/>
    </row>
    <row r="617" spans="4:4">
      <c r="D617" s="82"/>
    </row>
    <row r="618" spans="4:4">
      <c r="D618" s="82"/>
    </row>
    <row r="619" spans="4:4">
      <c r="D619" s="82"/>
    </row>
    <row r="620" spans="4:4">
      <c r="D620" s="82"/>
    </row>
    <row r="621" spans="4:4">
      <c r="D621" s="82"/>
    </row>
    <row r="622" spans="4:4">
      <c r="D622" s="82"/>
    </row>
    <row r="623" spans="4:4">
      <c r="D623" s="82"/>
    </row>
    <row r="624" spans="4:4">
      <c r="D624" s="82"/>
    </row>
    <row r="625" spans="4:4">
      <c r="D625" s="82"/>
    </row>
    <row r="626" spans="4:4">
      <c r="D626" s="82"/>
    </row>
    <row r="627" spans="4:4">
      <c r="D627" s="82"/>
    </row>
    <row r="628" spans="4:4">
      <c r="D628" s="82"/>
    </row>
    <row r="629" spans="4:4">
      <c r="D629" s="82"/>
    </row>
    <row r="630" spans="4:4">
      <c r="D630" s="82"/>
    </row>
    <row r="631" spans="4:4">
      <c r="D631" s="82"/>
    </row>
    <row r="632" spans="4:4">
      <c r="D632" s="82"/>
    </row>
    <row r="633" spans="4:4">
      <c r="D633" s="82"/>
    </row>
    <row r="634" spans="4:4">
      <c r="D634" s="82"/>
    </row>
    <row r="635" spans="4:4">
      <c r="D635" s="82"/>
    </row>
    <row r="636" spans="4:4">
      <c r="D636" s="82"/>
    </row>
    <row r="65425" spans="6:6">
      <c r="F65425" s="133" t="s">
        <v>93</v>
      </c>
    </row>
  </sheetData>
  <mergeCells count="75">
    <mergeCell ref="G59:O61"/>
    <mergeCell ref="F33:M33"/>
    <mergeCell ref="D46:P47"/>
    <mergeCell ref="D50:E50"/>
    <mergeCell ref="E53:J56"/>
    <mergeCell ref="N53:P53"/>
    <mergeCell ref="M55:M56"/>
    <mergeCell ref="N55:P56"/>
    <mergeCell ref="F41:M41"/>
    <mergeCell ref="N41:P41"/>
    <mergeCell ref="G43:I43"/>
    <mergeCell ref="G44:I44"/>
    <mergeCell ref="J44:K44"/>
    <mergeCell ref="G45:I45"/>
    <mergeCell ref="F38:M38"/>
    <mergeCell ref="N38:P38"/>
    <mergeCell ref="F39:M39"/>
    <mergeCell ref="N39:P39"/>
    <mergeCell ref="F40:M40"/>
    <mergeCell ref="N40:P40"/>
    <mergeCell ref="F32:M32"/>
    <mergeCell ref="F34:M34"/>
    <mergeCell ref="F35:M35"/>
    <mergeCell ref="F36:M36"/>
    <mergeCell ref="F37:M37"/>
    <mergeCell ref="N37:P37"/>
    <mergeCell ref="F29:M29"/>
    <mergeCell ref="N29:P29"/>
    <mergeCell ref="F30:M30"/>
    <mergeCell ref="N30:P30"/>
    <mergeCell ref="F31:M31"/>
    <mergeCell ref="N31:P31"/>
    <mergeCell ref="F26:M26"/>
    <mergeCell ref="N26:P26"/>
    <mergeCell ref="F27:M27"/>
    <mergeCell ref="N27:P27"/>
    <mergeCell ref="F28:M28"/>
    <mergeCell ref="N28:P28"/>
    <mergeCell ref="F23:M23"/>
    <mergeCell ref="N23:P23"/>
    <mergeCell ref="F24:M24"/>
    <mergeCell ref="N24:P24"/>
    <mergeCell ref="F25:M25"/>
    <mergeCell ref="N25:P25"/>
    <mergeCell ref="F20:M20"/>
    <mergeCell ref="N20:P20"/>
    <mergeCell ref="F21:M21"/>
    <mergeCell ref="N21:P21"/>
    <mergeCell ref="F22:M22"/>
    <mergeCell ref="N22:P22"/>
    <mergeCell ref="E16:J16"/>
    <mergeCell ref="M16:P16"/>
    <mergeCell ref="E17:J17"/>
    <mergeCell ref="M17:P17"/>
    <mergeCell ref="E18:J18"/>
    <mergeCell ref="M18:P18"/>
    <mergeCell ref="E13:J13"/>
    <mergeCell ref="M13:P13"/>
    <mergeCell ref="E14:J14"/>
    <mergeCell ref="M14:P14"/>
    <mergeCell ref="E15:J15"/>
    <mergeCell ref="M15:P15"/>
    <mergeCell ref="E10:J10"/>
    <mergeCell ref="M10:P10"/>
    <mergeCell ref="E11:J11"/>
    <mergeCell ref="M11:P11"/>
    <mergeCell ref="E12:J12"/>
    <mergeCell ref="M12:P12"/>
    <mergeCell ref="E3:L3"/>
    <mergeCell ref="E4:L4"/>
    <mergeCell ref="E5:L5"/>
    <mergeCell ref="E6:L6"/>
    <mergeCell ref="S6:W9"/>
    <mergeCell ref="E9:J9"/>
    <mergeCell ref="M9:P9"/>
  </mergeCells>
  <dataValidations count="9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D21:D41" xr:uid="{B396FF19-7966-4D81-8BA4-2BAB6A438A1E}">
      <formula1>0</formula1>
      <formula2>256</formula2>
    </dataValidation>
    <dataValidation errorStyle="warning" allowBlank="1" showInputMessage="1" showErrorMessage="1" errorTitle="Notas o comentarios" error="Si no desea incluir información adicional en su factura impresa, haga clic en el cuadro y elimine el texto &quot;Notas o comentarios&quot;" promptTitle="Notas o comentarios" prompt="Use este bloque para cualquier información no incluida en ningún otro sitio del pedido. Escriba directamente en la hoja o escriba en esta área después de imprimir. " sqref="E59:G59 P59:P61 E60:F61" xr:uid="{9CD85758-6090-4351-8FF4-0BEF102DEE6D}"/>
    <dataValidation type="decimal" errorStyle="warning" allowBlank="1" showErrorMessage="1" errorTitle="Precio unitario" error="Escriba una cantidad numérica en esta celda." promptTitle="Precio unitario" sqref="N21:N39" xr:uid="{8678884D-85B3-47A3-B21E-260741CB8C40}">
      <formula1>0</formula1>
      <formula2>1000000000</formula2>
    </dataValidation>
    <dataValidation type="whole" errorStyle="warning" allowBlank="1" showErrorMessage="1" errorTitle="Cantidad" error="Escriba una cantidad numérica en esta celda." promptTitle="Cantidad" sqref="AE21:AE37" xr:uid="{2BFB7FE0-4D06-476A-8129-1D61F861FBB1}">
      <formula1>0</formula1>
      <formula2>1000000000</formula2>
    </dataValidation>
    <dataValidation errorStyle="warning" allowBlank="1" showInputMessage="1" errorTitle="Enviar a" promptTitle="Enviar a" prompt="Escriba la dirección &quot;Enviar a&quot;. Si esta área se deja en blanco, pero la casilla &quot;Dirección de la organización igual que dirección de envío&quot; de la hoja Personalizar está activada, la información se insertará automáticamente. " sqref="M9:P15" xr:uid="{25BC9435-BC5E-43A6-A06A-C49CD44F4232}"/>
    <dataValidation errorStyle="warning" allowBlank="1" showInputMessage="1" errorTitle="Proveedor" promptTitle="Proveedor" prompt="Escriba la información del proveedor. Recuerde el código postal: es una información crítica para las opciones de ordenación de la base de datos. " sqref="E9:J16" xr:uid="{EB27866A-19C2-4CC6-8FD3-4BFB0841E87C}"/>
    <dataValidation type="textLength" allowBlank="1" showErrorMessage="1" errorTitle="Tasa" error="Para agregar una tasa o para cambiar el nombre o el porcentaje, haga clic en el botón 'Personalizar...' y cambie la información en el área 'Información predeterminada para sus pedidos...'." promptTitle="Tasa" sqref="N40:P40" xr:uid="{F815B9AB-46F3-4445-94ED-B054546F1157}">
      <formula1>0</formula1>
      <formula2>0</formula2>
    </dataValidation>
    <dataValidation errorStyle="warning" allowBlank="1" showInputMessage="1" errorTitle="Aprobado por" promptTitle="Aprobado por" prompt="Este cuadro se usa para datos de aprobación de distintos tipos (sellos, firmas, nombres de supervisores, etc.). " sqref="E53:J56" xr:uid="{36A0AF2B-FA9D-485D-BE72-FE1996B3CDF4}"/>
    <dataValidation type="date" errorStyle="warning" allowBlank="1" showInputMessage="1" showErrorMessage="1" errorTitle="Fecha de envío" error="Escriba en este cuadro la fecha límite para la distribución del producto. Deje esta casilla en blanco si no es aplicable (por ejemplo si el pedido se refiere a servicios)." promptTitle="Fecha de envío" prompt="Escriba en este cuadro la fecha límite para la distribución del producto. Deje esta casilla en blanco si no es aplicable (por ejemplo si el pedido se refiere a servicios)." sqref="D46" xr:uid="{77E6B89E-BEA8-4622-B05C-8CE3A711FBA7}">
      <formula1>33970</formula1>
      <formula2>65016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63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6"/>
  <sheetViews>
    <sheetView topLeftCell="A28" zoomScale="85" zoomScaleNormal="85" workbookViewId="0">
      <selection activeCell="A34" sqref="A34:D46"/>
    </sheetView>
  </sheetViews>
  <sheetFormatPr baseColWidth="10" defaultColWidth="8.88671875" defaultRowHeight="14.4"/>
  <cols>
    <col min="1" max="1" width="17.44140625" style="1" customWidth="1"/>
    <col min="2" max="2" width="12.44140625" style="2" customWidth="1"/>
    <col min="3" max="3" width="29.109375" style="2" customWidth="1"/>
    <col min="4" max="4" width="13.88671875" style="3" customWidth="1"/>
    <col min="5" max="5" width="17.5546875" style="2" customWidth="1"/>
    <col min="6" max="6" width="15.33203125" style="6" customWidth="1"/>
    <col min="7" max="7" width="16.21875" style="6" customWidth="1"/>
    <col min="8" max="8" width="12.6640625" style="6" bestFit="1" customWidth="1"/>
    <col min="9" max="9" width="20.6640625" style="6" customWidth="1"/>
    <col min="10" max="10" width="14.33203125" style="6" customWidth="1"/>
    <col min="11" max="11" width="20.6640625" style="6" customWidth="1"/>
    <col min="12" max="12" width="14.33203125" style="6" customWidth="1"/>
    <col min="13" max="13" width="18.44140625" style="6" customWidth="1"/>
    <col min="14" max="14" width="12.5546875" style="2" customWidth="1"/>
    <col min="15" max="15" width="14.109375" style="3" bestFit="1" customWidth="1"/>
    <col min="16" max="16384" width="8.88671875" style="2"/>
  </cols>
  <sheetData>
    <row r="1" spans="1:15">
      <c r="A1" s="1" t="s">
        <v>57</v>
      </c>
      <c r="C1" s="2" t="s">
        <v>58</v>
      </c>
      <c r="E1" s="530" t="s">
        <v>62</v>
      </c>
      <c r="F1" s="530"/>
      <c r="G1" s="530"/>
      <c r="H1" s="530"/>
    </row>
    <row r="2" spans="1:15">
      <c r="E2" s="530"/>
      <c r="F2" s="530"/>
      <c r="G2" s="530"/>
      <c r="H2" s="530"/>
    </row>
    <row r="3" spans="1:15">
      <c r="E3" s="530"/>
      <c r="F3" s="530"/>
      <c r="G3" s="530"/>
      <c r="H3" s="530"/>
    </row>
    <row r="4" spans="1:15" ht="19.8">
      <c r="A4" s="78" t="s">
        <v>30</v>
      </c>
      <c r="B4" s="529" t="s">
        <v>56</v>
      </c>
      <c r="C4" s="529"/>
      <c r="F4" s="6">
        <v>371080</v>
      </c>
      <c r="G4" s="6">
        <v>371308</v>
      </c>
      <c r="H4" s="6">
        <v>371562</v>
      </c>
      <c r="I4" s="6">
        <v>371855</v>
      </c>
    </row>
    <row r="5" spans="1:15" s="1" customFormat="1">
      <c r="A5" s="5" t="s">
        <v>11</v>
      </c>
      <c r="B5" s="5" t="s">
        <v>12</v>
      </c>
      <c r="C5" s="5" t="s">
        <v>13</v>
      </c>
      <c r="D5" s="9" t="s">
        <v>14</v>
      </c>
      <c r="E5" s="5" t="s">
        <v>15</v>
      </c>
      <c r="F5" s="160">
        <v>45926</v>
      </c>
      <c r="G5" s="161">
        <v>45929</v>
      </c>
      <c r="H5" s="160">
        <v>45931</v>
      </c>
      <c r="I5" s="161">
        <v>45933</v>
      </c>
      <c r="J5" s="18"/>
      <c r="K5" s="19"/>
      <c r="L5" s="66"/>
      <c r="M5" s="66"/>
      <c r="N5" s="7" t="s">
        <v>16</v>
      </c>
      <c r="O5" s="12"/>
    </row>
    <row r="6" spans="1:15">
      <c r="A6" s="79">
        <v>22469</v>
      </c>
      <c r="B6" s="2" t="s">
        <v>0</v>
      </c>
      <c r="C6" s="2" t="s">
        <v>60</v>
      </c>
      <c r="D6" s="3">
        <v>14</v>
      </c>
      <c r="E6" s="4">
        <f>+A6*D6</f>
        <v>314566</v>
      </c>
      <c r="F6" s="6">
        <v>10000</v>
      </c>
      <c r="H6" s="6">
        <v>10000</v>
      </c>
      <c r="I6" s="6">
        <v>2469</v>
      </c>
      <c r="N6" s="2">
        <f>+A6-SUM(F6:M6)</f>
        <v>0</v>
      </c>
      <c r="O6" s="3">
        <f>+D6*SUM(F6:M6)</f>
        <v>314566</v>
      </c>
    </row>
    <row r="7" spans="1:15">
      <c r="A7" s="79">
        <v>7665</v>
      </c>
      <c r="B7" s="2" t="s">
        <v>0</v>
      </c>
      <c r="C7" s="2" t="s">
        <v>59</v>
      </c>
      <c r="D7" s="3">
        <v>14</v>
      </c>
      <c r="E7" s="4">
        <f>+A7*D7</f>
        <v>107310</v>
      </c>
      <c r="G7" s="6">
        <v>7665</v>
      </c>
      <c r="N7" s="2">
        <f>+A7-SUM(F7:M7)</f>
        <v>0</v>
      </c>
      <c r="O7" s="3">
        <f>+D7*SUM(F7:M7)</f>
        <v>107310</v>
      </c>
    </row>
    <row r="8" spans="1:15">
      <c r="A8" s="79">
        <v>2978</v>
      </c>
      <c r="B8" s="2" t="s">
        <v>0</v>
      </c>
      <c r="C8" s="2" t="s">
        <v>61</v>
      </c>
      <c r="D8" s="3">
        <v>14</v>
      </c>
      <c r="E8" s="4">
        <f>+A8*D8</f>
        <v>41692</v>
      </c>
      <c r="I8" s="6">
        <v>2978</v>
      </c>
      <c r="N8" s="2">
        <f>+A8-SUM(F8:M8)</f>
        <v>0</v>
      </c>
      <c r="O8" s="3">
        <f>+D8*SUM(F8:M8)</f>
        <v>41692</v>
      </c>
    </row>
    <row r="9" spans="1:15">
      <c r="A9" s="79"/>
      <c r="B9" s="2" t="s">
        <v>1</v>
      </c>
      <c r="C9" s="2" t="s">
        <v>4</v>
      </c>
      <c r="E9" s="4">
        <f>+A9*D9</f>
        <v>0</v>
      </c>
      <c r="N9" s="2">
        <f>+A9-SUM(F9:M9)</f>
        <v>0</v>
      </c>
      <c r="O9" s="3">
        <f>+D9*SUM(F9:M9)</f>
        <v>0</v>
      </c>
    </row>
    <row r="10" spans="1:15" ht="19.8">
      <c r="E10" s="8">
        <f>SUM(E6:E9)</f>
        <v>463568</v>
      </c>
      <c r="F10" s="15"/>
      <c r="G10" s="15"/>
      <c r="H10" s="15"/>
      <c r="I10" s="15"/>
      <c r="J10" s="15"/>
      <c r="K10" s="15"/>
      <c r="L10" s="15"/>
      <c r="M10" s="15"/>
      <c r="N10" s="4"/>
      <c r="O10" s="3">
        <f>SUM(O6:O9)</f>
        <v>463568</v>
      </c>
    </row>
    <row r="11" spans="1:15" ht="19.8">
      <c r="E11" s="8">
        <f t="shared" ref="E11:M11" si="0">+E10*0.16</f>
        <v>74170.880000000005</v>
      </c>
      <c r="F11" s="15">
        <f t="shared" si="0"/>
        <v>0</v>
      </c>
      <c r="G11" s="15">
        <f t="shared" si="0"/>
        <v>0</v>
      </c>
      <c r="H11" s="15">
        <f t="shared" si="0"/>
        <v>0</v>
      </c>
      <c r="I11" s="15">
        <f t="shared" si="0"/>
        <v>0</v>
      </c>
      <c r="J11" s="15">
        <f t="shared" si="0"/>
        <v>0</v>
      </c>
      <c r="K11" s="15">
        <f t="shared" si="0"/>
        <v>0</v>
      </c>
      <c r="L11" s="15">
        <f t="shared" si="0"/>
        <v>0</v>
      </c>
      <c r="M11" s="15">
        <f t="shared" si="0"/>
        <v>0</v>
      </c>
    </row>
    <row r="12" spans="1:15" ht="19.8">
      <c r="E12" s="8">
        <f t="shared" ref="E12:M12" si="1">+E10+E11</f>
        <v>537738.88</v>
      </c>
      <c r="F12" s="16">
        <f t="shared" si="1"/>
        <v>0</v>
      </c>
      <c r="G12" s="16">
        <f t="shared" si="1"/>
        <v>0</v>
      </c>
      <c r="H12" s="16">
        <f t="shared" si="1"/>
        <v>0</v>
      </c>
      <c r="I12" s="16">
        <f t="shared" si="1"/>
        <v>0</v>
      </c>
      <c r="J12" s="16">
        <f t="shared" si="1"/>
        <v>0</v>
      </c>
      <c r="K12" s="16">
        <f t="shared" si="1"/>
        <v>0</v>
      </c>
      <c r="L12" s="16">
        <f t="shared" si="1"/>
        <v>0</v>
      </c>
      <c r="M12" s="16">
        <f t="shared" si="1"/>
        <v>0</v>
      </c>
      <c r="O12" s="3">
        <f>SUM(F12:N12)</f>
        <v>0</v>
      </c>
    </row>
    <row r="16" spans="1:15" ht="19.8">
      <c r="A16" s="78" t="s">
        <v>30</v>
      </c>
      <c r="B16" s="529" t="s">
        <v>120</v>
      </c>
      <c r="C16" s="529"/>
    </row>
    <row r="17" spans="1:15" ht="19.8">
      <c r="A17" s="5" t="s">
        <v>11</v>
      </c>
      <c r="B17" s="5" t="s">
        <v>12</v>
      </c>
      <c r="C17" s="5" t="s">
        <v>13</v>
      </c>
      <c r="D17" s="9" t="s">
        <v>14</v>
      </c>
      <c r="E17" s="5" t="s">
        <v>15</v>
      </c>
      <c r="F17" s="80"/>
      <c r="G17" s="78" t="s">
        <v>30</v>
      </c>
      <c r="H17" s="529" t="s">
        <v>120</v>
      </c>
      <c r="I17" s="529"/>
      <c r="J17" s="3"/>
      <c r="K17" s="2"/>
      <c r="L17" s="80"/>
      <c r="M17" s="80"/>
      <c r="N17" s="7" t="s">
        <v>16</v>
      </c>
      <c r="O17" s="12"/>
    </row>
    <row r="18" spans="1:15">
      <c r="A18" s="79">
        <v>2202</v>
      </c>
      <c r="B18" s="2" t="s">
        <v>0</v>
      </c>
      <c r="C18" s="2" t="s">
        <v>63</v>
      </c>
      <c r="D18" s="3">
        <v>18</v>
      </c>
      <c r="E18" s="4">
        <f t="shared" ref="E18:E28" si="2">+A18*D18</f>
        <v>39636</v>
      </c>
      <c r="G18" s="5" t="s">
        <v>11</v>
      </c>
      <c r="H18" s="5" t="s">
        <v>12</v>
      </c>
      <c r="I18" s="5" t="s">
        <v>13</v>
      </c>
      <c r="J18" s="9" t="s">
        <v>14</v>
      </c>
      <c r="K18" s="5" t="s">
        <v>15</v>
      </c>
      <c r="N18" s="2">
        <f>+A18-SUM(F18:M18)</f>
        <v>2202</v>
      </c>
      <c r="O18" s="3">
        <f>+D18*SUM(F18:M18)</f>
        <v>0</v>
      </c>
    </row>
    <row r="19" spans="1:15">
      <c r="A19" s="79">
        <v>996</v>
      </c>
      <c r="B19" s="2" t="s">
        <v>0</v>
      </c>
      <c r="C19" s="2" t="s">
        <v>64</v>
      </c>
      <c r="D19" s="3">
        <v>18</v>
      </c>
      <c r="E19" s="4">
        <f t="shared" si="2"/>
        <v>17928</v>
      </c>
      <c r="G19" s="79">
        <v>0</v>
      </c>
      <c r="H19" s="2" t="s">
        <v>0</v>
      </c>
      <c r="I19" s="2" t="s">
        <v>63</v>
      </c>
      <c r="J19" s="3">
        <v>18</v>
      </c>
      <c r="K19" s="4">
        <f t="shared" ref="K19:K26" si="3">+G19*J19</f>
        <v>0</v>
      </c>
      <c r="N19" s="2">
        <f>+A19-SUM(F19:M19)</f>
        <v>978</v>
      </c>
      <c r="O19" s="3">
        <f>+D19*SUM(F19:M19)</f>
        <v>324</v>
      </c>
    </row>
    <row r="20" spans="1:15">
      <c r="A20" s="79">
        <v>71</v>
      </c>
      <c r="B20" s="2" t="s">
        <v>65</v>
      </c>
      <c r="C20" s="2" t="s">
        <v>3</v>
      </c>
      <c r="D20" s="3">
        <v>105</v>
      </c>
      <c r="E20" s="4">
        <f t="shared" si="2"/>
        <v>7455</v>
      </c>
      <c r="G20" s="79">
        <v>0</v>
      </c>
      <c r="H20" s="2" t="s">
        <v>0</v>
      </c>
      <c r="I20" s="2" t="s">
        <v>64</v>
      </c>
      <c r="J20" s="3">
        <v>18</v>
      </c>
      <c r="K20" s="4">
        <f t="shared" si="3"/>
        <v>0</v>
      </c>
      <c r="N20" s="2">
        <f>+A20-SUM(F20:M20)</f>
        <v>53</v>
      </c>
      <c r="O20" s="3">
        <f>+D20*SUM(F20:M20)</f>
        <v>1890</v>
      </c>
    </row>
    <row r="21" spans="1:15">
      <c r="A21" s="79">
        <v>45</v>
      </c>
      <c r="B21" s="2" t="s">
        <v>1</v>
      </c>
      <c r="C21" s="2" t="s">
        <v>4</v>
      </c>
      <c r="D21" s="3">
        <v>105</v>
      </c>
      <c r="E21" s="4">
        <f t="shared" si="2"/>
        <v>4725</v>
      </c>
      <c r="G21" s="79">
        <v>71</v>
      </c>
      <c r="H21" s="2" t="s">
        <v>65</v>
      </c>
      <c r="I21" s="2" t="s">
        <v>3</v>
      </c>
      <c r="J21" s="3">
        <v>105</v>
      </c>
      <c r="K21" s="4">
        <f t="shared" si="3"/>
        <v>7455</v>
      </c>
      <c r="N21" s="2">
        <f>+A21-SUM(F21:M21)</f>
        <v>-7586</v>
      </c>
      <c r="O21" s="3">
        <f>+D21*SUM(F21:M21)</f>
        <v>801255</v>
      </c>
    </row>
    <row r="22" spans="1:15">
      <c r="A22" s="79">
        <v>458</v>
      </c>
      <c r="B22" s="2" t="s">
        <v>1</v>
      </c>
      <c r="C22" s="2" t="s">
        <v>5</v>
      </c>
      <c r="D22" s="3">
        <v>105</v>
      </c>
      <c r="E22" s="4">
        <f t="shared" si="2"/>
        <v>48090</v>
      </c>
      <c r="G22" s="79">
        <v>45</v>
      </c>
      <c r="H22" s="2" t="s">
        <v>1</v>
      </c>
      <c r="I22" s="2" t="s">
        <v>4</v>
      </c>
      <c r="J22" s="3">
        <v>105</v>
      </c>
      <c r="K22" s="4">
        <f t="shared" si="3"/>
        <v>4725</v>
      </c>
      <c r="N22" s="4"/>
      <c r="O22" s="3">
        <f>SUM(O18:O21)</f>
        <v>803469</v>
      </c>
    </row>
    <row r="23" spans="1:15">
      <c r="A23" s="79">
        <v>410</v>
      </c>
      <c r="B23" s="2" t="s">
        <v>1</v>
      </c>
      <c r="C23" s="2" t="s">
        <v>7</v>
      </c>
      <c r="D23" s="3">
        <v>105</v>
      </c>
      <c r="E23" s="4">
        <f t="shared" si="2"/>
        <v>43050</v>
      </c>
      <c r="G23" s="79">
        <v>820</v>
      </c>
      <c r="H23" s="2" t="s">
        <v>1</v>
      </c>
      <c r="I23" s="2" t="s">
        <v>5</v>
      </c>
      <c r="J23" s="3">
        <v>105</v>
      </c>
      <c r="K23" s="4">
        <f t="shared" si="3"/>
        <v>86100</v>
      </c>
    </row>
    <row r="24" spans="1:15">
      <c r="A24" s="79">
        <v>8</v>
      </c>
      <c r="B24" s="2" t="s">
        <v>1</v>
      </c>
      <c r="C24" s="2" t="s">
        <v>6</v>
      </c>
      <c r="D24" s="3">
        <v>141</v>
      </c>
      <c r="E24" s="4">
        <f t="shared" si="2"/>
        <v>1128</v>
      </c>
      <c r="G24" s="79">
        <v>410</v>
      </c>
      <c r="H24" s="2" t="s">
        <v>1</v>
      </c>
      <c r="I24" s="2" t="s">
        <v>7</v>
      </c>
      <c r="J24" s="3">
        <v>105</v>
      </c>
      <c r="K24" s="4">
        <f t="shared" si="3"/>
        <v>43050</v>
      </c>
      <c r="O24" s="3">
        <f>SUM(F24:N24)</f>
        <v>43565</v>
      </c>
    </row>
    <row r="25" spans="1:15">
      <c r="A25" s="79">
        <v>6</v>
      </c>
      <c r="B25" s="2" t="s">
        <v>1</v>
      </c>
      <c r="C25" s="2" t="s">
        <v>8</v>
      </c>
      <c r="D25" s="3">
        <v>141</v>
      </c>
      <c r="E25" s="4">
        <f t="shared" si="2"/>
        <v>846</v>
      </c>
      <c r="G25" s="79">
        <v>8</v>
      </c>
      <c r="H25" s="2" t="s">
        <v>1</v>
      </c>
      <c r="I25" s="2" t="s">
        <v>6</v>
      </c>
      <c r="J25" s="3">
        <v>141</v>
      </c>
      <c r="K25" s="4">
        <f t="shared" si="3"/>
        <v>1128</v>
      </c>
      <c r="O25" s="67"/>
    </row>
    <row r="26" spans="1:15">
      <c r="A26" s="79">
        <v>15</v>
      </c>
      <c r="B26" s="2" t="s">
        <v>2</v>
      </c>
      <c r="C26" s="2" t="s">
        <v>9</v>
      </c>
      <c r="D26" s="3">
        <v>4300</v>
      </c>
      <c r="E26" s="4">
        <f t="shared" si="2"/>
        <v>64500</v>
      </c>
      <c r="G26" s="79">
        <v>10</v>
      </c>
      <c r="H26" s="2" t="s">
        <v>1</v>
      </c>
      <c r="I26" s="2" t="s">
        <v>8</v>
      </c>
      <c r="J26" s="3">
        <v>141</v>
      </c>
      <c r="K26" s="4">
        <f t="shared" si="3"/>
        <v>1410</v>
      </c>
      <c r="O26" s="67"/>
    </row>
    <row r="27" spans="1:15">
      <c r="A27" s="79">
        <v>22</v>
      </c>
      <c r="B27" s="2" t="s">
        <v>2</v>
      </c>
      <c r="C27" s="2" t="s">
        <v>10</v>
      </c>
      <c r="D27" s="67">
        <v>1430</v>
      </c>
      <c r="E27" s="4">
        <f t="shared" si="2"/>
        <v>31460</v>
      </c>
      <c r="G27" s="79">
        <v>17</v>
      </c>
      <c r="H27" s="2" t="s">
        <v>2</v>
      </c>
      <c r="I27" s="2" t="s">
        <v>9</v>
      </c>
      <c r="J27" s="3">
        <v>4300</v>
      </c>
      <c r="K27" s="4">
        <f>+G27*J27</f>
        <v>73100</v>
      </c>
      <c r="N27" s="2">
        <f>508*18</f>
        <v>9144</v>
      </c>
      <c r="O27" s="67"/>
    </row>
    <row r="28" spans="1:15">
      <c r="A28" s="79">
        <v>822</v>
      </c>
      <c r="B28" s="2" t="s">
        <v>0</v>
      </c>
      <c r="C28" s="2" t="s">
        <v>66</v>
      </c>
      <c r="D28" s="67">
        <v>18</v>
      </c>
      <c r="E28" s="4">
        <f t="shared" si="2"/>
        <v>14796</v>
      </c>
      <c r="G28" s="79">
        <v>22</v>
      </c>
      <c r="H28" s="2" t="s">
        <v>2</v>
      </c>
      <c r="I28" s="2" t="s">
        <v>10</v>
      </c>
      <c r="J28" s="67">
        <v>1430</v>
      </c>
      <c r="K28" s="4">
        <f>+G28*J28</f>
        <v>31460</v>
      </c>
      <c r="N28" s="2">
        <f>+N27*1.16</f>
        <v>10607.039999999999</v>
      </c>
      <c r="O28" s="67"/>
    </row>
    <row r="29" spans="1:15" ht="19.8">
      <c r="E29" s="8">
        <f>SUM(E18:E28)</f>
        <v>273614</v>
      </c>
      <c r="F29" s="81"/>
      <c r="G29" s="79">
        <v>1399</v>
      </c>
      <c r="H29" s="2" t="s">
        <v>0</v>
      </c>
      <c r="I29" s="2" t="s">
        <v>66</v>
      </c>
      <c r="J29" s="67">
        <v>18</v>
      </c>
      <c r="K29" s="4">
        <f>+G29*J29</f>
        <v>25182</v>
      </c>
      <c r="L29" s="81"/>
      <c r="M29" s="81"/>
      <c r="N29" s="4">
        <f>+N28/D28</f>
        <v>589.28</v>
      </c>
      <c r="O29" s="67"/>
    </row>
    <row r="30" spans="1:15" ht="19.8">
      <c r="E30" s="8">
        <f>+E29*0.16</f>
        <v>43778.239999999998</v>
      </c>
      <c r="F30" s="81"/>
      <c r="G30" s="1"/>
      <c r="H30" s="2"/>
      <c r="I30" s="2"/>
      <c r="J30" s="3"/>
      <c r="K30" s="8">
        <f>SUM(K19:K29)</f>
        <v>273610</v>
      </c>
      <c r="L30" s="81"/>
      <c r="M30" s="81"/>
      <c r="O30" s="67"/>
    </row>
    <row r="31" spans="1:15" ht="19.8">
      <c r="E31" s="8">
        <f>+E29+E30</f>
        <v>317392.24</v>
      </c>
      <c r="F31" s="16"/>
      <c r="G31" s="1"/>
      <c r="H31" s="2"/>
      <c r="I31" s="2"/>
      <c r="J31" s="3"/>
      <c r="K31" s="8">
        <f>+K30*0.16</f>
        <v>43777.599999999999</v>
      </c>
      <c r="L31" s="16"/>
      <c r="M31" s="16"/>
      <c r="O31" s="67"/>
    </row>
    <row r="32" spans="1:15" ht="19.8">
      <c r="G32" s="1"/>
      <c r="H32" s="2"/>
      <c r="I32" s="2"/>
      <c r="J32" s="3"/>
      <c r="K32" s="8">
        <f>+K30+K31</f>
        <v>317387.59999999998</v>
      </c>
    </row>
    <row r="34" spans="1:15" ht="19.8">
      <c r="A34" s="320" t="s">
        <v>30</v>
      </c>
      <c r="B34" s="531" t="s">
        <v>120</v>
      </c>
      <c r="C34" s="531"/>
      <c r="D34" s="321"/>
      <c r="E34" s="322"/>
      <c r="F34" s="323" t="s">
        <v>121</v>
      </c>
      <c r="G34" s="323" t="s">
        <v>122</v>
      </c>
      <c r="H34" s="323" t="s">
        <v>123</v>
      </c>
      <c r="I34" s="323" t="s">
        <v>124</v>
      </c>
      <c r="J34" s="323" t="s">
        <v>155</v>
      </c>
      <c r="K34" s="323" t="s">
        <v>154</v>
      </c>
      <c r="L34" s="323" t="s">
        <v>430</v>
      </c>
      <c r="M34" s="323" t="s">
        <v>429</v>
      </c>
      <c r="N34" s="322"/>
    </row>
    <row r="35" spans="1:15">
      <c r="A35" s="324" t="s">
        <v>11</v>
      </c>
      <c r="B35" s="324" t="s">
        <v>12</v>
      </c>
      <c r="C35" s="324" t="s">
        <v>13</v>
      </c>
      <c r="D35" s="325" t="s">
        <v>14</v>
      </c>
      <c r="E35" s="324" t="s">
        <v>15</v>
      </c>
      <c r="F35" s="326">
        <v>45929</v>
      </c>
      <c r="G35" s="327">
        <v>45929</v>
      </c>
      <c r="H35" s="326">
        <v>45929</v>
      </c>
      <c r="I35" s="328"/>
      <c r="J35" s="326">
        <v>45933</v>
      </c>
      <c r="K35" s="327">
        <v>45933</v>
      </c>
      <c r="L35" s="329">
        <v>45938</v>
      </c>
      <c r="M35" s="329">
        <v>45940</v>
      </c>
      <c r="N35" s="330" t="s">
        <v>16</v>
      </c>
      <c r="O35" s="12"/>
    </row>
    <row r="36" spans="1:15">
      <c r="A36" s="331">
        <v>0</v>
      </c>
      <c r="B36" s="322" t="s">
        <v>0</v>
      </c>
      <c r="C36" s="322" t="s">
        <v>63</v>
      </c>
      <c r="D36" s="321">
        <v>18</v>
      </c>
      <c r="E36" s="332">
        <f t="shared" ref="E36:E46" si="4">+A36*D36</f>
        <v>0</v>
      </c>
      <c r="F36" s="323"/>
      <c r="G36" s="323"/>
      <c r="H36" s="323"/>
      <c r="I36" s="323"/>
      <c r="J36" s="323"/>
      <c r="K36" s="323"/>
      <c r="L36" s="323"/>
      <c r="M36" s="323"/>
      <c r="N36" s="322">
        <f>+A36-SUM(F36:M36)</f>
        <v>0</v>
      </c>
      <c r="O36" s="3">
        <f>+D36*SUM(F36:M36)</f>
        <v>0</v>
      </c>
    </row>
    <row r="37" spans="1:15">
      <c r="A37" s="331">
        <v>0</v>
      </c>
      <c r="B37" s="322" t="s">
        <v>0</v>
      </c>
      <c r="C37" s="322" t="s">
        <v>64</v>
      </c>
      <c r="D37" s="321">
        <v>18</v>
      </c>
      <c r="E37" s="332">
        <f t="shared" si="4"/>
        <v>0</v>
      </c>
      <c r="F37" s="323"/>
      <c r="G37" s="323"/>
      <c r="H37" s="323"/>
      <c r="I37" s="323"/>
      <c r="J37" s="323"/>
      <c r="K37" s="323"/>
      <c r="L37" s="323"/>
      <c r="M37" s="323"/>
      <c r="N37" s="322">
        <f t="shared" ref="N37:N46" si="5">+A37-SUM(F37:M37)</f>
        <v>0</v>
      </c>
      <c r="O37" s="3">
        <f t="shared" ref="O37:O46" si="6">+D37*SUM(F37:M37)</f>
        <v>0</v>
      </c>
    </row>
    <row r="38" spans="1:15">
      <c r="A38" s="331">
        <v>71</v>
      </c>
      <c r="B38" s="322" t="s">
        <v>65</v>
      </c>
      <c r="C38" s="322" t="s">
        <v>3</v>
      </c>
      <c r="D38" s="321">
        <v>105</v>
      </c>
      <c r="E38" s="332">
        <f t="shared" si="4"/>
        <v>7455</v>
      </c>
      <c r="F38" s="323">
        <v>71</v>
      </c>
      <c r="G38" s="323"/>
      <c r="H38" s="323"/>
      <c r="I38" s="323"/>
      <c r="J38" s="323"/>
      <c r="K38" s="323"/>
      <c r="L38" s="323"/>
      <c r="M38" s="323"/>
      <c r="N38" s="322">
        <f t="shared" si="5"/>
        <v>0</v>
      </c>
      <c r="O38" s="3">
        <f t="shared" si="6"/>
        <v>7455</v>
      </c>
    </row>
    <row r="39" spans="1:15">
      <c r="A39" s="331">
        <v>45</v>
      </c>
      <c r="B39" s="322" t="s">
        <v>1</v>
      </c>
      <c r="C39" s="322" t="s">
        <v>4</v>
      </c>
      <c r="D39" s="321">
        <v>105</v>
      </c>
      <c r="E39" s="332">
        <f t="shared" si="4"/>
        <v>4725</v>
      </c>
      <c r="F39" s="323">
        <v>45</v>
      </c>
      <c r="G39" s="323"/>
      <c r="H39" s="323"/>
      <c r="I39" s="323"/>
      <c r="J39" s="323"/>
      <c r="K39" s="323"/>
      <c r="L39" s="323"/>
      <c r="M39" s="323"/>
      <c r="N39" s="322">
        <f t="shared" si="5"/>
        <v>0</v>
      </c>
      <c r="O39" s="3">
        <f t="shared" si="6"/>
        <v>4725</v>
      </c>
    </row>
    <row r="40" spans="1:15">
      <c r="A40" s="331">
        <v>820</v>
      </c>
      <c r="B40" s="322" t="s">
        <v>1</v>
      </c>
      <c r="C40" s="322" t="s">
        <v>5</v>
      </c>
      <c r="D40" s="321">
        <v>105</v>
      </c>
      <c r="E40" s="332">
        <f t="shared" si="4"/>
        <v>86100</v>
      </c>
      <c r="F40" s="323"/>
      <c r="G40" s="323"/>
      <c r="H40" s="323"/>
      <c r="I40" s="323">
        <v>458</v>
      </c>
      <c r="J40" s="323">
        <v>362</v>
      </c>
      <c r="K40" s="323"/>
      <c r="L40" s="323"/>
      <c r="M40" s="323"/>
      <c r="N40" s="322">
        <f t="shared" si="5"/>
        <v>0</v>
      </c>
      <c r="O40" s="3">
        <f t="shared" si="6"/>
        <v>86100</v>
      </c>
    </row>
    <row r="41" spans="1:15">
      <c r="A41" s="331">
        <v>410</v>
      </c>
      <c r="B41" s="322" t="s">
        <v>1</v>
      </c>
      <c r="C41" s="322" t="s">
        <v>7</v>
      </c>
      <c r="D41" s="321">
        <v>105</v>
      </c>
      <c r="E41" s="332">
        <f t="shared" si="4"/>
        <v>43050</v>
      </c>
      <c r="F41" s="323"/>
      <c r="G41" s="323"/>
      <c r="H41" s="323"/>
      <c r="I41" s="323"/>
      <c r="J41" s="323"/>
      <c r="K41" s="323"/>
      <c r="L41" s="323">
        <v>410</v>
      </c>
      <c r="M41" s="323"/>
      <c r="N41" s="322">
        <f t="shared" si="5"/>
        <v>0</v>
      </c>
      <c r="O41" s="3">
        <f t="shared" si="6"/>
        <v>43050</v>
      </c>
    </row>
    <row r="42" spans="1:15">
      <c r="A42" s="331">
        <v>8</v>
      </c>
      <c r="B42" s="322" t="s">
        <v>1</v>
      </c>
      <c r="C42" s="322" t="s">
        <v>6</v>
      </c>
      <c r="D42" s="321">
        <v>141</v>
      </c>
      <c r="E42" s="332">
        <f t="shared" si="4"/>
        <v>1128</v>
      </c>
      <c r="F42" s="323">
        <v>8</v>
      </c>
      <c r="G42" s="323"/>
      <c r="H42" s="323"/>
      <c r="I42" s="323"/>
      <c r="J42" s="323"/>
      <c r="K42" s="323"/>
      <c r="L42" s="323"/>
      <c r="M42" s="323"/>
      <c r="N42" s="322">
        <f t="shared" si="5"/>
        <v>0</v>
      </c>
      <c r="O42" s="3">
        <f t="shared" si="6"/>
        <v>1128</v>
      </c>
    </row>
    <row r="43" spans="1:15">
      <c r="A43" s="331">
        <v>10</v>
      </c>
      <c r="B43" s="322" t="s">
        <v>1</v>
      </c>
      <c r="C43" s="322" t="s">
        <v>8</v>
      </c>
      <c r="D43" s="321">
        <v>141</v>
      </c>
      <c r="E43" s="332">
        <f t="shared" si="4"/>
        <v>1410</v>
      </c>
      <c r="F43" s="323">
        <v>6</v>
      </c>
      <c r="G43" s="323"/>
      <c r="H43" s="323"/>
      <c r="I43" s="323"/>
      <c r="J43" s="323">
        <v>4</v>
      </c>
      <c r="K43" s="323"/>
      <c r="L43" s="323"/>
      <c r="M43" s="323"/>
      <c r="N43" s="322">
        <f t="shared" si="5"/>
        <v>0</v>
      </c>
      <c r="O43" s="3">
        <f t="shared" si="6"/>
        <v>1410</v>
      </c>
    </row>
    <row r="44" spans="1:15">
      <c r="A44" s="331">
        <v>17</v>
      </c>
      <c r="B44" s="322" t="s">
        <v>2</v>
      </c>
      <c r="C44" s="322" t="s">
        <v>9</v>
      </c>
      <c r="D44" s="321">
        <v>4300</v>
      </c>
      <c r="E44" s="332">
        <f>+A44*D44</f>
        <v>73100</v>
      </c>
      <c r="F44" s="323"/>
      <c r="G44" s="323"/>
      <c r="H44" s="323"/>
      <c r="I44" s="323"/>
      <c r="J44" s="323">
        <v>2</v>
      </c>
      <c r="K44" s="323">
        <v>15</v>
      </c>
      <c r="L44" s="323"/>
      <c r="M44" s="323"/>
      <c r="N44" s="322">
        <f t="shared" si="5"/>
        <v>0</v>
      </c>
      <c r="O44" s="3">
        <f t="shared" si="6"/>
        <v>73100</v>
      </c>
    </row>
    <row r="45" spans="1:15">
      <c r="A45" s="331">
        <v>22</v>
      </c>
      <c r="B45" s="322" t="s">
        <v>2</v>
      </c>
      <c r="C45" s="322" t="s">
        <v>10</v>
      </c>
      <c r="D45" s="333">
        <v>1430</v>
      </c>
      <c r="E45" s="332">
        <f t="shared" si="4"/>
        <v>31460</v>
      </c>
      <c r="F45" s="323"/>
      <c r="G45" s="323">
        <v>7</v>
      </c>
      <c r="H45" s="323">
        <v>15</v>
      </c>
      <c r="I45" s="323"/>
      <c r="J45" s="323"/>
      <c r="K45" s="323"/>
      <c r="L45" s="323"/>
      <c r="M45" s="323"/>
      <c r="N45" s="322">
        <f t="shared" si="5"/>
        <v>0</v>
      </c>
      <c r="O45" s="3">
        <f t="shared" si="6"/>
        <v>31460</v>
      </c>
    </row>
    <row r="46" spans="1:15">
      <c r="A46" s="334">
        <v>822</v>
      </c>
      <c r="B46" s="335" t="s">
        <v>0</v>
      </c>
      <c r="C46" s="335" t="s">
        <v>66</v>
      </c>
      <c r="D46" s="336">
        <v>18</v>
      </c>
      <c r="E46" s="337">
        <f t="shared" si="4"/>
        <v>14796</v>
      </c>
      <c r="F46" s="323"/>
      <c r="G46" s="323"/>
      <c r="H46" s="323"/>
      <c r="I46" s="323"/>
      <c r="J46" s="323"/>
      <c r="K46" s="323"/>
      <c r="L46" s="323"/>
      <c r="M46" s="323">
        <v>822</v>
      </c>
      <c r="N46" s="322">
        <f t="shared" si="5"/>
        <v>0</v>
      </c>
      <c r="O46" s="3">
        <f t="shared" si="6"/>
        <v>14796</v>
      </c>
    </row>
    <row r="47" spans="1:15" ht="19.8">
      <c r="A47" s="189"/>
      <c r="B47" s="322"/>
      <c r="C47" s="322"/>
      <c r="D47" s="321" t="s">
        <v>25</v>
      </c>
      <c r="E47" s="338">
        <f>SUM(E36:E46)</f>
        <v>263224</v>
      </c>
      <c r="F47" s="339"/>
      <c r="G47" s="339"/>
      <c r="H47" s="339"/>
      <c r="I47" s="339"/>
      <c r="J47" s="339"/>
      <c r="K47" s="339"/>
      <c r="L47" s="339"/>
      <c r="M47" s="339"/>
      <c r="N47" s="332"/>
      <c r="O47" s="3">
        <f>SUM(O36:O46)</f>
        <v>263224</v>
      </c>
    </row>
    <row r="48" spans="1:15" ht="19.8">
      <c r="A48" s="189"/>
      <c r="B48" s="322"/>
      <c r="C48" s="322"/>
      <c r="D48" s="321" t="s">
        <v>419</v>
      </c>
      <c r="E48" s="338">
        <f>+E47*0.16</f>
        <v>42115.840000000004</v>
      </c>
      <c r="F48" s="339">
        <f>+F47*0.16</f>
        <v>0</v>
      </c>
      <c r="G48" s="339">
        <f t="shared" ref="G48:L48" si="7">+G47*0.16</f>
        <v>0</v>
      </c>
      <c r="H48" s="339">
        <f t="shared" si="7"/>
        <v>0</v>
      </c>
      <c r="I48" s="339">
        <f t="shared" si="7"/>
        <v>0</v>
      </c>
      <c r="J48" s="339">
        <f t="shared" si="7"/>
        <v>0</v>
      </c>
      <c r="K48" s="339">
        <f t="shared" si="7"/>
        <v>0</v>
      </c>
      <c r="L48" s="339">
        <f t="shared" si="7"/>
        <v>0</v>
      </c>
      <c r="M48" s="339">
        <f>+M47*0.16</f>
        <v>0</v>
      </c>
      <c r="N48" s="322"/>
    </row>
    <row r="49" spans="1:15" ht="19.8">
      <c r="A49" s="189"/>
      <c r="B49" s="322"/>
      <c r="C49" s="322"/>
      <c r="D49" s="321" t="s">
        <v>27</v>
      </c>
      <c r="E49" s="338">
        <f>+E47+E48</f>
        <v>305339.84000000003</v>
      </c>
      <c r="F49" s="340">
        <f>+F47+F48</f>
        <v>0</v>
      </c>
      <c r="G49" s="340">
        <f t="shared" ref="G49:M49" si="8">+G47+G48</f>
        <v>0</v>
      </c>
      <c r="H49" s="340">
        <f t="shared" si="8"/>
        <v>0</v>
      </c>
      <c r="I49" s="340">
        <f t="shared" si="8"/>
        <v>0</v>
      </c>
      <c r="J49" s="340">
        <f t="shared" si="8"/>
        <v>0</v>
      </c>
      <c r="K49" s="340">
        <f t="shared" si="8"/>
        <v>0</v>
      </c>
      <c r="L49" s="340">
        <f t="shared" si="8"/>
        <v>0</v>
      </c>
      <c r="M49" s="340">
        <f t="shared" si="8"/>
        <v>0</v>
      </c>
      <c r="N49" s="322"/>
      <c r="O49" s="3">
        <f>SUM(F49:N49)</f>
        <v>0</v>
      </c>
    </row>
    <row r="50" spans="1:15" ht="19.8">
      <c r="A50" s="189"/>
      <c r="B50" s="322"/>
      <c r="C50" s="322"/>
      <c r="D50" s="321" t="s">
        <v>417</v>
      </c>
      <c r="E50" s="338">
        <v>317392.34000000003</v>
      </c>
      <c r="F50" s="323"/>
      <c r="G50" s="323"/>
      <c r="H50" s="323"/>
      <c r="I50" s="323"/>
      <c r="J50" s="323"/>
      <c r="K50" s="323"/>
      <c r="L50" s="323"/>
      <c r="M50" s="323"/>
      <c r="N50" s="322"/>
    </row>
    <row r="51" spans="1:15" ht="28.8">
      <c r="A51" s="189"/>
      <c r="B51" s="322"/>
      <c r="C51" s="322"/>
      <c r="D51" s="341" t="s">
        <v>418</v>
      </c>
      <c r="E51" s="342">
        <f>+E50-E49</f>
        <v>12052.5</v>
      </c>
      <c r="F51" s="323"/>
      <c r="G51" s="323"/>
      <c r="H51" s="323"/>
      <c r="I51" s="323"/>
      <c r="J51" s="323"/>
      <c r="K51" s="323"/>
      <c r="L51" s="323"/>
      <c r="M51" s="323"/>
      <c r="N51" s="322"/>
    </row>
    <row r="57" spans="1:15" ht="43.2">
      <c r="A57" s="1" t="s">
        <v>38</v>
      </c>
      <c r="B57" s="17" t="s">
        <v>258</v>
      </c>
      <c r="C57" s="1" t="s">
        <v>39</v>
      </c>
      <c r="D57" s="253" t="s">
        <v>259</v>
      </c>
      <c r="E57" s="17" t="s">
        <v>260</v>
      </c>
    </row>
    <row r="58" spans="1:15">
      <c r="A58" s="254">
        <v>45929</v>
      </c>
      <c r="B58" s="79">
        <v>71</v>
      </c>
      <c r="C58" s="2" t="s">
        <v>3</v>
      </c>
      <c r="D58" s="255">
        <v>71</v>
      </c>
      <c r="E58" s="256">
        <f>+B58-D58</f>
        <v>0</v>
      </c>
    </row>
    <row r="59" spans="1:15">
      <c r="A59" s="254">
        <v>45929</v>
      </c>
      <c r="B59" s="79">
        <v>45</v>
      </c>
      <c r="C59" s="2" t="s">
        <v>4</v>
      </c>
      <c r="D59" s="255">
        <v>45</v>
      </c>
      <c r="E59" s="256">
        <f t="shared" ref="E59:E66" si="9">+B59-D59</f>
        <v>0</v>
      </c>
    </row>
    <row r="60" spans="1:15">
      <c r="A60" s="254">
        <v>45933</v>
      </c>
      <c r="B60" s="79">
        <v>820</v>
      </c>
      <c r="C60" s="2" t="s">
        <v>5</v>
      </c>
      <c r="D60" s="255">
        <f>458+362</f>
        <v>820</v>
      </c>
      <c r="E60" s="256">
        <f t="shared" si="9"/>
        <v>0</v>
      </c>
    </row>
    <row r="61" spans="1:15">
      <c r="A61" s="254">
        <v>45939</v>
      </c>
      <c r="B61" s="79">
        <v>410</v>
      </c>
      <c r="C61" s="2" t="s">
        <v>7</v>
      </c>
      <c r="D61" s="255">
        <v>410</v>
      </c>
      <c r="E61" s="256">
        <f t="shared" si="9"/>
        <v>0</v>
      </c>
    </row>
    <row r="62" spans="1:15">
      <c r="A62" s="254">
        <v>45929</v>
      </c>
      <c r="B62" s="79">
        <v>8</v>
      </c>
      <c r="C62" s="2" t="s">
        <v>6</v>
      </c>
      <c r="D62" s="255">
        <v>8</v>
      </c>
      <c r="E62" s="256">
        <f t="shared" si="9"/>
        <v>0</v>
      </c>
    </row>
    <row r="63" spans="1:15">
      <c r="A63" s="254">
        <v>45929</v>
      </c>
      <c r="B63" s="79">
        <v>10</v>
      </c>
      <c r="C63" s="2" t="s">
        <v>8</v>
      </c>
      <c r="D63" s="255">
        <v>6</v>
      </c>
      <c r="E63" s="256">
        <f t="shared" si="9"/>
        <v>4</v>
      </c>
    </row>
    <row r="64" spans="1:15">
      <c r="A64" s="254">
        <v>45933</v>
      </c>
      <c r="B64" s="79">
        <v>17</v>
      </c>
      <c r="C64" s="2" t="s">
        <v>9</v>
      </c>
      <c r="D64" s="255">
        <v>17</v>
      </c>
      <c r="E64" s="256">
        <f t="shared" si="9"/>
        <v>0</v>
      </c>
    </row>
    <row r="65" spans="1:5">
      <c r="A65" s="254">
        <v>45929</v>
      </c>
      <c r="B65" s="79">
        <v>22</v>
      </c>
      <c r="C65" s="2" t="s">
        <v>10</v>
      </c>
      <c r="D65" s="255">
        <v>22</v>
      </c>
      <c r="E65" s="256">
        <f t="shared" si="9"/>
        <v>0</v>
      </c>
    </row>
    <row r="66" spans="1:5">
      <c r="A66" s="257">
        <v>45944</v>
      </c>
      <c r="B66" s="258">
        <v>1399</v>
      </c>
      <c r="C66" s="259" t="s">
        <v>66</v>
      </c>
      <c r="D66" s="260">
        <v>822</v>
      </c>
      <c r="E66" s="261">
        <f t="shared" si="9"/>
        <v>577</v>
      </c>
    </row>
  </sheetData>
  <mergeCells count="5">
    <mergeCell ref="B4:C4"/>
    <mergeCell ref="B16:C16"/>
    <mergeCell ref="E1:H3"/>
    <mergeCell ref="B34:C34"/>
    <mergeCell ref="H17:I17"/>
  </mergeCells>
  <pageMargins left="0.25" right="0.25" top="0.75" bottom="0.75" header="0.3" footer="0.3"/>
  <pageSetup scale="53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12" sqref="C12"/>
    </sheetView>
  </sheetViews>
  <sheetFormatPr baseColWidth="10" defaultRowHeight="14.4"/>
  <cols>
    <col min="2" max="3" width="18.21875" customWidth="1"/>
    <col min="4" max="4" width="11.33203125" customWidth="1"/>
  </cols>
  <sheetData>
    <row r="1" spans="1:6">
      <c r="A1" t="s">
        <v>43</v>
      </c>
    </row>
    <row r="2" spans="1:6">
      <c r="A2" t="s">
        <v>38</v>
      </c>
      <c r="B2" t="s">
        <v>39</v>
      </c>
      <c r="C2" t="s">
        <v>45</v>
      </c>
      <c r="D2" t="s">
        <v>40</v>
      </c>
      <c r="E2" t="s">
        <v>41</v>
      </c>
      <c r="F2" t="s">
        <v>42</v>
      </c>
    </row>
    <row r="3" spans="1:6">
      <c r="A3" s="77">
        <v>45562</v>
      </c>
      <c r="B3" t="s">
        <v>44</v>
      </c>
      <c r="C3">
        <v>1</v>
      </c>
      <c r="E3" t="s">
        <v>47</v>
      </c>
      <c r="F3" t="s">
        <v>48</v>
      </c>
    </row>
    <row r="4" spans="1:6">
      <c r="A4" s="77">
        <v>45562</v>
      </c>
      <c r="B4" t="s">
        <v>46</v>
      </c>
      <c r="C4">
        <v>1</v>
      </c>
      <c r="E4" t="s">
        <v>47</v>
      </c>
      <c r="F4" t="s">
        <v>48</v>
      </c>
    </row>
    <row r="5" spans="1:6">
      <c r="A5" s="77">
        <v>45564</v>
      </c>
      <c r="B5" t="s">
        <v>49</v>
      </c>
      <c r="C5">
        <v>1</v>
      </c>
      <c r="E5" t="s">
        <v>50</v>
      </c>
      <c r="F5" t="s">
        <v>48</v>
      </c>
    </row>
    <row r="6" spans="1:6">
      <c r="A6" s="77">
        <v>45581</v>
      </c>
      <c r="B6" t="s">
        <v>51</v>
      </c>
      <c r="C6">
        <v>10</v>
      </c>
      <c r="D6" t="s">
        <v>52</v>
      </c>
      <c r="E6" t="s">
        <v>53</v>
      </c>
      <c r="F6" t="s">
        <v>48</v>
      </c>
    </row>
    <row r="7" spans="1:6">
      <c r="A7" s="77">
        <v>45584</v>
      </c>
      <c r="B7" t="s">
        <v>51</v>
      </c>
      <c r="C7">
        <v>8</v>
      </c>
      <c r="D7" t="s">
        <v>52</v>
      </c>
    </row>
    <row r="8" spans="1:6">
      <c r="A8" s="77">
        <v>45584</v>
      </c>
      <c r="B8" t="s">
        <v>54</v>
      </c>
      <c r="C8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9"/>
  <sheetViews>
    <sheetView zoomScale="115" zoomScaleNormal="115" workbookViewId="0">
      <selection activeCell="C15" sqref="C15"/>
    </sheetView>
  </sheetViews>
  <sheetFormatPr baseColWidth="10" defaultColWidth="11.5546875" defaultRowHeight="14.4"/>
  <cols>
    <col min="1" max="1" width="11.5546875" style="1"/>
    <col min="2" max="2" width="4.33203125" style="1" customWidth="1"/>
    <col min="3" max="3" width="43.33203125" style="1" customWidth="1"/>
    <col min="4" max="4" width="11.5546875" style="12" hidden="1" customWidth="1"/>
    <col min="5" max="5" width="18" style="1" hidden="1" customWidth="1"/>
    <col min="6" max="9" width="14.33203125" style="1" customWidth="1"/>
    <col min="10" max="16384" width="11.5546875" style="1"/>
  </cols>
  <sheetData>
    <row r="1" spans="1:10">
      <c r="G1" s="17"/>
      <c r="H1" s="17"/>
      <c r="I1" s="17"/>
    </row>
    <row r="2" spans="1:10">
      <c r="A2" s="5" t="s">
        <v>11</v>
      </c>
      <c r="B2" s="5" t="s">
        <v>12</v>
      </c>
      <c r="C2" s="5" t="s">
        <v>13</v>
      </c>
      <c r="D2" s="9" t="s">
        <v>14</v>
      </c>
      <c r="E2" s="5" t="s">
        <v>15</v>
      </c>
      <c r="F2" s="10"/>
      <c r="G2" s="11"/>
      <c r="H2" s="10"/>
      <c r="I2" s="11"/>
      <c r="J2" s="7" t="s">
        <v>16</v>
      </c>
    </row>
    <row r="3" spans="1:10">
      <c r="A3" s="1">
        <v>1570</v>
      </c>
      <c r="B3" s="1" t="s">
        <v>0</v>
      </c>
      <c r="C3" s="1" t="s">
        <v>17</v>
      </c>
      <c r="D3" s="12">
        <v>17.8</v>
      </c>
      <c r="E3" s="13">
        <f>+A3*D3</f>
        <v>27946</v>
      </c>
    </row>
    <row r="4" spans="1:10">
      <c r="A4" s="1">
        <v>42491</v>
      </c>
      <c r="B4" s="1" t="s">
        <v>0</v>
      </c>
      <c r="C4" s="1" t="s">
        <v>18</v>
      </c>
      <c r="D4" s="12">
        <v>16.399999999999999</v>
      </c>
      <c r="E4" s="13">
        <f>+A4*D4</f>
        <v>696852.39999999991</v>
      </c>
    </row>
    <row r="5" spans="1:10">
      <c r="A5" s="1">
        <v>14987</v>
      </c>
      <c r="B5" s="1" t="s">
        <v>0</v>
      </c>
      <c r="C5" s="1" t="s">
        <v>19</v>
      </c>
      <c r="D5" s="12">
        <v>16.399999999999999</v>
      </c>
      <c r="E5" s="13">
        <f>+A5*D5</f>
        <v>245786.8</v>
      </c>
    </row>
    <row r="6" spans="1:10">
      <c r="A6" s="1">
        <v>5929</v>
      </c>
      <c r="B6" s="1" t="s">
        <v>0</v>
      </c>
      <c r="C6" s="1" t="s">
        <v>20</v>
      </c>
      <c r="D6" s="12">
        <v>16.399999999999999</v>
      </c>
      <c r="E6" s="13">
        <f>+A6*D6</f>
        <v>97235.599999999991</v>
      </c>
    </row>
    <row r="7" spans="1:10" ht="18">
      <c r="E7" s="14">
        <f>SUM(E3:E6)</f>
        <v>1067820.8</v>
      </c>
    </row>
    <row r="8" spans="1:10" ht="18">
      <c r="E8" s="14">
        <f>+E7*0.16</f>
        <v>170851.32800000001</v>
      </c>
    </row>
    <row r="9" spans="1:10" ht="18">
      <c r="E9" s="14">
        <f>SUM(E7+E8)</f>
        <v>1238672.128</v>
      </c>
    </row>
  </sheetData>
  <pageMargins left="0.25" right="0.25" top="0.75" bottom="0.75" header="0.3" footer="0.3"/>
  <pageSetup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C1:AB25"/>
  <sheetViews>
    <sheetView topLeftCell="L1" zoomScale="85" zoomScaleNormal="85" workbookViewId="0">
      <selection activeCell="V24" sqref="V24"/>
    </sheetView>
  </sheetViews>
  <sheetFormatPr baseColWidth="10" defaultRowHeight="14.4"/>
  <cols>
    <col min="3" max="3" width="8.109375" customWidth="1"/>
    <col min="4" max="4" width="11.5546875" style="28"/>
    <col min="5" max="7" width="8.33203125" customWidth="1"/>
    <col min="8" max="8" width="62" customWidth="1"/>
    <col min="9" max="9" width="11.44140625" style="47" customWidth="1"/>
    <col min="10" max="10" width="17.6640625" style="47" customWidth="1"/>
    <col min="11" max="11" width="11.5546875" style="1"/>
    <col min="12" max="12" width="3.6640625" customWidth="1"/>
    <col min="13" max="13" width="18.44140625" bestFit="1" customWidth="1"/>
    <col min="14" max="14" width="6" bestFit="1" customWidth="1"/>
    <col min="15" max="15" width="61.6640625" bestFit="1" customWidth="1"/>
    <col min="16" max="16" width="13.6640625" hidden="1" customWidth="1"/>
    <col min="17" max="17" width="17.5546875" hidden="1" customWidth="1"/>
    <col min="18" max="18" width="13.6640625" bestFit="1" customWidth="1"/>
    <col min="19" max="19" width="14" bestFit="1" customWidth="1"/>
    <col min="20" max="20" width="13.6640625" bestFit="1" customWidth="1"/>
    <col min="21" max="26" width="13.6640625" customWidth="1"/>
    <col min="27" max="27" width="13.6640625" bestFit="1" customWidth="1"/>
  </cols>
  <sheetData>
    <row r="1" spans="3:28" ht="20.399999999999999">
      <c r="M1" s="31"/>
      <c r="O1" s="72"/>
      <c r="P1" s="73"/>
      <c r="Q1" s="73"/>
      <c r="R1" s="33"/>
      <c r="S1" s="33"/>
      <c r="T1" s="33"/>
      <c r="U1" s="33"/>
      <c r="V1" s="33"/>
      <c r="W1" s="33"/>
      <c r="X1" s="33"/>
      <c r="Y1" s="33"/>
      <c r="Z1" s="33"/>
      <c r="AA1" s="34"/>
    </row>
    <row r="2" spans="3:28" ht="20.399999999999999">
      <c r="M2" s="35"/>
      <c r="N2" s="25"/>
      <c r="O2" s="72" t="s">
        <v>28</v>
      </c>
      <c r="P2" s="72"/>
      <c r="Q2" s="74">
        <v>45359</v>
      </c>
      <c r="R2" s="32"/>
      <c r="S2" s="70"/>
      <c r="T2" s="70"/>
      <c r="U2" s="70"/>
      <c r="V2" s="70"/>
      <c r="W2" s="70"/>
      <c r="X2" s="70"/>
      <c r="Y2" s="70"/>
      <c r="Z2" s="70"/>
    </row>
    <row r="3" spans="3:28" ht="28.2" customHeight="1">
      <c r="C3" s="53" t="s">
        <v>34</v>
      </c>
      <c r="D3" s="53" t="s">
        <v>33</v>
      </c>
      <c r="E3" s="53" t="s">
        <v>32</v>
      </c>
      <c r="F3" s="57" t="s">
        <v>27</v>
      </c>
      <c r="M3" s="37"/>
      <c r="N3" s="37"/>
      <c r="O3" s="37"/>
      <c r="P3" s="38"/>
      <c r="Q3" s="39"/>
      <c r="R3" s="36"/>
      <c r="S3" s="36"/>
      <c r="T3" s="36"/>
      <c r="U3" s="36"/>
      <c r="V3" s="36"/>
      <c r="W3" s="36"/>
      <c r="X3" s="36"/>
      <c r="Y3" s="36"/>
      <c r="Z3" s="36"/>
      <c r="AB3" s="23"/>
    </row>
    <row r="4" spans="3:28" ht="17.399999999999999">
      <c r="C4" s="53">
        <v>10</v>
      </c>
      <c r="D4" s="53">
        <v>14</v>
      </c>
      <c r="E4" s="53">
        <v>11</v>
      </c>
      <c r="F4" s="57">
        <f>SUM(C4:E4)</f>
        <v>35</v>
      </c>
      <c r="G4" s="53"/>
      <c r="M4" s="40" t="s">
        <v>29</v>
      </c>
      <c r="N4" s="40"/>
      <c r="O4" s="41" t="s">
        <v>55</v>
      </c>
      <c r="P4" s="68"/>
      <c r="Q4" s="68"/>
      <c r="R4" s="1"/>
      <c r="S4" s="1"/>
      <c r="T4" s="1"/>
      <c r="U4" s="1"/>
      <c r="V4" s="1"/>
      <c r="W4" s="1"/>
      <c r="X4" s="1"/>
      <c r="Y4" s="1"/>
      <c r="Z4" s="1"/>
      <c r="AA4" s="23"/>
    </row>
    <row r="5" spans="3:28" s="23" customFormat="1" ht="17.399999999999999">
      <c r="C5" s="54">
        <v>52.1</v>
      </c>
      <c r="D5" s="54">
        <v>64.857142857142861</v>
      </c>
      <c r="E5" s="54">
        <v>102.09090909090909</v>
      </c>
      <c r="F5" s="58">
        <f>+(C4*C5)+(D4*D5)+(E4*E5)</f>
        <v>2552</v>
      </c>
      <c r="G5" s="55" t="s">
        <v>1</v>
      </c>
      <c r="H5" s="56" t="s">
        <v>24</v>
      </c>
      <c r="I5" s="59">
        <v>38.950000000000003</v>
      </c>
      <c r="J5" s="60">
        <f>+F5*I5</f>
        <v>99400.400000000009</v>
      </c>
      <c r="K5" s="1"/>
      <c r="M5" s="40" t="s">
        <v>30</v>
      </c>
      <c r="N5" s="42"/>
      <c r="O5" s="41" t="s">
        <v>31</v>
      </c>
      <c r="P5" s="69"/>
      <c r="Q5" s="69"/>
      <c r="R5" s="43"/>
      <c r="S5" s="43"/>
      <c r="T5" s="43"/>
      <c r="U5" s="43"/>
      <c r="V5" s="43"/>
      <c r="W5" s="43"/>
      <c r="X5" s="43"/>
      <c r="Y5" s="43"/>
      <c r="Z5" s="43"/>
      <c r="AB5"/>
    </row>
    <row r="6" spans="3:28" s="25" customFormat="1" ht="15.6">
      <c r="C6" s="54">
        <v>105.3</v>
      </c>
      <c r="D6" s="54">
        <v>129.71428571428572</v>
      </c>
      <c r="E6" s="54">
        <v>111.45454545454545</v>
      </c>
      <c r="F6" s="58">
        <f>+(C4*C6)+(D4*D6)+(E4*E6)</f>
        <v>4095</v>
      </c>
      <c r="G6" s="55" t="s">
        <v>1</v>
      </c>
      <c r="H6" s="56" t="s">
        <v>35</v>
      </c>
      <c r="I6" s="61">
        <v>62.7</v>
      </c>
      <c r="J6" s="60">
        <f>+F6*I6</f>
        <v>256756.5</v>
      </c>
      <c r="K6" s="24"/>
      <c r="M6" s="20" t="s">
        <v>21</v>
      </c>
      <c r="N6" s="20" t="s">
        <v>12</v>
      </c>
      <c r="O6" s="21" t="s">
        <v>13</v>
      </c>
      <c r="P6" s="22" t="s">
        <v>22</v>
      </c>
      <c r="Q6" s="22" t="s">
        <v>23</v>
      </c>
      <c r="R6" s="343">
        <v>45959</v>
      </c>
      <c r="S6" s="343">
        <v>45960</v>
      </c>
      <c r="T6" s="343">
        <v>45961</v>
      </c>
      <c r="U6" s="343">
        <v>45967</v>
      </c>
      <c r="V6" s="44"/>
      <c r="W6" s="44"/>
      <c r="X6" s="75"/>
      <c r="Y6" s="75"/>
      <c r="Z6" s="76" t="s">
        <v>37</v>
      </c>
      <c r="AA6" s="45" t="s">
        <v>16</v>
      </c>
      <c r="AB6"/>
    </row>
    <row r="7" spans="3:28" s="23" customFormat="1" ht="27.6" customHeight="1">
      <c r="C7" s="1"/>
      <c r="D7" s="49"/>
      <c r="E7" s="50"/>
      <c r="F7" s="50"/>
      <c r="G7" s="24"/>
      <c r="H7" s="26"/>
      <c r="I7" s="51"/>
      <c r="J7" s="62">
        <f>SUM(J5:J6)</f>
        <v>356156.9</v>
      </c>
      <c r="K7" s="1"/>
      <c r="M7" s="63">
        <f>379+325+674</f>
        <v>1378</v>
      </c>
      <c r="N7" s="24" t="s">
        <v>1</v>
      </c>
      <c r="O7" s="26" t="s">
        <v>24</v>
      </c>
      <c r="P7" s="64">
        <v>38.950000000000003</v>
      </c>
      <c r="Q7" s="48">
        <f>+M7*P7</f>
        <v>53673.100000000006</v>
      </c>
      <c r="R7" s="1">
        <v>848</v>
      </c>
      <c r="S7" s="1">
        <v>530</v>
      </c>
      <c r="T7" s="1"/>
      <c r="U7" s="1"/>
      <c r="V7" s="1"/>
      <c r="W7" s="1"/>
      <c r="X7" s="1"/>
      <c r="Y7" s="1"/>
      <c r="Z7" s="71">
        <f>SUM(R7:Y7)</f>
        <v>1378</v>
      </c>
      <c r="AA7" s="71">
        <f>+M7-SUM(R7:Y7)</f>
        <v>0</v>
      </c>
      <c r="AB7"/>
    </row>
    <row r="8" spans="3:28" s="23" customFormat="1" ht="27.6" customHeight="1">
      <c r="C8" s="1"/>
      <c r="D8" s="49"/>
      <c r="E8" s="50"/>
      <c r="F8" s="50"/>
      <c r="G8" s="24"/>
      <c r="H8" s="26"/>
      <c r="I8" s="51"/>
      <c r="J8" s="52"/>
      <c r="K8" s="1"/>
      <c r="M8" s="63">
        <f>766+649+736</f>
        <v>2151</v>
      </c>
      <c r="N8" s="24" t="s">
        <v>1</v>
      </c>
      <c r="O8" s="26" t="s">
        <v>440</v>
      </c>
      <c r="P8" s="27">
        <v>62.7</v>
      </c>
      <c r="Q8" s="48">
        <f>+M8*P8</f>
        <v>134867.70000000001</v>
      </c>
      <c r="R8" s="1"/>
      <c r="S8" s="1"/>
      <c r="T8" s="1">
        <v>996</v>
      </c>
      <c r="U8" s="1">
        <v>940</v>
      </c>
      <c r="V8" s="1"/>
      <c r="W8" s="1"/>
      <c r="X8" s="1"/>
      <c r="Y8" s="1"/>
      <c r="Z8" s="71">
        <f>SUM(R8:Y8)</f>
        <v>1936</v>
      </c>
      <c r="AA8" s="71">
        <f>+M8-SUM(R8:Y8)</f>
        <v>215</v>
      </c>
      <c r="AB8"/>
    </row>
    <row r="9" spans="3:28" s="23" customFormat="1" ht="19.8">
      <c r="C9" s="1"/>
      <c r="D9" s="49"/>
      <c r="M9" s="63"/>
      <c r="N9" s="24"/>
      <c r="O9" s="26"/>
      <c r="P9" s="46"/>
      <c r="Q9" s="46">
        <f>+M9*P9</f>
        <v>0</v>
      </c>
      <c r="R9" s="1"/>
      <c r="S9" s="1"/>
      <c r="T9" s="1"/>
      <c r="U9" s="1"/>
      <c r="V9" s="1"/>
      <c r="W9" s="1"/>
      <c r="X9" s="1"/>
      <c r="Y9" s="1"/>
      <c r="Z9" s="71">
        <f>SUM(R9:Y9)</f>
        <v>0</v>
      </c>
      <c r="AA9" s="71">
        <f>+M9-SUM(R9:Y9)</f>
        <v>0</v>
      </c>
    </row>
    <row r="10" spans="3:28" ht="19.8">
      <c r="O10" s="24"/>
      <c r="P10" s="29" t="s">
        <v>25</v>
      </c>
      <c r="Q10" s="30">
        <f>SUM(Q7:Q9)</f>
        <v>188540.80000000002</v>
      </c>
      <c r="R10" s="1"/>
      <c r="S10" s="1"/>
      <c r="T10" s="1"/>
      <c r="U10" s="1"/>
      <c r="V10" s="1"/>
      <c r="W10" s="1"/>
      <c r="X10" s="1"/>
      <c r="Y10" s="1"/>
      <c r="Z10" s="1"/>
      <c r="AB10" s="23"/>
    </row>
    <row r="11" spans="3:28" ht="19.8">
      <c r="C11" s="1"/>
      <c r="D11" s="31"/>
      <c r="O11" s="24"/>
      <c r="P11" s="29" t="s">
        <v>26</v>
      </c>
      <c r="Q11" s="30">
        <f>+Q10*0.16</f>
        <v>30166.528000000002</v>
      </c>
      <c r="R11" s="1"/>
      <c r="S11" s="1"/>
      <c r="T11" s="1"/>
      <c r="U11" s="1"/>
      <c r="V11" s="1"/>
      <c r="W11" s="1"/>
      <c r="X11" s="1"/>
      <c r="Y11" s="1"/>
      <c r="Z11" s="1"/>
    </row>
    <row r="12" spans="3:28" ht="19.8">
      <c r="C12" s="1"/>
      <c r="D12" s="35"/>
      <c r="P12" s="29" t="s">
        <v>27</v>
      </c>
      <c r="Q12" s="30">
        <f>+Q10+Q11</f>
        <v>218707.32800000001</v>
      </c>
      <c r="R12" s="1"/>
      <c r="S12" s="1"/>
      <c r="T12" s="1"/>
      <c r="U12" s="1"/>
      <c r="V12" s="1"/>
      <c r="W12" s="1"/>
      <c r="X12" s="1"/>
      <c r="Y12" s="1"/>
      <c r="Z12" s="1"/>
    </row>
    <row r="13" spans="3:28" ht="17.399999999999999">
      <c r="C13" s="1"/>
      <c r="D13" s="31"/>
    </row>
    <row r="14" spans="3:28" ht="17.399999999999999">
      <c r="C14" s="1"/>
      <c r="D14" s="65"/>
    </row>
    <row r="15" spans="3:28" s="23" customFormat="1">
      <c r="C15" s="1"/>
      <c r="AB15" s="1"/>
    </row>
    <row r="16" spans="3:28" s="23" customFormat="1">
      <c r="C16" s="1"/>
      <c r="AB16" s="1"/>
    </row>
    <row r="17" spans="3:28">
      <c r="AB17" s="1"/>
    </row>
    <row r="18" spans="3:28" ht="19.8">
      <c r="P18" s="30"/>
      <c r="Q18" s="46"/>
      <c r="R18" s="1"/>
      <c r="S18" s="1"/>
      <c r="T18" s="1"/>
      <c r="U18" s="1"/>
      <c r="V18" s="1"/>
      <c r="W18" s="1"/>
      <c r="X18" s="1"/>
      <c r="Y18" s="1"/>
      <c r="Z18" s="1"/>
      <c r="AB18" s="1"/>
    </row>
    <row r="21" spans="3:28" s="1" customFormat="1">
      <c r="C21"/>
      <c r="D21" s="28"/>
      <c r="H21" s="1" t="s">
        <v>36</v>
      </c>
    </row>
    <row r="22" spans="3:28" s="1" customFormat="1">
      <c r="C22"/>
      <c r="D22" s="28"/>
    </row>
    <row r="23" spans="3:28" s="1" customFormat="1">
      <c r="C23"/>
      <c r="D23" s="28"/>
    </row>
    <row r="24" spans="3:28" s="1" customFormat="1">
      <c r="C24"/>
      <c r="D24" s="28"/>
    </row>
    <row r="25" spans="3:28" s="1" customFormat="1" ht="15.6">
      <c r="C25"/>
      <c r="D25" s="28"/>
      <c r="E25"/>
      <c r="F25"/>
      <c r="G25"/>
      <c r="H25"/>
      <c r="I25" s="46"/>
      <c r="J25" s="46"/>
    </row>
  </sheetData>
  <pageMargins left="0.25" right="0.25" top="0.75" bottom="0.75" header="0.3" footer="0.3"/>
  <pageSetup scale="25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2CCF-7033-47D7-9AC9-857B5849E016}">
  <dimension ref="A3:E31"/>
  <sheetViews>
    <sheetView workbookViewId="0">
      <selection activeCell="H9" sqref="H9"/>
    </sheetView>
  </sheetViews>
  <sheetFormatPr baseColWidth="10" defaultRowHeight="14.4"/>
  <cols>
    <col min="1" max="1" width="14.6640625" customWidth="1"/>
    <col min="2" max="2" width="20.109375" customWidth="1"/>
    <col min="5" max="5" width="12.109375" customWidth="1"/>
  </cols>
  <sheetData>
    <row r="3" spans="1:5">
      <c r="A3" s="153"/>
      <c r="B3" s="532" t="s">
        <v>143</v>
      </c>
      <c r="C3" s="532"/>
      <c r="D3" s="532"/>
      <c r="E3" s="532"/>
    </row>
    <row r="4" spans="1:5">
      <c r="A4" s="153"/>
      <c r="B4" s="532"/>
      <c r="C4" s="532"/>
      <c r="D4" s="532"/>
      <c r="E4" s="532"/>
    </row>
    <row r="5" spans="1:5">
      <c r="A5" s="153"/>
      <c r="B5" s="532"/>
      <c r="C5" s="532"/>
      <c r="D5" s="532"/>
      <c r="E5" s="532"/>
    </row>
    <row r="6" spans="1:5">
      <c r="A6" s="153"/>
      <c r="B6" s="532"/>
      <c r="C6" s="532"/>
      <c r="D6" s="532"/>
      <c r="E6" s="532"/>
    </row>
    <row r="7" spans="1:5" ht="30" customHeight="1">
      <c r="A7" s="143"/>
      <c r="B7" s="158" t="s">
        <v>71</v>
      </c>
      <c r="C7" s="155" t="s">
        <v>96</v>
      </c>
      <c r="D7" s="154" t="s">
        <v>95</v>
      </c>
      <c r="E7" s="150" t="s">
        <v>94</v>
      </c>
    </row>
    <row r="8" spans="1:5" ht="30" customHeight="1">
      <c r="A8" s="143"/>
      <c r="B8" s="158" t="s">
        <v>74</v>
      </c>
      <c r="C8" s="156" t="s">
        <v>119</v>
      </c>
      <c r="D8" s="146" t="s">
        <v>118</v>
      </c>
      <c r="E8" s="150" t="s">
        <v>117</v>
      </c>
    </row>
    <row r="9" spans="1:5" ht="30" customHeight="1">
      <c r="A9" s="144"/>
      <c r="B9" s="158" t="s">
        <v>71</v>
      </c>
      <c r="C9" s="157" t="s">
        <v>99</v>
      </c>
      <c r="D9" s="150" t="s">
        <v>98</v>
      </c>
      <c r="E9" s="150" t="s">
        <v>97</v>
      </c>
    </row>
    <row r="10" spans="1:5">
      <c r="A10" s="144"/>
      <c r="B10" s="150" t="s">
        <v>40</v>
      </c>
      <c r="C10" s="159" t="s">
        <v>81</v>
      </c>
      <c r="D10" s="159" t="s">
        <v>81</v>
      </c>
      <c r="E10" s="159" t="s">
        <v>81</v>
      </c>
    </row>
    <row r="11" spans="1:5" ht="30" customHeight="1">
      <c r="A11" s="144"/>
      <c r="B11" s="151" t="s">
        <v>125</v>
      </c>
      <c r="C11" s="147">
        <v>1</v>
      </c>
      <c r="D11" s="147">
        <v>2</v>
      </c>
      <c r="E11" s="147">
        <v>1</v>
      </c>
    </row>
    <row r="12" spans="1:5" ht="30" customHeight="1">
      <c r="A12" s="145"/>
      <c r="B12" s="152" t="s">
        <v>126</v>
      </c>
      <c r="C12" s="148">
        <v>12</v>
      </c>
      <c r="D12" s="148">
        <v>16</v>
      </c>
      <c r="E12" s="148">
        <v>12</v>
      </c>
    </row>
    <row r="13" spans="1:5" ht="30" customHeight="1">
      <c r="A13" s="145"/>
      <c r="B13" s="151" t="s">
        <v>127</v>
      </c>
      <c r="C13" s="147">
        <v>6</v>
      </c>
      <c r="D13" s="147">
        <v>10</v>
      </c>
      <c r="E13" s="147">
        <v>6</v>
      </c>
    </row>
    <row r="14" spans="1:5" ht="30" customHeight="1">
      <c r="A14" s="144"/>
      <c r="B14" s="151" t="s">
        <v>128</v>
      </c>
      <c r="C14" s="147">
        <v>1</v>
      </c>
      <c r="D14" s="147">
        <v>10</v>
      </c>
      <c r="E14" s="147">
        <v>8</v>
      </c>
    </row>
    <row r="15" spans="1:5" ht="30" customHeight="1">
      <c r="A15" s="144"/>
      <c r="B15" s="151" t="s">
        <v>129</v>
      </c>
      <c r="C15" s="147">
        <v>15</v>
      </c>
      <c r="D15" s="147">
        <v>26</v>
      </c>
      <c r="E15" s="147">
        <v>15</v>
      </c>
    </row>
    <row r="16" spans="1:5" ht="30" customHeight="1">
      <c r="A16" s="144"/>
      <c r="B16" s="151" t="s">
        <v>130</v>
      </c>
      <c r="C16" s="147">
        <v>8</v>
      </c>
      <c r="D16" s="147">
        <v>2</v>
      </c>
      <c r="E16" s="147">
        <v>1</v>
      </c>
    </row>
    <row r="17" spans="1:5" ht="30" customHeight="1">
      <c r="A17" s="145"/>
      <c r="B17" s="151" t="s">
        <v>131</v>
      </c>
      <c r="C17" s="148">
        <v>3</v>
      </c>
      <c r="D17" s="148">
        <v>4</v>
      </c>
      <c r="E17" s="148">
        <v>3</v>
      </c>
    </row>
    <row r="18" spans="1:5" ht="30" customHeight="1">
      <c r="A18" s="144"/>
      <c r="B18" s="151" t="s">
        <v>132</v>
      </c>
      <c r="C18" s="147">
        <v>2</v>
      </c>
      <c r="D18" s="147">
        <v>5</v>
      </c>
      <c r="E18" s="147">
        <v>2</v>
      </c>
    </row>
    <row r="19" spans="1:5" ht="30" customHeight="1">
      <c r="A19" s="144"/>
      <c r="B19" s="152" t="s">
        <v>133</v>
      </c>
      <c r="C19" s="147">
        <v>1</v>
      </c>
      <c r="D19" s="147">
        <v>1</v>
      </c>
      <c r="E19" s="147">
        <v>1</v>
      </c>
    </row>
    <row r="20" spans="1:5" ht="30" customHeight="1">
      <c r="A20" s="144"/>
      <c r="B20" s="152" t="s">
        <v>134</v>
      </c>
      <c r="C20" s="147">
        <v>3</v>
      </c>
      <c r="D20" s="147">
        <v>3</v>
      </c>
      <c r="E20" s="147">
        <v>8</v>
      </c>
    </row>
    <row r="21" spans="1:5" ht="30" customHeight="1">
      <c r="A21" s="145"/>
      <c r="B21" s="152" t="s">
        <v>135</v>
      </c>
      <c r="C21" s="147">
        <v>8</v>
      </c>
      <c r="D21" s="147">
        <v>10</v>
      </c>
      <c r="E21" s="147">
        <v>8</v>
      </c>
    </row>
    <row r="22" spans="1:5" ht="30" customHeight="1">
      <c r="A22" s="145"/>
      <c r="B22" s="152" t="s">
        <v>136</v>
      </c>
      <c r="C22" s="147">
        <v>4</v>
      </c>
      <c r="D22" s="147">
        <v>8</v>
      </c>
      <c r="E22" s="147">
        <v>4</v>
      </c>
    </row>
    <row r="23" spans="1:5" ht="30" customHeight="1">
      <c r="A23" s="145"/>
      <c r="B23" s="151" t="s">
        <v>142</v>
      </c>
      <c r="C23" s="147">
        <v>1</v>
      </c>
      <c r="D23" s="147">
        <v>2</v>
      </c>
      <c r="E23" s="147">
        <v>1</v>
      </c>
    </row>
    <row r="24" spans="1:5" ht="30" customHeight="1">
      <c r="A24" s="145"/>
      <c r="B24" s="151" t="s">
        <v>137</v>
      </c>
      <c r="C24" s="147">
        <v>6</v>
      </c>
      <c r="D24" s="147">
        <v>10</v>
      </c>
      <c r="E24" s="147">
        <v>6</v>
      </c>
    </row>
    <row r="25" spans="1:5" ht="30" customHeight="1">
      <c r="A25" s="145"/>
      <c r="B25" s="151" t="s">
        <v>138</v>
      </c>
      <c r="C25" s="147">
        <v>6</v>
      </c>
      <c r="D25" s="147">
        <v>10</v>
      </c>
      <c r="E25" s="147">
        <v>6</v>
      </c>
    </row>
    <row r="26" spans="1:5" ht="30" customHeight="1">
      <c r="A26" s="145"/>
      <c r="B26" s="151" t="s">
        <v>139</v>
      </c>
      <c r="C26" s="148">
        <v>1</v>
      </c>
      <c r="D26" s="148">
        <v>1</v>
      </c>
      <c r="E26" s="148">
        <v>1</v>
      </c>
    </row>
    <row r="27" spans="1:5" ht="30" customHeight="1">
      <c r="A27" s="144"/>
      <c r="B27" s="151" t="s">
        <v>140</v>
      </c>
      <c r="C27" s="148">
        <v>10</v>
      </c>
      <c r="D27" s="148">
        <v>10</v>
      </c>
      <c r="E27" s="148">
        <v>10</v>
      </c>
    </row>
    <row r="28" spans="1:5" ht="30" customHeight="1">
      <c r="A28" s="143"/>
      <c r="B28" s="151" t="s">
        <v>141</v>
      </c>
      <c r="C28" s="147">
        <v>4</v>
      </c>
      <c r="D28" s="147">
        <v>6</v>
      </c>
      <c r="E28" s="147">
        <v>4</v>
      </c>
    </row>
    <row r="29" spans="1:5" ht="30" customHeight="1">
      <c r="A29" s="143"/>
      <c r="B29" s="151"/>
      <c r="C29" s="147"/>
      <c r="D29" s="147"/>
      <c r="E29" s="149"/>
    </row>
    <row r="30" spans="1:5" ht="30" customHeight="1">
      <c r="A30" s="143"/>
      <c r="B30" s="151"/>
      <c r="C30" s="147"/>
      <c r="D30" s="147"/>
      <c r="E30" s="149"/>
    </row>
    <row r="31" spans="1:5">
      <c r="A31" s="143"/>
      <c r="B31" s="144"/>
      <c r="C31" s="144"/>
      <c r="D31" s="144"/>
      <c r="E31" s="144"/>
    </row>
  </sheetData>
  <mergeCells count="1">
    <mergeCell ref="B3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42</vt:i4>
      </vt:variant>
    </vt:vector>
  </HeadingPairs>
  <TitlesOfParts>
    <vt:vector size="70" baseType="lpstr">
      <vt:lpstr>CHECK LIST VIVIENDAS</vt:lpstr>
      <vt:lpstr>47</vt:lpstr>
      <vt:lpstr>WC-OVALINES</vt:lpstr>
      <vt:lpstr>PUERTAS </vt:lpstr>
      <vt:lpstr>TINACOS</vt:lpstr>
      <vt:lpstr>CUADRO MEDICION</vt:lpstr>
      <vt:lpstr>MATERIAL ENTREPISO</vt:lpstr>
      <vt:lpstr>CED. GRIFERIA cont 18- 22 VIV. </vt:lpstr>
      <vt:lpstr>costos</vt:lpstr>
      <vt:lpstr>CEDULA PISO 18  VIVIENDAS</vt:lpstr>
      <vt:lpstr>AZULEJO Y ANTIDERRAPANTE</vt:lpstr>
      <vt:lpstr>LUMINARIAS</vt:lpstr>
      <vt:lpstr>ACCESORIO ELECTRICO </vt:lpstr>
      <vt:lpstr>CABLE </vt:lpstr>
      <vt:lpstr>PUNTAS </vt:lpstr>
      <vt:lpstr>AZOTEA</vt:lpstr>
      <vt:lpstr>ENTREPISO GALVANIZADO ELECTRICO</vt:lpstr>
      <vt:lpstr>ENTREPISO TUBO PLUS</vt:lpstr>
      <vt:lpstr>ENTREPISO PVC</vt:lpstr>
      <vt:lpstr>CIMENTACION ELECTRICA</vt:lpstr>
      <vt:lpstr>CIMENTACION GALVANIZADO</vt:lpstr>
      <vt:lpstr>CIMENTACION SANITARIO nvo contr</vt:lpstr>
      <vt:lpstr>CIMENTACION HIDRAULICA </vt:lpstr>
      <vt:lpstr>ARMASEL</vt:lpstr>
      <vt:lpstr>Hoja1</vt:lpstr>
      <vt:lpstr>ACEROS</vt:lpstr>
      <vt:lpstr>CASETON</vt:lpstr>
      <vt:lpstr>Hoja3</vt:lpstr>
      <vt:lpstr>'ACCESORIO ELECTRICO '!Área_de_impresión</vt:lpstr>
      <vt:lpstr>AZOTEA!Área_de_impresión</vt:lpstr>
      <vt:lpstr>'CABLE '!Área_de_impresión</vt:lpstr>
      <vt:lpstr>'CIMENTACION ELECTRICA'!Área_de_impresión</vt:lpstr>
      <vt:lpstr>'CIMENTACION GALVANIZADO'!Área_de_impresión</vt:lpstr>
      <vt:lpstr>'CIMENTACION HIDRAULICA '!Área_de_impresión</vt:lpstr>
      <vt:lpstr>'CIMENTACION SANITARIO nvo contr'!Área_de_impresión</vt:lpstr>
      <vt:lpstr>'CUADRO MEDICION'!Área_de_impresión</vt:lpstr>
      <vt:lpstr>'ENTREPISO GALVANIZADO ELECTRICO'!Área_de_impresión</vt:lpstr>
      <vt:lpstr>'ENTREPISO PVC'!Área_de_impresión</vt:lpstr>
      <vt:lpstr>'ENTREPISO TUBO PLUS'!Área_de_impresión</vt:lpstr>
      <vt:lpstr>LUMINARIAS!Área_de_impresión</vt:lpstr>
      <vt:lpstr>'PUNTAS '!Área_de_impresión</vt:lpstr>
      <vt:lpstr>TINACOS!Área_de_impresión</vt:lpstr>
      <vt:lpstr>'ACCESORIO ELECTRICO '!data10</vt:lpstr>
      <vt:lpstr>AZOTEA!data10</vt:lpstr>
      <vt:lpstr>'CABLE '!data10</vt:lpstr>
      <vt:lpstr>'CIMENTACION ELECTRICA'!data10</vt:lpstr>
      <vt:lpstr>'CIMENTACION GALVANIZADO'!data10</vt:lpstr>
      <vt:lpstr>'CIMENTACION HIDRAULICA '!data10</vt:lpstr>
      <vt:lpstr>'CIMENTACION SANITARIO nvo contr'!data10</vt:lpstr>
      <vt:lpstr>'CUADRO MEDICION'!data10</vt:lpstr>
      <vt:lpstr>'ENTREPISO GALVANIZADO ELECTRICO'!data10</vt:lpstr>
      <vt:lpstr>'ENTREPISO PVC'!data10</vt:lpstr>
      <vt:lpstr>'ENTREPISO TUBO PLUS'!data10</vt:lpstr>
      <vt:lpstr>LUMINARIAS!data10</vt:lpstr>
      <vt:lpstr>'PUNTAS '!data10</vt:lpstr>
      <vt:lpstr>TINACOS!data10</vt:lpstr>
      <vt:lpstr>'ACCESORIO ELECTRICO '!data4</vt:lpstr>
      <vt:lpstr>AZOTEA!data4</vt:lpstr>
      <vt:lpstr>'CABLE '!data4</vt:lpstr>
      <vt:lpstr>'CIMENTACION ELECTRICA'!data4</vt:lpstr>
      <vt:lpstr>'CIMENTACION GALVANIZADO'!data4</vt:lpstr>
      <vt:lpstr>'CIMENTACION HIDRAULICA '!data4</vt:lpstr>
      <vt:lpstr>'CIMENTACION SANITARIO nvo contr'!data4</vt:lpstr>
      <vt:lpstr>'CUADRO MEDICION'!data4</vt:lpstr>
      <vt:lpstr>'ENTREPISO GALVANIZADO ELECTRICO'!data4</vt:lpstr>
      <vt:lpstr>'ENTREPISO PVC'!data4</vt:lpstr>
      <vt:lpstr>'ENTREPISO TUBO PLUS'!data4</vt:lpstr>
      <vt:lpstr>LUMINARIAS!data4</vt:lpstr>
      <vt:lpstr>'PUNTAS '!data4</vt:lpstr>
      <vt:lpstr>TINACOS!data4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2026-06-09T00:22:39Z</dcterms:modified>
</cp:coreProperties>
</file>