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y num datasets" sheetId="1" state="visible" r:id="rId2"/>
    <sheet name="by amt dowload" sheetId="2" state="visible" r:id="rId3"/>
    <sheet name="by dl speed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<sst xmlns="http://schemas.openxmlformats.org/spreadsheetml/2006/main" count="130" uniqueCount="45">
  <si>
    <t>Preprocessing Parameters</t>
  </si>
  <si>
    <t>Number of datasets</t>
  </si>
  <si>
    <t>Raw Data Size (GB)</t>
  </si>
  <si>
    <t>Preproc Data Size (GB)</t>
  </si>
  <si>
    <t>Preproc Data to Download (GB)</t>
  </si>
  <si>
    <t>Dataset Preproc Time (min)</t>
  </si>
  <si>
    <t>Transfer speeds determine from web test (http://speedtest.comcast.net/)</t>
  </si>
  <si>
    <t>Data Upload Speed (mbps)</t>
  </si>
  <si>
    <t>Data upload speed (GB/hour)</t>
  </si>
  <si>
    <t>Data Download Speed (mbps)</t>
  </si>
  <si>
    <t>Data Download speed (GB/hour)</t>
  </si>
  <si>
    <t>Cluster Parameters</t>
  </si>
  <si>
    <t>Datasets to process in parallel on a node</t>
  </si>
  <si>
    <t>Number of nodes to use (max 20)</t>
  </si>
  <si>
    <t>Virtual Machine Size</t>
  </si>
  <si>
    <t>Costs determined from AWS EC2 pricing (http://aws.amazon.com/ec2/pricing/)</t>
  </si>
  <si>
    <t>Transfer cost in/out of EC2</t>
  </si>
  <si>
    <t>T2 small (master node) on demand price</t>
  </si>
  <si>
    <t>C3.8xlarge (compute node) spot price</t>
  </si>
  <si>
    <t>Storage pricing from AWS EBS (http://aws.amazon.com/ebs/pricing/)</t>
  </si>
  <si>
    <t>EBS SSD price (GB / month)</t>
  </si>
  <si>
    <t>EBS SSD price (GB / hour)</t>
  </si>
  <si>
    <t>Calculate relevent parameters</t>
  </si>
  <si>
    <t>Number of processing iterations</t>
  </si>
  <si>
    <t>Total Processing Time (hours)</t>
  </si>
  <si>
    <t>Wall Time (hours)</t>
  </si>
  <si>
    <t>Data Upload Time (hours)</t>
  </si>
  <si>
    <t>Data Upload Cost</t>
  </si>
  <si>
    <t>Data Download Time (hours)</t>
  </si>
  <si>
    <t>Data Download Cost</t>
  </si>
  <si>
    <t>Time to processes one iteration (hours)</t>
  </si>
  <si>
    <t>Time to process remaining N-1 iteration (hours)</t>
  </si>
  <si>
    <t>Time to download data from N-1 iterations (hours)</t>
  </si>
  <si>
    <t>Time to download last iteration (hours)</t>
  </si>
  <si>
    <t>Master Node Up-time</t>
  </si>
  <si>
    <t>Master Node Cost</t>
  </si>
  <si>
    <t>Master Node Storage per hour</t>
  </si>
  <si>
    <t>Master Node Storage Cost</t>
  </si>
  <si>
    <t>Compute Node Cost</t>
  </si>
  <si>
    <t>Compute Node Storage Cost</t>
  </si>
  <si>
    <t>Total Cost</t>
  </si>
  <si>
    <t>Cost per dataset</t>
  </si>
  <si>
    <t>Total Time (hours)</t>
  </si>
  <si>
    <t>Time per dataset (min)</t>
  </si>
  <si>
    <t>Total Time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</si>
</sst>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@"/>
    <numFmt numFmtId="166" formatCode="_-* #,##0.00_-;\-* #,##0.00_-;_-* \-??_-;_-@_-"/>
    <numFmt numFmtId="167" formatCode="0.00"/>
    <numFmt numFmtId="168" formatCode="\$#,##0.00;[RED]\$#,##0.00"/>
    <numFmt numFmtId="169" formatCode="#,##0.00;[RED]\-#,##0.00"/>
    <numFmt numFmtId="170" formatCode="\$#,##0.00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i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L6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2" activeCellId="0" sqref="C62"/>
    </sheetView>
  </sheetViews>
  <sheetFormatPr defaultRowHeight="15"/>
  <cols>
    <col collapsed="false" hidden="false" max="1" min="1" style="0" width="10.5296296296296"/>
    <col collapsed="false" hidden="false" max="2" min="2" style="0" width="53.662962962963"/>
    <col collapsed="false" hidden="false" max="12" min="3" style="0" width="12.162962962963"/>
    <col collapsed="false" hidden="false" max="1025" min="13" style="0" width="10.5296296296296"/>
  </cols>
  <sheetData>
    <row r="2" customFormat="false" ht="15" hidden="false" customHeight="false" outlineLevel="0" collapsed="false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15" hidden="false" customHeight="false" outlineLevel="0" collapsed="false">
      <c r="B3" s="0" t="s">
        <v>1</v>
      </c>
      <c r="C3" s="3" t="n">
        <v>50</v>
      </c>
      <c r="D3" s="3" t="n">
        <v>100</v>
      </c>
      <c r="E3" s="3" t="n">
        <v>200</v>
      </c>
      <c r="F3" s="3" t="n">
        <v>500</v>
      </c>
      <c r="G3" s="3" t="n">
        <v>1000</v>
      </c>
      <c r="H3" s="3" t="n">
        <v>2000</v>
      </c>
      <c r="I3" s="3" t="n">
        <v>5000</v>
      </c>
      <c r="J3" s="3" t="n">
        <v>10000</v>
      </c>
      <c r="K3" s="3" t="n">
        <v>20000</v>
      </c>
      <c r="L3" s="3" t="n">
        <v>50000</v>
      </c>
    </row>
    <row r="4" customFormat="false" ht="15" hidden="false" customHeight="false" outlineLevel="0" collapsed="false">
      <c r="C4" s="4"/>
      <c r="D4" s="4"/>
      <c r="E4" s="4"/>
      <c r="F4" s="4"/>
      <c r="G4" s="4"/>
      <c r="H4" s="4"/>
      <c r="I4" s="4"/>
      <c r="J4" s="4"/>
      <c r="K4" s="4"/>
      <c r="L4" s="4"/>
    </row>
    <row r="5" customFormat="false" ht="15" hidden="false" customHeight="false" outlineLevel="0" collapsed="false">
      <c r="B5" s="0" t="s">
        <v>2</v>
      </c>
      <c r="C5" s="4" t="n">
        <v>0.05</v>
      </c>
      <c r="D5" s="4" t="n">
        <v>0.05</v>
      </c>
      <c r="E5" s="4" t="n">
        <v>0.05</v>
      </c>
      <c r="F5" s="4" t="n">
        <v>0.05</v>
      </c>
      <c r="G5" s="4" t="n">
        <v>0.05</v>
      </c>
      <c r="H5" s="4" t="n">
        <v>0.05</v>
      </c>
      <c r="I5" s="4" t="n">
        <v>0.05</v>
      </c>
      <c r="J5" s="4" t="n">
        <v>0.05</v>
      </c>
      <c r="K5" s="4" t="n">
        <v>0.05</v>
      </c>
      <c r="L5" s="4" t="n">
        <v>0.05</v>
      </c>
    </row>
    <row r="6" customFormat="false" ht="15" hidden="false" customHeight="false" outlineLevel="0" collapsed="false">
      <c r="B6" s="0" t="s">
        <v>3</v>
      </c>
      <c r="C6" s="4" t="n">
        <v>2.3</v>
      </c>
      <c r="D6" s="4" t="n">
        <v>2.3</v>
      </c>
      <c r="E6" s="4" t="n">
        <v>2.3</v>
      </c>
      <c r="F6" s="4" t="n">
        <v>2.3</v>
      </c>
      <c r="G6" s="4" t="n">
        <v>2.3</v>
      </c>
      <c r="H6" s="4" t="n">
        <v>2.3</v>
      </c>
      <c r="I6" s="4" t="n">
        <v>2.3</v>
      </c>
      <c r="J6" s="4" t="n">
        <v>2.3</v>
      </c>
      <c r="K6" s="4" t="n">
        <v>2.3</v>
      </c>
      <c r="L6" s="4" t="n">
        <v>2.3</v>
      </c>
    </row>
    <row r="7" customFormat="false" ht="15" hidden="false" customHeight="false" outlineLevel="0" collapsed="false">
      <c r="B7" s="0" t="s">
        <v>4</v>
      </c>
      <c r="C7" s="4" t="n">
        <v>1</v>
      </c>
      <c r="D7" s="4" t="n">
        <v>1</v>
      </c>
      <c r="E7" s="4" t="n">
        <v>1</v>
      </c>
      <c r="F7" s="4" t="n">
        <v>1</v>
      </c>
      <c r="G7" s="4" t="n">
        <v>1</v>
      </c>
      <c r="H7" s="4" t="n">
        <v>1</v>
      </c>
      <c r="I7" s="4" t="n">
        <v>1</v>
      </c>
      <c r="J7" s="4" t="n">
        <v>1</v>
      </c>
      <c r="K7" s="4" t="n">
        <v>1</v>
      </c>
      <c r="L7" s="4" t="n">
        <v>1</v>
      </c>
    </row>
    <row r="8" customFormat="false" ht="15" hidden="false" customHeight="false" outlineLevel="0" collapsed="false">
      <c r="C8" s="4"/>
      <c r="D8" s="4"/>
      <c r="E8" s="4"/>
      <c r="F8" s="4"/>
      <c r="G8" s="4"/>
      <c r="H8" s="4"/>
      <c r="I8" s="4"/>
      <c r="J8" s="4"/>
      <c r="K8" s="4"/>
      <c r="L8" s="4"/>
    </row>
    <row r="9" customFormat="false" ht="15" hidden="false" customHeight="false" outlineLevel="0" collapsed="false">
      <c r="B9" s="0" t="s">
        <v>5</v>
      </c>
      <c r="C9" s="4" t="n">
        <v>45</v>
      </c>
      <c r="D9" s="4" t="n">
        <v>45</v>
      </c>
      <c r="E9" s="4" t="n">
        <v>45</v>
      </c>
      <c r="F9" s="4" t="n">
        <v>45</v>
      </c>
      <c r="G9" s="4" t="n">
        <v>45</v>
      </c>
      <c r="H9" s="4" t="n">
        <v>45</v>
      </c>
      <c r="I9" s="4" t="n">
        <v>45</v>
      </c>
      <c r="J9" s="4" t="n">
        <v>45</v>
      </c>
      <c r="K9" s="4" t="n">
        <v>45</v>
      </c>
      <c r="L9" s="4" t="n">
        <v>45</v>
      </c>
    </row>
    <row r="10" customFormat="false" ht="15" hidden="false" customHeight="false" outlineLevel="0" collapsed="false">
      <c r="C10" s="4"/>
      <c r="D10" s="4"/>
      <c r="E10" s="4"/>
      <c r="F10" s="4"/>
      <c r="G10" s="4"/>
      <c r="H10" s="4"/>
      <c r="I10" s="4"/>
      <c r="J10" s="4"/>
      <c r="K10" s="4"/>
      <c r="L10" s="4"/>
    </row>
    <row r="11" customFormat="false" ht="15" hidden="false" customHeight="false" outlineLevel="0" collapsed="false">
      <c r="B11" s="1" t="s">
        <v>6</v>
      </c>
      <c r="C11" s="4"/>
      <c r="D11" s="4"/>
      <c r="E11" s="4"/>
      <c r="F11" s="4"/>
      <c r="G11" s="4"/>
      <c r="H11" s="4"/>
      <c r="I11" s="4"/>
      <c r="J11" s="4"/>
      <c r="K11" s="4"/>
      <c r="L11" s="4"/>
    </row>
    <row r="12" customFormat="false" ht="15" hidden="false" customHeight="false" outlineLevel="0" collapsed="false">
      <c r="B12" s="5" t="s">
        <v>7</v>
      </c>
      <c r="C12" s="4" t="n">
        <v>18</v>
      </c>
      <c r="D12" s="4" t="n">
        <v>18</v>
      </c>
      <c r="E12" s="4" t="n">
        <v>18</v>
      </c>
      <c r="F12" s="4" t="n">
        <v>18</v>
      </c>
      <c r="G12" s="4" t="n">
        <v>18</v>
      </c>
      <c r="H12" s="4" t="n">
        <v>18</v>
      </c>
      <c r="I12" s="4" t="n">
        <v>18</v>
      </c>
      <c r="J12" s="4" t="n">
        <v>18</v>
      </c>
      <c r="K12" s="4" t="n">
        <v>18</v>
      </c>
      <c r="L12" s="4" t="n">
        <v>18</v>
      </c>
    </row>
    <row r="13" customFormat="false" ht="15" hidden="false" customHeight="false" outlineLevel="0" collapsed="false">
      <c r="B13" s="5" t="s">
        <v>8</v>
      </c>
      <c r="C13" s="4" t="n">
        <f aca="false">C12/8/1024*60*60</f>
        <v>7.91015625</v>
      </c>
      <c r="D13" s="4" t="n">
        <f aca="false">D12/8/1024*60*60</f>
        <v>7.91015625</v>
      </c>
      <c r="E13" s="4" t="n">
        <f aca="false">E12/8/1024*60*60</f>
        <v>7.91015625</v>
      </c>
      <c r="F13" s="4" t="n">
        <f aca="false">F12/8/1024*60*60</f>
        <v>7.91015625</v>
      </c>
      <c r="G13" s="4" t="n">
        <f aca="false">G12/8/1024*60*60</f>
        <v>7.91015625</v>
      </c>
      <c r="H13" s="4" t="n">
        <f aca="false">H12/8/1024*60*60</f>
        <v>7.91015625</v>
      </c>
      <c r="I13" s="4" t="n">
        <f aca="false">I12/8/1024*60*60</f>
        <v>7.91015625</v>
      </c>
      <c r="J13" s="4" t="n">
        <f aca="false">J12/8/1024*60*60</f>
        <v>7.91015625</v>
      </c>
      <c r="K13" s="4" t="n">
        <f aca="false">K12/8/1024*60*60</f>
        <v>7.91015625</v>
      </c>
      <c r="L13" s="4" t="n">
        <f aca="false">L12/8/1024*60*60</f>
        <v>7.91015625</v>
      </c>
    </row>
    <row r="14" customFormat="false" ht="15" hidden="false" customHeight="false" outlineLevel="0" collapsed="false">
      <c r="B14" s="5" t="s">
        <v>9</v>
      </c>
      <c r="C14" s="4" t="n">
        <v>19.26</v>
      </c>
      <c r="D14" s="4" t="n">
        <v>19.26</v>
      </c>
      <c r="E14" s="4" t="n">
        <v>19.26</v>
      </c>
      <c r="F14" s="4" t="n">
        <v>19.26</v>
      </c>
      <c r="G14" s="4" t="n">
        <v>19.26</v>
      </c>
      <c r="H14" s="4" t="n">
        <v>19.26</v>
      </c>
      <c r="I14" s="4" t="n">
        <v>19.26</v>
      </c>
      <c r="J14" s="4" t="n">
        <v>19.26</v>
      </c>
      <c r="K14" s="4" t="n">
        <v>19.26</v>
      </c>
      <c r="L14" s="4" t="n">
        <v>19.26</v>
      </c>
    </row>
    <row r="15" customFormat="false" ht="15" hidden="false" customHeight="false" outlineLevel="0" collapsed="false">
      <c r="B15" s="5" t="s">
        <v>10</v>
      </c>
      <c r="C15" s="4" t="n">
        <f aca="false">C14/8/1024*60*60</f>
        <v>8.4638671875</v>
      </c>
      <c r="D15" s="4" t="n">
        <f aca="false">D14/8/1024*60*60</f>
        <v>8.4638671875</v>
      </c>
      <c r="E15" s="4" t="n">
        <f aca="false">E14/8/1024*60*60</f>
        <v>8.4638671875</v>
      </c>
      <c r="F15" s="4" t="n">
        <f aca="false">F14/8/1024*60*60</f>
        <v>8.4638671875</v>
      </c>
      <c r="G15" s="4" t="n">
        <f aca="false">G14/8/1024*60*60</f>
        <v>8.4638671875</v>
      </c>
      <c r="H15" s="4" t="n">
        <f aca="false">H14/8/1024*60*60</f>
        <v>8.4638671875</v>
      </c>
      <c r="I15" s="4" t="n">
        <f aca="false">I14/8/1024*60*60</f>
        <v>8.4638671875</v>
      </c>
      <c r="J15" s="4" t="n">
        <f aca="false">J14/8/1024*60*60</f>
        <v>8.4638671875</v>
      </c>
      <c r="K15" s="4" t="n">
        <f aca="false">K14/8/1024*60*60</f>
        <v>8.4638671875</v>
      </c>
      <c r="L15" s="4" t="n">
        <f aca="false">L14/8/1024*60*60</f>
        <v>8.4638671875</v>
      </c>
    </row>
    <row r="16" customFormat="false" ht="15" hidden="false" customHeight="false" outlineLevel="0" collapsed="false"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customFormat="false" ht="15" hidden="false" customHeight="false" outlineLevel="0" collapsed="false">
      <c r="B17" s="1" t="s">
        <v>11</v>
      </c>
      <c r="C17" s="4"/>
      <c r="D17" s="4"/>
      <c r="E17" s="4"/>
      <c r="F17" s="4"/>
      <c r="G17" s="4"/>
      <c r="H17" s="4"/>
      <c r="I17" s="4"/>
      <c r="J17" s="4"/>
      <c r="K17" s="4"/>
      <c r="L17" s="4"/>
    </row>
    <row r="18" customFormat="false" ht="15" hidden="false" customHeight="false" outlineLevel="0" collapsed="false">
      <c r="B18" s="0" t="s">
        <v>12</v>
      </c>
      <c r="C18" s="4" t="n">
        <v>3</v>
      </c>
      <c r="D18" s="4" t="n">
        <v>3</v>
      </c>
      <c r="E18" s="4" t="n">
        <v>3</v>
      </c>
      <c r="F18" s="4" t="n">
        <v>3</v>
      </c>
      <c r="G18" s="4" t="n">
        <v>3</v>
      </c>
      <c r="H18" s="4" t="n">
        <v>3</v>
      </c>
      <c r="I18" s="4" t="n">
        <v>3</v>
      </c>
      <c r="J18" s="4" t="n">
        <v>3</v>
      </c>
      <c r="K18" s="4" t="n">
        <v>3</v>
      </c>
      <c r="L18" s="4" t="n">
        <v>3</v>
      </c>
    </row>
    <row r="19" customFormat="false" ht="15" hidden="false" customHeight="false" outlineLevel="0" collapsed="false">
      <c r="B19" s="0" t="s">
        <v>13</v>
      </c>
      <c r="C19" s="4" t="n">
        <f aca="false">MIN(ROUND(C3/C18,0),20)</f>
        <v>17</v>
      </c>
      <c r="D19" s="4" t="n">
        <f aca="false">MIN(ROUND(D3/D18,0),20)</f>
        <v>20</v>
      </c>
      <c r="E19" s="4" t="n">
        <f aca="false">MIN(ROUND(E3/E18,0),20)</f>
        <v>20</v>
      </c>
      <c r="F19" s="4" t="n">
        <f aca="false">MIN(ROUND(F3/F18,0),20)</f>
        <v>20</v>
      </c>
      <c r="G19" s="4" t="n">
        <f aca="false">MIN(ROUND(G3/G18,0),20)</f>
        <v>20</v>
      </c>
      <c r="H19" s="4" t="n">
        <f aca="false">MIN(ROUND(H3/H18,0),20)</f>
        <v>20</v>
      </c>
      <c r="I19" s="4" t="n">
        <f aca="false">MIN(ROUND(I3/I18,0),20)</f>
        <v>20</v>
      </c>
      <c r="J19" s="4" t="n">
        <f aca="false">MIN(ROUND(J3/J18,0),20)</f>
        <v>20</v>
      </c>
      <c r="K19" s="4" t="n">
        <f aca="false">MIN(ROUND(K3/K18,0),20)</f>
        <v>20</v>
      </c>
      <c r="L19" s="4" t="n">
        <f aca="false">MIN(ROUND(L3/L18,0),20)</f>
        <v>20</v>
      </c>
    </row>
    <row r="20" customFormat="false" ht="15" hidden="false" customHeight="false" outlineLevel="0" collapsed="false">
      <c r="B20" s="0" t="s">
        <v>14</v>
      </c>
      <c r="C20" s="4" t="n">
        <v>30</v>
      </c>
      <c r="D20" s="4" t="n">
        <v>30</v>
      </c>
      <c r="E20" s="4" t="n">
        <v>30</v>
      </c>
      <c r="F20" s="4" t="n">
        <v>30</v>
      </c>
      <c r="G20" s="4" t="n">
        <v>30</v>
      </c>
      <c r="H20" s="4" t="n">
        <v>30</v>
      </c>
      <c r="I20" s="4" t="n">
        <v>30</v>
      </c>
      <c r="J20" s="4" t="n">
        <v>30</v>
      </c>
      <c r="K20" s="4" t="n">
        <v>30</v>
      </c>
      <c r="L20" s="4" t="n">
        <v>30</v>
      </c>
    </row>
    <row r="21" customFormat="false" ht="15" hidden="false" customHeight="false" outlineLevel="0" collapsed="false">
      <c r="C21" s="4"/>
      <c r="D21" s="4"/>
      <c r="E21" s="4"/>
      <c r="F21" s="4"/>
      <c r="G21" s="4"/>
      <c r="H21" s="4"/>
      <c r="I21" s="4"/>
      <c r="J21" s="4"/>
      <c r="K21" s="4"/>
      <c r="L21" s="4"/>
    </row>
    <row r="22" customFormat="false" ht="15" hidden="false" customHeight="false" outlineLevel="0" collapsed="false">
      <c r="B22" s="6" t="s">
        <v>15</v>
      </c>
      <c r="C22" s="4"/>
      <c r="D22" s="4"/>
      <c r="E22" s="4"/>
      <c r="F22" s="4"/>
      <c r="G22" s="4"/>
      <c r="H22" s="4"/>
      <c r="I22" s="4"/>
      <c r="J22" s="4"/>
      <c r="K22" s="4"/>
      <c r="L22" s="4"/>
    </row>
    <row r="23" customFormat="false" ht="15" hidden="false" customHeight="false" outlineLevel="0" collapsed="false">
      <c r="B23" s="0" t="s">
        <v>16</v>
      </c>
      <c r="C23" s="4" t="n">
        <v>0.14</v>
      </c>
      <c r="D23" s="4" t="n">
        <v>0.14</v>
      </c>
      <c r="E23" s="4" t="n">
        <v>0.14</v>
      </c>
      <c r="F23" s="4" t="n">
        <v>0.14</v>
      </c>
      <c r="G23" s="4" t="n">
        <v>0.14</v>
      </c>
      <c r="H23" s="4" t="n">
        <v>0.14</v>
      </c>
      <c r="I23" s="4" t="n">
        <v>0.14</v>
      </c>
      <c r="J23" s="4" t="n">
        <v>0.14</v>
      </c>
      <c r="K23" s="4" t="n">
        <v>0.14</v>
      </c>
      <c r="L23" s="4" t="n">
        <v>0.14</v>
      </c>
    </row>
    <row r="24" customFormat="false" ht="15" hidden="false" customHeight="false" outlineLevel="0" collapsed="false">
      <c r="B24" s="0" t="s">
        <v>17</v>
      </c>
      <c r="C24" s="4" t="n">
        <v>0.04</v>
      </c>
      <c r="D24" s="4" t="n">
        <v>0.04</v>
      </c>
      <c r="E24" s="4" t="n">
        <v>0.04</v>
      </c>
      <c r="F24" s="4" t="n">
        <v>0.04</v>
      </c>
      <c r="G24" s="4" t="n">
        <v>0.04</v>
      </c>
      <c r="H24" s="4" t="n">
        <v>0.04</v>
      </c>
      <c r="I24" s="4" t="n">
        <v>0.04</v>
      </c>
      <c r="J24" s="4" t="n">
        <v>0.04</v>
      </c>
      <c r="K24" s="4" t="n">
        <v>0.04</v>
      </c>
      <c r="L24" s="4" t="n">
        <v>0.04</v>
      </c>
    </row>
    <row r="25" customFormat="false" ht="15" hidden="false" customHeight="false" outlineLevel="0" collapsed="false">
      <c r="B25" s="0" t="s">
        <v>18</v>
      </c>
      <c r="C25" s="4" t="n">
        <v>0.33</v>
      </c>
      <c r="D25" s="4" t="n">
        <v>0.33</v>
      </c>
      <c r="E25" s="4" t="n">
        <v>0.33</v>
      </c>
      <c r="F25" s="4" t="n">
        <v>0.33</v>
      </c>
      <c r="G25" s="4" t="n">
        <v>0.33</v>
      </c>
      <c r="H25" s="4" t="n">
        <v>0.33</v>
      </c>
      <c r="I25" s="4" t="n">
        <v>0.33</v>
      </c>
      <c r="J25" s="4" t="n">
        <v>0.33</v>
      </c>
      <c r="K25" s="4" t="n">
        <v>0.33</v>
      </c>
      <c r="L25" s="4" t="n">
        <v>0.33</v>
      </c>
    </row>
    <row r="26" customFormat="false" ht="15" hidden="false" customHeight="false" outlineLevel="0" collapsed="false">
      <c r="C26" s="4"/>
      <c r="D26" s="4"/>
      <c r="E26" s="4"/>
      <c r="F26" s="4"/>
      <c r="G26" s="4"/>
      <c r="H26" s="4"/>
      <c r="I26" s="4"/>
      <c r="J26" s="4"/>
      <c r="K26" s="4"/>
      <c r="L26" s="4"/>
    </row>
    <row r="27" customFormat="false" ht="15" hidden="false" customHeight="false" outlineLevel="0" collapsed="false">
      <c r="B27" s="6" t="s">
        <v>19</v>
      </c>
      <c r="C27" s="4"/>
      <c r="D27" s="4"/>
      <c r="E27" s="4"/>
      <c r="F27" s="4"/>
      <c r="G27" s="4"/>
      <c r="H27" s="4"/>
      <c r="I27" s="4"/>
      <c r="J27" s="4"/>
      <c r="K27" s="4"/>
      <c r="L27" s="4"/>
    </row>
    <row r="28" customFormat="false" ht="15" hidden="false" customHeight="false" outlineLevel="0" collapsed="false">
      <c r="B28" s="0" t="s">
        <v>20</v>
      </c>
      <c r="C28" s="4" t="n">
        <v>0.12</v>
      </c>
      <c r="D28" s="4" t="n">
        <v>0.12</v>
      </c>
      <c r="E28" s="4" t="n">
        <v>0.12</v>
      </c>
      <c r="F28" s="4" t="n">
        <v>0.12</v>
      </c>
      <c r="G28" s="4" t="n">
        <v>0.12</v>
      </c>
      <c r="H28" s="4" t="n">
        <v>0.12</v>
      </c>
      <c r="I28" s="4" t="n">
        <v>0.12</v>
      </c>
      <c r="J28" s="4" t="n">
        <v>0.12</v>
      </c>
      <c r="K28" s="4" t="n">
        <v>0.12</v>
      </c>
      <c r="L28" s="4" t="n">
        <v>0.12</v>
      </c>
    </row>
    <row r="29" customFormat="false" ht="15" hidden="false" customHeight="false" outlineLevel="0" collapsed="false">
      <c r="B29" s="0" t="s">
        <v>21</v>
      </c>
      <c r="C29" s="4" t="n">
        <f aca="false">C28/(365*24/12)</f>
        <v>0.000164383561643836</v>
      </c>
      <c r="D29" s="4" t="n">
        <f aca="false">D28/(365*24/12)</f>
        <v>0.000164383561643836</v>
      </c>
      <c r="E29" s="4" t="n">
        <f aca="false">E28/(365*24/12)</f>
        <v>0.000164383561643836</v>
      </c>
      <c r="F29" s="4" t="n">
        <f aca="false">F28/(365*24/12)</f>
        <v>0.000164383561643836</v>
      </c>
      <c r="G29" s="4" t="n">
        <f aca="false">G28/(365*24/12)</f>
        <v>0.000164383561643836</v>
      </c>
      <c r="H29" s="4" t="n">
        <f aca="false">H28/(365*24/12)</f>
        <v>0.000164383561643836</v>
      </c>
      <c r="I29" s="4" t="n">
        <f aca="false">I28/(365*24/12)</f>
        <v>0.000164383561643836</v>
      </c>
      <c r="J29" s="4" t="n">
        <f aca="false">J28/(365*24/12)</f>
        <v>0.000164383561643836</v>
      </c>
      <c r="K29" s="4" t="n">
        <f aca="false">K28/(365*24/12)</f>
        <v>0.000164383561643836</v>
      </c>
      <c r="L29" s="4" t="n">
        <f aca="false">L28/(365*24/12)</f>
        <v>0.000164383561643836</v>
      </c>
    </row>
    <row r="30" customFormat="false" ht="15" hidden="false" customHeight="false" outlineLevel="0" collapsed="false">
      <c r="C30" s="4"/>
      <c r="D30" s="4"/>
      <c r="E30" s="4"/>
      <c r="F30" s="4"/>
      <c r="G30" s="4"/>
      <c r="H30" s="4"/>
      <c r="I30" s="4"/>
      <c r="J30" s="4"/>
      <c r="K30" s="4"/>
      <c r="L30" s="4"/>
    </row>
    <row r="31" customFormat="false" ht="15" hidden="false" customHeight="false" outlineLevel="0" collapsed="false">
      <c r="B31" s="1" t="s">
        <v>22</v>
      </c>
      <c r="C31" s="4"/>
      <c r="D31" s="4"/>
      <c r="E31" s="4"/>
      <c r="F31" s="4"/>
      <c r="G31" s="4"/>
      <c r="H31" s="4"/>
      <c r="I31" s="4"/>
      <c r="J31" s="4"/>
      <c r="K31" s="4"/>
      <c r="L31" s="4"/>
    </row>
    <row r="32" customFormat="false" ht="15" hidden="false" customHeight="false" outlineLevel="0" collapsed="false">
      <c r="B32" s="1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 customFormat="false" ht="15" hidden="false" customHeight="false" outlineLevel="0" collapsed="false">
      <c r="B33" s="0" t="s">
        <v>23</v>
      </c>
      <c r="C33" s="4" t="n">
        <f aca="false">CEILING(C3/(C18*C19),1,1)</f>
        <v>1</v>
      </c>
      <c r="D33" s="4" t="n">
        <f aca="false">CEILING(D3/(D18*D19),1,1)</f>
        <v>2</v>
      </c>
      <c r="E33" s="4" t="n">
        <f aca="false">CEILING(E3/(E18*E19),1,1)</f>
        <v>4</v>
      </c>
      <c r="F33" s="4" t="n">
        <f aca="false">CEILING(F3/(F18*F19),1,1)</f>
        <v>9</v>
      </c>
      <c r="G33" s="4" t="n">
        <f aca="false">CEILING(G3/(G18*G19),1,1)</f>
        <v>17</v>
      </c>
      <c r="H33" s="4" t="n">
        <f aca="false">CEILING(H3/(H18*H19),1,1)</f>
        <v>34</v>
      </c>
      <c r="I33" s="4" t="n">
        <f aca="false">CEILING(I3/(I18*I19),1,1)</f>
        <v>84</v>
      </c>
      <c r="J33" s="4" t="n">
        <f aca="false">CEILING(J3/(J18*J19),1,1)</f>
        <v>167</v>
      </c>
      <c r="K33" s="4" t="n">
        <f aca="false">CEILING(K3/(K18*K19),1,1)</f>
        <v>334</v>
      </c>
      <c r="L33" s="4" t="n">
        <f aca="false">CEILING(L3/(L18*L19),1,1)</f>
        <v>834</v>
      </c>
    </row>
    <row r="34" customFormat="false" ht="15" hidden="false" customHeight="false" outlineLevel="0" collapsed="false">
      <c r="B34" s="0" t="s">
        <v>24</v>
      </c>
      <c r="C34" s="4" t="n">
        <f aca="false">C3*C9/60</f>
        <v>37.5</v>
      </c>
      <c r="D34" s="4" t="n">
        <f aca="false">D3*D9/60</f>
        <v>75</v>
      </c>
      <c r="E34" s="4" t="n">
        <f aca="false">E3*E9/60</f>
        <v>150</v>
      </c>
      <c r="F34" s="4" t="n">
        <f aca="false">F3*F9/60</f>
        <v>375</v>
      </c>
      <c r="G34" s="4" t="n">
        <f aca="false">G3*G9/60</f>
        <v>750</v>
      </c>
      <c r="H34" s="4" t="n">
        <f aca="false">H3*H9/60</f>
        <v>1500</v>
      </c>
      <c r="I34" s="4" t="n">
        <f aca="false">I3*I9/60</f>
        <v>3750</v>
      </c>
      <c r="J34" s="4" t="n">
        <f aca="false">J3*J9/60</f>
        <v>7500</v>
      </c>
      <c r="K34" s="4" t="n">
        <f aca="false">K3*K9/60</f>
        <v>15000</v>
      </c>
      <c r="L34" s="4" t="n">
        <f aca="false">L3*L9/60</f>
        <v>37500</v>
      </c>
    </row>
    <row r="35" customFormat="false" ht="15" hidden="false" customHeight="false" outlineLevel="0" collapsed="false">
      <c r="B35" s="0" t="s">
        <v>25</v>
      </c>
      <c r="C35" s="4" t="n">
        <f aca="false">(C33*C9)/60</f>
        <v>0.75</v>
      </c>
      <c r="D35" s="4" t="n">
        <f aca="false">(D33*D9)/60</f>
        <v>1.5</v>
      </c>
      <c r="E35" s="4" t="n">
        <f aca="false">(E33*E9)/60</f>
        <v>3</v>
      </c>
      <c r="F35" s="4" t="n">
        <f aca="false">(F33*F9)/60</f>
        <v>6.75</v>
      </c>
      <c r="G35" s="4" t="n">
        <f aca="false">(G33*G9)/60</f>
        <v>12.75</v>
      </c>
      <c r="H35" s="4" t="n">
        <f aca="false">(H33*H9)/60</f>
        <v>25.5</v>
      </c>
      <c r="I35" s="4" t="n">
        <f aca="false">(I33*I9)/60</f>
        <v>63</v>
      </c>
      <c r="J35" s="4" t="n">
        <f aca="false">(J33*J9)/60</f>
        <v>125.25</v>
      </c>
      <c r="K35" s="4" t="n">
        <f aca="false">(K33*K9)/60</f>
        <v>250.5</v>
      </c>
      <c r="L35" s="4" t="n">
        <f aca="false">(L33*L9)/60</f>
        <v>625.5</v>
      </c>
    </row>
    <row r="36" customFormat="false" ht="15" hidden="false" customHeight="false" outlineLevel="0" collapsed="false">
      <c r="C36" s="4"/>
      <c r="D36" s="4"/>
      <c r="E36" s="4"/>
      <c r="F36" s="4"/>
      <c r="G36" s="4"/>
      <c r="H36" s="4"/>
      <c r="I36" s="4"/>
      <c r="J36" s="4"/>
      <c r="K36" s="4"/>
      <c r="L36" s="4"/>
    </row>
    <row r="37" customFormat="false" ht="15" hidden="false" customHeight="false" outlineLevel="0" collapsed="false">
      <c r="B37" s="0" t="s">
        <v>26</v>
      </c>
      <c r="C37" s="4" t="n">
        <f aca="false">C3*C5/C13</f>
        <v>0.316049382716049</v>
      </c>
      <c r="D37" s="4" t="n">
        <f aca="false">D3*D5/D13</f>
        <v>0.632098765432099</v>
      </c>
      <c r="E37" s="4" t="n">
        <f aca="false">E3*E5/E13</f>
        <v>1.2641975308642</v>
      </c>
      <c r="F37" s="4" t="n">
        <f aca="false">F3*F5/F13</f>
        <v>3.16049382716049</v>
      </c>
      <c r="G37" s="4" t="n">
        <f aca="false">G3*G5/G13</f>
        <v>6.32098765432099</v>
      </c>
      <c r="H37" s="4" t="n">
        <f aca="false">H3*H5/H13</f>
        <v>12.641975308642</v>
      </c>
      <c r="I37" s="4" t="n">
        <f aca="false">I3*I5/I13</f>
        <v>31.6049382716049</v>
      </c>
      <c r="J37" s="4" t="n">
        <f aca="false">J3*J5/J13</f>
        <v>63.2098765432099</v>
      </c>
      <c r="K37" s="4" t="n">
        <f aca="false">K3*K5/K13</f>
        <v>126.41975308642</v>
      </c>
      <c r="L37" s="4" t="n">
        <f aca="false">L3*L5/L13</f>
        <v>316.049382716049</v>
      </c>
    </row>
    <row r="38" customFormat="false" ht="15" hidden="false" customHeight="false" outlineLevel="0" collapsed="false">
      <c r="B38" s="0" t="s">
        <v>27</v>
      </c>
      <c r="C38" s="7" t="n">
        <v>0</v>
      </c>
      <c r="D38" s="7" t="n">
        <v>0</v>
      </c>
      <c r="E38" s="7" t="n">
        <v>0</v>
      </c>
      <c r="F38" s="7" t="n">
        <v>0</v>
      </c>
      <c r="G38" s="7" t="n">
        <v>0</v>
      </c>
      <c r="H38" s="7" t="n">
        <v>0</v>
      </c>
      <c r="I38" s="7" t="n">
        <v>0</v>
      </c>
      <c r="J38" s="7" t="n">
        <v>0</v>
      </c>
      <c r="K38" s="7" t="n">
        <v>0</v>
      </c>
      <c r="L38" s="7" t="n">
        <v>0</v>
      </c>
    </row>
    <row r="39" customFormat="false" ht="15" hidden="false" customHeight="false" outlineLevel="0" collapsed="false">
      <c r="C39" s="4"/>
      <c r="D39" s="4"/>
      <c r="E39" s="4"/>
      <c r="F39" s="4"/>
      <c r="G39" s="4"/>
      <c r="H39" s="4"/>
      <c r="I39" s="4"/>
      <c r="J39" s="4"/>
      <c r="K39" s="4"/>
      <c r="L39" s="4"/>
    </row>
    <row r="40" customFormat="false" ht="15" hidden="false" customHeight="false" outlineLevel="0" collapsed="false">
      <c r="B40" s="0" t="s">
        <v>28</v>
      </c>
      <c r="C40" s="4" t="n">
        <f aca="false">C3*C7/C15</f>
        <v>5.90746509749625</v>
      </c>
      <c r="D40" s="4" t="n">
        <f aca="false">D3*D7/D15</f>
        <v>11.8149301949925</v>
      </c>
      <c r="E40" s="4" t="n">
        <f aca="false">E3*E7/E15</f>
        <v>23.629860389985</v>
      </c>
      <c r="F40" s="4" t="n">
        <f aca="false">F3*F7/F15</f>
        <v>59.0746509749625</v>
      </c>
      <c r="G40" s="4" t="n">
        <f aca="false">G3*G7/G15</f>
        <v>118.149301949925</v>
      </c>
      <c r="H40" s="4" t="n">
        <f aca="false">H3*H7/H15</f>
        <v>236.29860389985</v>
      </c>
      <c r="I40" s="4" t="n">
        <f aca="false">I3*I7/I15</f>
        <v>590.746509749625</v>
      </c>
      <c r="J40" s="4" t="n">
        <f aca="false">J3*J7/J15</f>
        <v>1181.49301949925</v>
      </c>
      <c r="K40" s="4" t="n">
        <f aca="false">K3*K7/K15</f>
        <v>2362.9860389985</v>
      </c>
      <c r="L40" s="4" t="n">
        <f aca="false">L3*L7/L15</f>
        <v>5907.46509749625</v>
      </c>
    </row>
    <row r="41" customFormat="false" ht="15" hidden="false" customHeight="false" outlineLevel="0" collapsed="false">
      <c r="B41" s="0" t="s">
        <v>29</v>
      </c>
      <c r="C41" s="7" t="n">
        <f aca="false">C3*C7*C23</f>
        <v>7</v>
      </c>
      <c r="D41" s="7" t="n">
        <f aca="false">D3*D7*D23</f>
        <v>14</v>
      </c>
      <c r="E41" s="7" t="n">
        <f aca="false">E3*E7*E23</f>
        <v>28</v>
      </c>
      <c r="F41" s="7" t="n">
        <f aca="false">F3*F7*F23</f>
        <v>70</v>
      </c>
      <c r="G41" s="7" t="n">
        <f aca="false">G3*G7*G23</f>
        <v>140</v>
      </c>
      <c r="H41" s="7" t="n">
        <f aca="false">H3*H7*H23</f>
        <v>280</v>
      </c>
      <c r="I41" s="7" t="n">
        <f aca="false">I3*I7*I23</f>
        <v>700</v>
      </c>
      <c r="J41" s="7" t="n">
        <f aca="false">J3*J7*J23</f>
        <v>1400</v>
      </c>
      <c r="K41" s="7" t="n">
        <f aca="false">K3*K7*K23</f>
        <v>2800</v>
      </c>
      <c r="L41" s="7" t="n">
        <f aca="false">L3*L7*L23</f>
        <v>7000</v>
      </c>
    </row>
    <row r="42" customFormat="false" ht="17.9" hidden="false" customHeight="true" outlineLevel="0" collapsed="false"/>
    <row r="43" customFormat="false" ht="15" hidden="false" customHeight="false" outlineLevel="0" collapsed="false">
      <c r="B43" s="0" t="s">
        <v>30</v>
      </c>
      <c r="C43" s="0" t="n">
        <f aca="false">C9/60</f>
        <v>0.75</v>
      </c>
      <c r="D43" s="0" t="n">
        <f aca="false">D9/60</f>
        <v>0.75</v>
      </c>
      <c r="E43" s="0" t="n">
        <f aca="false">E9/60</f>
        <v>0.75</v>
      </c>
      <c r="F43" s="0" t="n">
        <f aca="false">F9/60</f>
        <v>0.75</v>
      </c>
      <c r="G43" s="0" t="n">
        <f aca="false">G9/60</f>
        <v>0.75</v>
      </c>
      <c r="H43" s="0" t="n">
        <f aca="false">H9/60</f>
        <v>0.75</v>
      </c>
      <c r="I43" s="0" t="n">
        <f aca="false">I9/60</f>
        <v>0.75</v>
      </c>
      <c r="J43" s="0" t="n">
        <f aca="false">J9/60</f>
        <v>0.75</v>
      </c>
      <c r="K43" s="0" t="n">
        <f aca="false">K9/60</f>
        <v>0.75</v>
      </c>
      <c r="L43" s="0" t="n">
        <f aca="false">L9/60</f>
        <v>0.75</v>
      </c>
    </row>
    <row r="44" customFormat="false" ht="15" hidden="false" customHeight="false" outlineLevel="0" collapsed="false">
      <c r="B44" s="0" t="s">
        <v>31</v>
      </c>
      <c r="C44" s="0" t="n">
        <f aca="false">(C33-1)*C9/60</f>
        <v>0</v>
      </c>
      <c r="D44" s="0" t="n">
        <f aca="false">(D33-1)*D9/60</f>
        <v>0.75</v>
      </c>
      <c r="E44" s="0" t="n">
        <f aca="false">(E33-1)*E9/60</f>
        <v>2.25</v>
      </c>
      <c r="F44" s="0" t="n">
        <f aca="false">(F33-1)*F9/60</f>
        <v>6</v>
      </c>
      <c r="G44" s="0" t="n">
        <f aca="false">(G33-1)*G9/60</f>
        <v>12</v>
      </c>
      <c r="H44" s="0" t="n">
        <f aca="false">(H33-1)*H9/60</f>
        <v>24.75</v>
      </c>
      <c r="I44" s="0" t="n">
        <f aca="false">(I33-1)*I9/60</f>
        <v>62.25</v>
      </c>
      <c r="J44" s="0" t="n">
        <f aca="false">(J33-1)*J9/60</f>
        <v>124.5</v>
      </c>
      <c r="K44" s="0" t="n">
        <f aca="false">(K33-1)*K9/60</f>
        <v>249.75</v>
      </c>
      <c r="L44" s="0" t="n">
        <f aca="false">(L33-1)*L9/60</f>
        <v>624.75</v>
      </c>
    </row>
    <row r="45" customFormat="false" ht="15" hidden="false" customHeight="false" outlineLevel="0" collapsed="false">
      <c r="B45" s="0" t="s">
        <v>32</v>
      </c>
      <c r="C45" s="4" t="n">
        <f aca="false">(C33-1)*C18*C19*C7/C15</f>
        <v>0</v>
      </c>
      <c r="D45" s="4" t="n">
        <f aca="false">(D33-1)*D18*D19*D7/D15</f>
        <v>7.0889581169955</v>
      </c>
      <c r="E45" s="4" t="n">
        <f aca="false">(E33-1)*E18*E19*E7/E15</f>
        <v>21.2668743509865</v>
      </c>
      <c r="F45" s="4" t="n">
        <f aca="false">(F33-1)*F18*F19*F7/F15</f>
        <v>56.711664935964</v>
      </c>
      <c r="G45" s="4" t="n">
        <f aca="false">(G33-1)*G18*G19*G7/G15</f>
        <v>113.423329871928</v>
      </c>
      <c r="H45" s="4" t="n">
        <f aca="false">(H33-1)*H18*H19*H7/H15</f>
        <v>233.935617860851</v>
      </c>
      <c r="I45" s="4" t="n">
        <f aca="false">(I33-1)*I18*I19*I7/I15</f>
        <v>588.383523710626</v>
      </c>
      <c r="J45" s="4" t="n">
        <f aca="false">(J33-1)*J18*J19*J7/J15</f>
        <v>1176.76704742125</v>
      </c>
      <c r="K45" s="4" t="n">
        <f aca="false">(K33-1)*K18*K19*K7/K15</f>
        <v>2360.6230529595</v>
      </c>
      <c r="L45" s="4" t="n">
        <f aca="false">(L33-1)*L18*L19*L7/L15</f>
        <v>5905.10211145725</v>
      </c>
    </row>
    <row r="46" customFormat="false" ht="15" hidden="false" customHeight="false" outlineLevel="0" collapsed="false">
      <c r="B46" s="0" t="s">
        <v>33</v>
      </c>
      <c r="C46" s="4" t="n">
        <f aca="false">(C3-(C33-1)*C18*C19)*C7/C15</f>
        <v>5.90746509749625</v>
      </c>
      <c r="D46" s="4" t="n">
        <f aca="false">(D3-(D33-1)*D18*D19)*D7/D15</f>
        <v>4.725972077997</v>
      </c>
      <c r="E46" s="4" t="n">
        <f aca="false">(E3-(E33-1)*E18*E19)*E7/E15</f>
        <v>2.3629860389985</v>
      </c>
      <c r="F46" s="4" t="n">
        <f aca="false">(F3-(F33-1)*F18*F19)*F7/F15</f>
        <v>2.3629860389985</v>
      </c>
      <c r="G46" s="4" t="n">
        <f aca="false">(G3-(G33-1)*G18*G19)*G7/G15</f>
        <v>4.725972077997</v>
      </c>
      <c r="H46" s="4" t="n">
        <f aca="false">(H3-(H33-1)*H18*H19)*H7/H15</f>
        <v>2.3629860389985</v>
      </c>
      <c r="I46" s="4" t="n">
        <f aca="false">(I3-(I33-1)*I18*I19)*I7/I15</f>
        <v>2.3629860389985</v>
      </c>
      <c r="J46" s="4" t="n">
        <f aca="false">(J3-(J33-1)*J18*J19)*J7/J15</f>
        <v>4.725972077997</v>
      </c>
      <c r="K46" s="4" t="n">
        <f aca="false">(K3-(K33-1)*K18*K19)*K7/K15</f>
        <v>2.3629860389985</v>
      </c>
      <c r="L46" s="4" t="n">
        <f aca="false">(L3-(L33-1)*L18*L19)*L7/L15</f>
        <v>2.3629860389985</v>
      </c>
    </row>
    <row r="47" customFormat="false" ht="15" hidden="false" customHeight="false" outlineLevel="0" collapsed="false">
      <c r="B47" s="0" t="s">
        <v>34</v>
      </c>
      <c r="C47" s="4" t="n">
        <f aca="false">C37+MAX(C44,C45)+C46+C43</f>
        <v>6.9735144802123</v>
      </c>
      <c r="D47" s="4" t="n">
        <f aca="false">D37+MAX(D44,D45)+D46+D43</f>
        <v>13.1970289604246</v>
      </c>
      <c r="E47" s="4" t="n">
        <f aca="false">E37+MAX(E44,E45)+E46+E43</f>
        <v>25.6440579208492</v>
      </c>
      <c r="F47" s="4" t="n">
        <f aca="false">F37+MAX(F44,F45)+F46+F43</f>
        <v>62.985144802123</v>
      </c>
      <c r="G47" s="4" t="n">
        <f aca="false">G37+MAX(G44,G45)+G46+G43</f>
        <v>125.220289604246</v>
      </c>
      <c r="H47" s="4" t="n">
        <f aca="false">H37+MAX(H44,H45)+H46+H43</f>
        <v>249.690579208492</v>
      </c>
      <c r="I47" s="4" t="n">
        <f aca="false">I37+MAX(I44,I45)+I46+I43</f>
        <v>623.10144802123</v>
      </c>
      <c r="J47" s="4" t="n">
        <f aca="false">J37+MAX(J44,J45)+J46+J43</f>
        <v>1245.45289604246</v>
      </c>
      <c r="K47" s="4" t="n">
        <f aca="false">K37+MAX(K44,K45)+K46+K43</f>
        <v>2490.15579208492</v>
      </c>
      <c r="L47" s="4" t="n">
        <f aca="false">L37+MAX(L44,L45)+L46+L43</f>
        <v>6224.2644802123</v>
      </c>
    </row>
    <row r="48" customFormat="false" ht="15" hidden="false" customHeight="false" outlineLevel="0" collapsed="false">
      <c r="B48" s="0" t="s">
        <v>35</v>
      </c>
      <c r="C48" s="7" t="n">
        <f aca="false">CEILING(C47,1,1)*C24</f>
        <v>0.28</v>
      </c>
      <c r="D48" s="7" t="n">
        <f aca="false">CEILING(D47,1,1)*D24</f>
        <v>0.56</v>
      </c>
      <c r="E48" s="7" t="n">
        <f aca="false">CEILING(E47,1,1)*E24</f>
        <v>1.04</v>
      </c>
      <c r="F48" s="7" t="n">
        <f aca="false">CEILING(F47,1,1)*F24</f>
        <v>2.52</v>
      </c>
      <c r="G48" s="7" t="n">
        <f aca="false">CEILING(G47,1,1)*G24</f>
        <v>5.04</v>
      </c>
      <c r="H48" s="7" t="n">
        <f aca="false">CEILING(H47,1,1)*H24</f>
        <v>10</v>
      </c>
      <c r="I48" s="7" t="n">
        <f aca="false">CEILING(I47,1,1)*I24</f>
        <v>24.96</v>
      </c>
      <c r="J48" s="7" t="n">
        <f aca="false">CEILING(J47,1,1)*J24</f>
        <v>49.84</v>
      </c>
      <c r="K48" s="7" t="n">
        <f aca="false">CEILING(K47,1,1)*K24</f>
        <v>99.64</v>
      </c>
      <c r="L48" s="7" t="n">
        <f aca="false">CEILING(L47,1,1)*L24</f>
        <v>249</v>
      </c>
    </row>
    <row r="50" customFormat="false" ht="15" hidden="false" customHeight="false" outlineLevel="0" collapsed="false">
      <c r="B50" s="0" t="s">
        <v>36</v>
      </c>
      <c r="C50" s="0" t="n">
        <f aca="false">C20+C3*(C5+C6)</f>
        <v>147.5</v>
      </c>
      <c r="D50" s="0" t="n">
        <f aca="false">D20+D3*(D5+D6)</f>
        <v>265</v>
      </c>
      <c r="E50" s="0" t="n">
        <f aca="false">E20+E3*(E5+E6)</f>
        <v>500</v>
      </c>
      <c r="F50" s="0" t="n">
        <f aca="false">F20+F3*(F5+F6)</f>
        <v>1205</v>
      </c>
      <c r="G50" s="0" t="n">
        <f aca="false">G20+G3*(G5+G6)</f>
        <v>2380</v>
      </c>
      <c r="H50" s="0" t="n">
        <f aca="false">H20+H3*(H5+H6)</f>
        <v>4730</v>
      </c>
      <c r="I50" s="0" t="n">
        <f aca="false">I20+I3*(I5+I6)</f>
        <v>11780</v>
      </c>
      <c r="J50" s="0" t="n">
        <f aca="false">J20+J3*(J5+J6)</f>
        <v>23530</v>
      </c>
      <c r="K50" s="0" t="n">
        <f aca="false">K20+K3*(K5+K6)</f>
        <v>47030</v>
      </c>
      <c r="L50" s="0" t="n">
        <f aca="false">L20+L3*(L5+L6)</f>
        <v>117530</v>
      </c>
    </row>
    <row r="51" customFormat="false" ht="15" hidden="false" customHeight="false" outlineLevel="0" collapsed="false">
      <c r="B51" s="0" t="s">
        <v>37</v>
      </c>
      <c r="C51" s="8" t="n">
        <f aca="false">C50*CEILING(C47,1,1)*C29</f>
        <v>0.16972602739726</v>
      </c>
      <c r="D51" s="8" t="n">
        <f aca="false">D50*CEILING(D47,1,1)*D29</f>
        <v>0.60986301369863</v>
      </c>
      <c r="E51" s="8" t="n">
        <f aca="false">E50*CEILING(E47,1,1)*E29</f>
        <v>2.13698630136986</v>
      </c>
      <c r="F51" s="8" t="n">
        <f aca="false">F50*CEILING(F47,1,1)*F29</f>
        <v>12.4791780821918</v>
      </c>
      <c r="G51" s="8" t="n">
        <f aca="false">G50*CEILING(G47,1,1)*G29</f>
        <v>49.2953424657534</v>
      </c>
      <c r="H51" s="8" t="n">
        <f aca="false">H50*CEILING(H47,1,1)*H29</f>
        <v>194.383561643836</v>
      </c>
      <c r="I51" s="8" t="n">
        <f aca="false">I50*CEILING(I47,1,1)*I29</f>
        <v>1208.33753424658</v>
      </c>
      <c r="J51" s="8" t="n">
        <f aca="false">J50*CEILING(J47,1,1)*J29</f>
        <v>4819.4597260274</v>
      </c>
      <c r="K51" s="8" t="n">
        <f aca="false">K50*CEILING(K47,1,1)*K29</f>
        <v>19257.818630137</v>
      </c>
      <c r="L51" s="8" t="n">
        <f aca="false">L50*CEILING(L47,1,1)*L29</f>
        <v>120267</v>
      </c>
    </row>
    <row r="53" customFormat="false" ht="15" hidden="false" customHeight="false" outlineLevel="0" collapsed="false">
      <c r="B53" s="0" t="s">
        <v>38</v>
      </c>
      <c r="C53" s="7" t="n">
        <f aca="false">C19*CEILING(C35,1,1)*C25</f>
        <v>5.61</v>
      </c>
      <c r="D53" s="7" t="n">
        <f aca="false">D19*CEILING(D35,1,1)*D25</f>
        <v>13.2</v>
      </c>
      <c r="E53" s="7" t="n">
        <f aca="false">E19*CEILING(E35,1,1)*E25</f>
        <v>19.8</v>
      </c>
      <c r="F53" s="7" t="n">
        <f aca="false">F19*CEILING(F35,1,1)*F25</f>
        <v>46.2</v>
      </c>
      <c r="G53" s="7" t="n">
        <f aca="false">G19*CEILING(G35,1,1)*G25</f>
        <v>85.8</v>
      </c>
      <c r="H53" s="7" t="n">
        <f aca="false">H19*CEILING(H35,1,1)*H25</f>
        <v>171.6</v>
      </c>
      <c r="I53" s="7" t="n">
        <f aca="false">I19*CEILING(I35,1,1)*I25</f>
        <v>415.8</v>
      </c>
      <c r="J53" s="7" t="n">
        <f aca="false">J19*CEILING(J35,1,1)*J25</f>
        <v>831.6</v>
      </c>
      <c r="K53" s="7" t="n">
        <f aca="false">K19*CEILING(K35,1,1)*K25</f>
        <v>1656.6</v>
      </c>
      <c r="L53" s="7" t="n">
        <f aca="false">L19*CEILING(L35,1,1)*L25</f>
        <v>4131.6</v>
      </c>
    </row>
    <row r="54" customFormat="false" ht="15" hidden="false" customHeight="false" outlineLevel="0" collapsed="false">
      <c r="B54" s="0" t="s">
        <v>39</v>
      </c>
      <c r="C54" s="8" t="n">
        <f aca="false">C19*C20*C29*CEILING(C35,1,1)</f>
        <v>0.0838356164383562</v>
      </c>
      <c r="D54" s="8" t="n">
        <f aca="false">D19*D20*D29*CEILING(D35,1,1)</f>
        <v>0.197260273972603</v>
      </c>
      <c r="E54" s="8" t="n">
        <f aca="false">E19*E20*E29*CEILING(E35,1,1)</f>
        <v>0.295890410958904</v>
      </c>
      <c r="F54" s="8" t="n">
        <f aca="false">F19*F20*F29*CEILING(F35,1,1)</f>
        <v>0.69041095890411</v>
      </c>
      <c r="G54" s="8" t="n">
        <f aca="false">G19*G20*G29*CEILING(G35,1,1)</f>
        <v>1.28219178082192</v>
      </c>
      <c r="H54" s="8" t="n">
        <f aca="false">H19*H20*H29*CEILING(H35,1,1)</f>
        <v>2.56438356164384</v>
      </c>
      <c r="I54" s="8" t="n">
        <f aca="false">I19*I20*I29*CEILING(I35,1,1)</f>
        <v>6.21369863013699</v>
      </c>
      <c r="J54" s="8" t="n">
        <f aca="false">J19*J20*J29*CEILING(J35,1,1)</f>
        <v>12.427397260274</v>
      </c>
      <c r="K54" s="8" t="n">
        <f aca="false">K19*K20*K29*CEILING(K35,1,1)</f>
        <v>24.7561643835616</v>
      </c>
      <c r="L54" s="8" t="n">
        <f aca="false">L19*L20*L29*CEILING(L35,1,1)</f>
        <v>61.7424657534247</v>
      </c>
    </row>
    <row r="56" customFormat="false" ht="15" hidden="false" customHeight="false" outlineLevel="0" collapsed="false">
      <c r="B56" s="1" t="s">
        <v>40</v>
      </c>
      <c r="C56" s="7" t="n">
        <f aca="false">C38+C41+C48+C51+C53+C54</f>
        <v>13.1435616438356</v>
      </c>
      <c r="D56" s="7" t="n">
        <f aca="false">D38+D41+D48+D51+D53+D54</f>
        <v>28.5671232876712</v>
      </c>
      <c r="E56" s="7" t="n">
        <f aca="false">E38+E41+E48+E51+E53+E54</f>
        <v>51.2728767123288</v>
      </c>
      <c r="F56" s="7" t="n">
        <f aca="false">F38+F41+F48+F51+F53+F54</f>
        <v>131.889589041096</v>
      </c>
      <c r="G56" s="7" t="n">
        <f aca="false">G38+G41+G48+G51+G53+G54</f>
        <v>281.417534246575</v>
      </c>
      <c r="H56" s="7" t="n">
        <f aca="false">H38+H41+H48+H51+H53+H54</f>
        <v>658.54794520548</v>
      </c>
      <c r="I56" s="7" t="n">
        <f aca="false">I38+I41+I48+I51+I53+I54</f>
        <v>2355.31123287671</v>
      </c>
      <c r="J56" s="7" t="n">
        <f aca="false">J38+J41+J48+J51+J53+J54</f>
        <v>7113.32712328767</v>
      </c>
      <c r="K56" s="7" t="n">
        <f aca="false">K38+K41+K48+K51+K53+K54</f>
        <v>23838.8147945205</v>
      </c>
      <c r="L56" s="7" t="n">
        <f aca="false">L38+L41+L48+L51+L53+L54</f>
        <v>131709.342465753</v>
      </c>
    </row>
    <row r="57" customFormat="false" ht="15" hidden="false" customHeight="false" outlineLevel="0" collapsed="false">
      <c r="B57" s="1" t="s">
        <v>41</v>
      </c>
      <c r="C57" s="9" t="n">
        <f aca="false">C56/C3</f>
        <v>0.262871232876712</v>
      </c>
      <c r="D57" s="9" t="n">
        <f aca="false">D56/D3</f>
        <v>0.285671232876712</v>
      </c>
      <c r="E57" s="9" t="n">
        <f aca="false">E56/E3</f>
        <v>0.256364383561644</v>
      </c>
      <c r="F57" s="9" t="n">
        <f aca="false">F56/F3</f>
        <v>0.263779178082192</v>
      </c>
      <c r="G57" s="9" t="n">
        <f aca="false">G56/G3</f>
        <v>0.281417534246575</v>
      </c>
      <c r="H57" s="9" t="n">
        <f aca="false">H56/H3</f>
        <v>0.32927397260274</v>
      </c>
      <c r="I57" s="9" t="n">
        <f aca="false">I56/I3</f>
        <v>0.471062246575343</v>
      </c>
      <c r="J57" s="9" t="n">
        <f aca="false">J56/J3</f>
        <v>0.711332712328767</v>
      </c>
      <c r="K57" s="9" t="n">
        <f aca="false">K56/K3</f>
        <v>1.19194073972603</v>
      </c>
      <c r="L57" s="9" t="n">
        <f aca="false">L56/L3</f>
        <v>2.63418684931507</v>
      </c>
    </row>
    <row r="58" customFormat="false" ht="15" hidden="false" customHeight="false" outlineLevel="0" collapsed="false">
      <c r="B58" s="1"/>
      <c r="C58" s="4"/>
      <c r="D58" s="4"/>
      <c r="E58" s="4"/>
      <c r="F58" s="4"/>
      <c r="G58" s="4"/>
      <c r="H58" s="4"/>
      <c r="I58" s="4"/>
      <c r="J58" s="4"/>
      <c r="K58" s="4"/>
      <c r="L58" s="4"/>
    </row>
    <row r="59" customFormat="false" ht="15" hidden="false" customHeight="false" outlineLevel="0" collapsed="false">
      <c r="B59" s="1" t="s">
        <v>42</v>
      </c>
      <c r="C59" s="4" t="n">
        <f aca="false">C38</f>
        <v>6.9735144802123</v>
      </c>
      <c r="D59" s="4" t="n">
        <f aca="false">D38</f>
        <v>0</v>
      </c>
      <c r="E59" s="4" t="n">
        <f aca="false">E38</f>
        <v>0</v>
      </c>
      <c r="F59" s="4" t="n">
        <f aca="false">F38</f>
        <v>0</v>
      </c>
      <c r="G59" s="4" t="n">
        <f aca="false">G38</f>
        <v>0</v>
      </c>
      <c r="H59" s="4" t="n">
        <f aca="false">H38</f>
        <v>0</v>
      </c>
      <c r="I59" s="4" t="n">
        <f aca="false">I38</f>
        <v>0</v>
      </c>
      <c r="J59" s="4" t="n">
        <f aca="false">J38</f>
        <v>0</v>
      </c>
      <c r="K59" s="4" t="n">
        <f aca="false">K38</f>
        <v>0</v>
      </c>
      <c r="L59" s="4" t="n">
        <f aca="false">L38</f>
        <v>0</v>
      </c>
    </row>
    <row r="60" customFormat="false" ht="15" hidden="false" customHeight="false" outlineLevel="0" collapsed="false">
      <c r="B60" s="1" t="s">
        <v>43</v>
      </c>
      <c r="C60" s="4" t="n">
        <f aca="false">C59/C3*60</f>
        <v>8.36821737625476</v>
      </c>
      <c r="D60" s="4" t="n">
        <f aca="false">D59/D3*60</f>
        <v>0</v>
      </c>
      <c r="E60" s="4" t="n">
        <f aca="false">E59/E3*60</f>
        <v>0</v>
      </c>
      <c r="F60" s="4" t="n">
        <f aca="false">F59/F3*60</f>
        <v>0</v>
      </c>
      <c r="G60" s="4" t="n">
        <f aca="false">G59/G3*60</f>
        <v>0</v>
      </c>
      <c r="H60" s="4" t="n">
        <f aca="false">H59/H3*60</f>
        <v>0</v>
      </c>
      <c r="I60" s="4" t="n">
        <f aca="false">I59/I3*60</f>
        <v>0</v>
      </c>
      <c r="J60" s="4" t="n">
        <f aca="false">J59/J3*60</f>
        <v>0</v>
      </c>
      <c r="K60" s="4" t="n">
        <f aca="false">K59/K3*60</f>
        <v>0</v>
      </c>
      <c r="L60" s="4" t="n">
        <f aca="false">L59/L3*60</f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L59"/>
  <sheetViews>
    <sheetView windowProtection="false" showFormulas="false" showGridLines="true" showRowColHeaders="true" showZeros="true" rightToLeft="false" tabSelected="false" showOutlineSymbols="true" defaultGridColor="true" view="normal" topLeftCell="A38" colorId="64" zoomScale="100" zoomScaleNormal="100" zoomScalePageLayoutView="100" workbookViewId="0">
      <selection pane="topLeft" activeCell="C59" activeCellId="0" sqref="C59"/>
    </sheetView>
  </sheetViews>
  <sheetFormatPr defaultRowHeight="15"/>
  <cols>
    <col collapsed="false" hidden="false" max="1" min="1" style="0" width="10.5296296296296"/>
    <col collapsed="false" hidden="false" max="2" min="2" style="0" width="53.662962962963"/>
    <col collapsed="false" hidden="false" max="12" min="3" style="0" width="12.162962962963"/>
    <col collapsed="false" hidden="false" max="1025" min="13" style="0" width="10.5296296296296"/>
  </cols>
  <sheetData>
    <row r="2" customFormat="false" ht="15" hidden="false" customHeight="false" outlineLevel="0" collapsed="false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15" hidden="false" customHeight="false" outlineLevel="0" collapsed="false">
      <c r="B3" s="0" t="s">
        <v>1</v>
      </c>
      <c r="C3" s="3" t="n">
        <v>1000</v>
      </c>
      <c r="D3" s="3" t="n">
        <v>1000</v>
      </c>
      <c r="E3" s="3" t="n">
        <v>1000</v>
      </c>
      <c r="F3" s="3" t="n">
        <v>1000</v>
      </c>
      <c r="G3" s="3" t="n">
        <v>1000</v>
      </c>
      <c r="H3" s="3" t="n">
        <v>1000</v>
      </c>
      <c r="I3" s="3" t="n">
        <v>1000</v>
      </c>
      <c r="J3" s="3" t="n">
        <v>1000</v>
      </c>
      <c r="K3" s="3" t="n">
        <v>1000</v>
      </c>
      <c r="L3" s="3" t="n">
        <v>1000</v>
      </c>
    </row>
    <row r="4" customFormat="false" ht="15" hidden="false" customHeight="false" outlineLevel="0" collapsed="false">
      <c r="C4" s="4"/>
      <c r="D4" s="4"/>
      <c r="E4" s="4"/>
      <c r="F4" s="4"/>
      <c r="G4" s="4"/>
      <c r="H4" s="4"/>
      <c r="I4" s="4"/>
      <c r="J4" s="4"/>
      <c r="K4" s="4"/>
      <c r="L4" s="4"/>
    </row>
    <row r="5" customFormat="false" ht="15" hidden="false" customHeight="false" outlineLevel="0" collapsed="false">
      <c r="B5" s="0" t="s">
        <v>2</v>
      </c>
      <c r="C5" s="4" t="n">
        <f aca="false">ROUND(30/1024,2)</f>
        <v>0.03</v>
      </c>
      <c r="D5" s="4" t="n">
        <f aca="false">ROUND(30/1024,2)</f>
        <v>0.03</v>
      </c>
      <c r="E5" s="4" t="n">
        <f aca="false">ROUND(30/1024,2)</f>
        <v>0.03</v>
      </c>
      <c r="F5" s="4" t="n">
        <f aca="false">ROUND(30/1024,2)</f>
        <v>0.03</v>
      </c>
      <c r="G5" s="4" t="n">
        <f aca="false">ROUND(30/1024,2)</f>
        <v>0.03</v>
      </c>
      <c r="H5" s="4" t="n">
        <f aca="false">ROUND(30/1024,2)</f>
        <v>0.03</v>
      </c>
      <c r="I5" s="4" t="n">
        <f aca="false">ROUND(30/1024,2)</f>
        <v>0.03</v>
      </c>
      <c r="J5" s="4" t="n">
        <f aca="false">ROUND(30/1024,2)</f>
        <v>0.03</v>
      </c>
      <c r="K5" s="4" t="n">
        <f aca="false">ROUND(30/1024,2)</f>
        <v>0.03</v>
      </c>
      <c r="L5" s="4" t="n">
        <f aca="false">ROUND(30/1024,2)</f>
        <v>0.03</v>
      </c>
    </row>
    <row r="6" customFormat="false" ht="15" hidden="false" customHeight="false" outlineLevel="0" collapsed="false">
      <c r="B6" s="0" t="s">
        <v>3</v>
      </c>
      <c r="C6" s="4" t="n">
        <v>2.2</v>
      </c>
      <c r="D6" s="4" t="n">
        <v>2.2</v>
      </c>
      <c r="E6" s="4" t="n">
        <v>2.2</v>
      </c>
      <c r="F6" s="4" t="n">
        <v>2.2</v>
      </c>
      <c r="G6" s="4" t="n">
        <v>2.2</v>
      </c>
      <c r="H6" s="4" t="n">
        <v>2.2</v>
      </c>
      <c r="I6" s="4" t="n">
        <v>2.2</v>
      </c>
      <c r="J6" s="4" t="n">
        <v>2.2</v>
      </c>
      <c r="K6" s="4" t="n">
        <v>2.2</v>
      </c>
      <c r="L6" s="4" t="n">
        <v>2.2</v>
      </c>
    </row>
    <row r="7" customFormat="false" ht="15" hidden="false" customHeight="false" outlineLevel="0" collapsed="false">
      <c r="B7" s="0" t="s">
        <v>4</v>
      </c>
      <c r="C7" s="4" t="n">
        <f aca="false">0.1*C6</f>
        <v>0.22</v>
      </c>
      <c r="D7" s="4" t="n">
        <f aca="false">0.2*D6</f>
        <v>0.44</v>
      </c>
      <c r="E7" s="4" t="n">
        <f aca="false">0.3*E6</f>
        <v>0.66</v>
      </c>
      <c r="F7" s="4" t="n">
        <f aca="false">0.4*F6</f>
        <v>0.88</v>
      </c>
      <c r="G7" s="4" t="n">
        <f aca="false">0.5*G6</f>
        <v>1.1</v>
      </c>
      <c r="H7" s="4" t="n">
        <f aca="false">0.6*H6</f>
        <v>1.32</v>
      </c>
      <c r="I7" s="4" t="n">
        <f aca="false">0.7*I6</f>
        <v>1.54</v>
      </c>
      <c r="J7" s="4" t="n">
        <f aca="false">0.8*J6</f>
        <v>1.76</v>
      </c>
      <c r="K7" s="4" t="n">
        <f aca="false">0.9*K6</f>
        <v>1.98</v>
      </c>
      <c r="L7" s="4" t="n">
        <f aca="false">1*L6</f>
        <v>2.2</v>
      </c>
    </row>
    <row r="8" customFormat="false" ht="15" hidden="false" customHeight="false" outlineLevel="0" collapsed="false">
      <c r="C8" s="4"/>
      <c r="D8" s="4"/>
      <c r="E8" s="4"/>
      <c r="F8" s="4"/>
      <c r="G8" s="4"/>
      <c r="H8" s="4"/>
      <c r="I8" s="4"/>
      <c r="J8" s="4"/>
      <c r="K8" s="4"/>
      <c r="L8" s="4"/>
    </row>
    <row r="9" customFormat="false" ht="15" hidden="false" customHeight="false" outlineLevel="0" collapsed="false">
      <c r="B9" s="0" t="s">
        <v>5</v>
      </c>
      <c r="C9" s="4" t="n">
        <v>45</v>
      </c>
      <c r="D9" s="4" t="n">
        <v>45</v>
      </c>
      <c r="E9" s="4" t="n">
        <v>45</v>
      </c>
      <c r="F9" s="4" t="n">
        <v>45</v>
      </c>
      <c r="G9" s="4" t="n">
        <v>45</v>
      </c>
      <c r="H9" s="4" t="n">
        <v>45</v>
      </c>
      <c r="I9" s="4" t="n">
        <v>45</v>
      </c>
      <c r="J9" s="4" t="n">
        <v>45</v>
      </c>
      <c r="K9" s="4" t="n">
        <v>45</v>
      </c>
      <c r="L9" s="4" t="n">
        <v>45</v>
      </c>
    </row>
    <row r="10" customFormat="false" ht="15" hidden="false" customHeight="false" outlineLevel="0" collapsed="false">
      <c r="C10" s="4"/>
      <c r="D10" s="4"/>
      <c r="E10" s="4"/>
      <c r="F10" s="4"/>
      <c r="G10" s="4"/>
      <c r="H10" s="4"/>
      <c r="I10" s="4"/>
      <c r="J10" s="4"/>
      <c r="K10" s="4"/>
      <c r="L10" s="4"/>
    </row>
    <row r="11" customFormat="false" ht="15" hidden="false" customHeight="false" outlineLevel="0" collapsed="false">
      <c r="B11" s="1" t="s">
        <v>6</v>
      </c>
      <c r="C11" s="4"/>
      <c r="D11" s="4"/>
      <c r="E11" s="4"/>
      <c r="F11" s="4"/>
      <c r="G11" s="4"/>
      <c r="H11" s="4"/>
      <c r="I11" s="4"/>
      <c r="J11" s="4"/>
      <c r="K11" s="4"/>
      <c r="L11" s="4"/>
    </row>
    <row r="12" customFormat="false" ht="15" hidden="false" customHeight="false" outlineLevel="0" collapsed="false">
      <c r="B12" s="5" t="s">
        <v>7</v>
      </c>
      <c r="C12" s="4" t="n">
        <v>20</v>
      </c>
      <c r="D12" s="4" t="n">
        <v>20</v>
      </c>
      <c r="E12" s="4" t="n">
        <v>20</v>
      </c>
      <c r="F12" s="4" t="n">
        <v>20</v>
      </c>
      <c r="G12" s="4" t="n">
        <v>20</v>
      </c>
      <c r="H12" s="4" t="n">
        <v>20</v>
      </c>
      <c r="I12" s="4" t="n">
        <v>20</v>
      </c>
      <c r="J12" s="4" t="n">
        <v>20</v>
      </c>
      <c r="K12" s="4" t="n">
        <v>20</v>
      </c>
      <c r="L12" s="4" t="n">
        <v>20</v>
      </c>
    </row>
    <row r="13" customFormat="false" ht="15" hidden="false" customHeight="false" outlineLevel="0" collapsed="false">
      <c r="B13" s="5" t="s">
        <v>8</v>
      </c>
      <c r="C13" s="4" t="n">
        <f aca="false">C12/8/1024*60*60</f>
        <v>8.7890625</v>
      </c>
      <c r="D13" s="4" t="n">
        <f aca="false">D12/8/1024*60*60</f>
        <v>8.7890625</v>
      </c>
      <c r="E13" s="4" t="n">
        <f aca="false">E12/8/1024*60*60</f>
        <v>8.7890625</v>
      </c>
      <c r="F13" s="4" t="n">
        <f aca="false">F12/8/1024*60*60</f>
        <v>8.7890625</v>
      </c>
      <c r="G13" s="4" t="n">
        <f aca="false">G12/8/1024*60*60</f>
        <v>8.7890625</v>
      </c>
      <c r="H13" s="4" t="n">
        <f aca="false">H12/8/1024*60*60</f>
        <v>8.7890625</v>
      </c>
      <c r="I13" s="4" t="n">
        <f aca="false">I12/8/1024*60*60</f>
        <v>8.7890625</v>
      </c>
      <c r="J13" s="4" t="n">
        <f aca="false">J12/8/1024*60*60</f>
        <v>8.7890625</v>
      </c>
      <c r="K13" s="4" t="n">
        <f aca="false">K12/8/1024*60*60</f>
        <v>8.7890625</v>
      </c>
      <c r="L13" s="4" t="n">
        <f aca="false">L12/8/1024*60*60</f>
        <v>8.7890625</v>
      </c>
    </row>
    <row r="14" customFormat="false" ht="15" hidden="false" customHeight="false" outlineLevel="0" collapsed="false">
      <c r="B14" s="5" t="s">
        <v>9</v>
      </c>
      <c r="C14" s="4" t="n">
        <v>80</v>
      </c>
      <c r="D14" s="4" t="n">
        <v>80</v>
      </c>
      <c r="E14" s="4" t="n">
        <v>80</v>
      </c>
      <c r="F14" s="4" t="n">
        <v>80</v>
      </c>
      <c r="G14" s="4" t="n">
        <v>80</v>
      </c>
      <c r="H14" s="4" t="n">
        <v>80</v>
      </c>
      <c r="I14" s="4" t="n">
        <v>80</v>
      </c>
      <c r="J14" s="4" t="n">
        <v>80</v>
      </c>
      <c r="K14" s="4" t="n">
        <v>80</v>
      </c>
      <c r="L14" s="4" t="n">
        <v>80</v>
      </c>
    </row>
    <row r="15" customFormat="false" ht="15" hidden="false" customHeight="false" outlineLevel="0" collapsed="false">
      <c r="B15" s="5" t="s">
        <v>10</v>
      </c>
      <c r="C15" s="4" t="n">
        <f aca="false">C14/8/1024*60*60</f>
        <v>35.15625</v>
      </c>
      <c r="D15" s="4" t="n">
        <f aca="false">D14/8/1024*60*60</f>
        <v>35.15625</v>
      </c>
      <c r="E15" s="4" t="n">
        <f aca="false">E14/8/1024*60*60</f>
        <v>35.15625</v>
      </c>
      <c r="F15" s="4" t="n">
        <f aca="false">F14/8/1024*60*60</f>
        <v>35.15625</v>
      </c>
      <c r="G15" s="4" t="n">
        <f aca="false">G14/8/1024*60*60</f>
        <v>35.15625</v>
      </c>
      <c r="H15" s="4" t="n">
        <f aca="false">H14/8/1024*60*60</f>
        <v>35.15625</v>
      </c>
      <c r="I15" s="4" t="n">
        <f aca="false">I14/8/1024*60*60</f>
        <v>35.15625</v>
      </c>
      <c r="J15" s="4" t="n">
        <f aca="false">J14/8/1024*60*60</f>
        <v>35.15625</v>
      </c>
      <c r="K15" s="4" t="n">
        <f aca="false">K14/8/1024*60*60</f>
        <v>35.15625</v>
      </c>
      <c r="L15" s="4" t="n">
        <f aca="false">L14/8/1024*60*60</f>
        <v>35.15625</v>
      </c>
    </row>
    <row r="16" customFormat="false" ht="15" hidden="false" customHeight="false" outlineLevel="0" collapsed="false"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customFormat="false" ht="15" hidden="false" customHeight="false" outlineLevel="0" collapsed="false">
      <c r="B17" s="1" t="s">
        <v>11</v>
      </c>
      <c r="C17" s="4"/>
      <c r="D17" s="4"/>
      <c r="E17" s="4"/>
      <c r="F17" s="4"/>
      <c r="G17" s="4"/>
      <c r="H17" s="4"/>
      <c r="I17" s="4"/>
      <c r="J17" s="4"/>
      <c r="K17" s="4"/>
      <c r="L17" s="4"/>
    </row>
    <row r="18" customFormat="false" ht="15" hidden="false" customHeight="false" outlineLevel="0" collapsed="false">
      <c r="B18" s="0" t="s">
        <v>12</v>
      </c>
      <c r="C18" s="4" t="n">
        <v>3</v>
      </c>
      <c r="D18" s="4" t="n">
        <v>3</v>
      </c>
      <c r="E18" s="4" t="n">
        <v>3</v>
      </c>
      <c r="F18" s="4" t="n">
        <v>3</v>
      </c>
      <c r="G18" s="4" t="n">
        <v>3</v>
      </c>
      <c r="H18" s="4" t="n">
        <v>3</v>
      </c>
      <c r="I18" s="4" t="n">
        <v>3</v>
      </c>
      <c r="J18" s="4" t="n">
        <v>3</v>
      </c>
      <c r="K18" s="4" t="n">
        <v>3</v>
      </c>
      <c r="L18" s="4" t="n">
        <v>3</v>
      </c>
    </row>
    <row r="19" customFormat="false" ht="15" hidden="false" customHeight="false" outlineLevel="0" collapsed="false">
      <c r="B19" s="0" t="s">
        <v>13</v>
      </c>
      <c r="C19" s="4" t="n">
        <f aca="false">MIN(ROUND(C3/C18,2),20)</f>
        <v>20</v>
      </c>
      <c r="D19" s="4" t="n">
        <f aca="false">MIN(ROUND(D3/D18,2),20)</f>
        <v>20</v>
      </c>
      <c r="E19" s="4" t="n">
        <f aca="false">MIN(ROUND(E3/E18,2),20)</f>
        <v>20</v>
      </c>
      <c r="F19" s="4" t="n">
        <f aca="false">MIN(ROUND(F3/F18,2),20)</f>
        <v>20</v>
      </c>
      <c r="G19" s="4" t="n">
        <f aca="false">MIN(ROUND(G3/G18,2),20)</f>
        <v>20</v>
      </c>
      <c r="H19" s="4" t="n">
        <f aca="false">MIN(ROUND(H3/H18,2),20)</f>
        <v>20</v>
      </c>
      <c r="I19" s="4" t="n">
        <f aca="false">MIN(ROUND(I3/I18,2),20)</f>
        <v>20</v>
      </c>
      <c r="J19" s="4" t="n">
        <f aca="false">MIN(ROUND(J3/J18,2),20)</f>
        <v>20</v>
      </c>
      <c r="K19" s="4" t="n">
        <f aca="false">MIN(ROUND(K3/K18,2),20)</f>
        <v>20</v>
      </c>
      <c r="L19" s="4" t="n">
        <f aca="false">MIN(ROUND(L3/L18,2),20)</f>
        <v>20</v>
      </c>
    </row>
    <row r="20" customFormat="false" ht="15" hidden="false" customHeight="false" outlineLevel="0" collapsed="false">
      <c r="B20" s="0" t="s">
        <v>14</v>
      </c>
      <c r="C20" s="4" t="n">
        <v>30</v>
      </c>
      <c r="D20" s="4" t="n">
        <v>30</v>
      </c>
      <c r="E20" s="4" t="n">
        <v>30</v>
      </c>
      <c r="F20" s="4" t="n">
        <v>30</v>
      </c>
      <c r="G20" s="4" t="n">
        <v>30</v>
      </c>
      <c r="H20" s="4" t="n">
        <v>30</v>
      </c>
      <c r="I20" s="4" t="n">
        <v>30</v>
      </c>
      <c r="J20" s="4" t="n">
        <v>30</v>
      </c>
      <c r="K20" s="4" t="n">
        <v>30</v>
      </c>
      <c r="L20" s="4" t="n">
        <v>30</v>
      </c>
    </row>
    <row r="21" customFormat="false" ht="15" hidden="false" customHeight="false" outlineLevel="0" collapsed="false">
      <c r="C21" s="4"/>
      <c r="D21" s="4"/>
      <c r="E21" s="4"/>
      <c r="F21" s="4"/>
      <c r="G21" s="4"/>
      <c r="H21" s="4"/>
      <c r="I21" s="4"/>
      <c r="J21" s="4"/>
      <c r="K21" s="4"/>
      <c r="L21" s="4"/>
    </row>
    <row r="22" customFormat="false" ht="15" hidden="false" customHeight="false" outlineLevel="0" collapsed="false">
      <c r="B22" s="6" t="s">
        <v>15</v>
      </c>
      <c r="C22" s="4"/>
      <c r="D22" s="4"/>
      <c r="E22" s="4"/>
      <c r="F22" s="4"/>
      <c r="G22" s="4"/>
      <c r="H22" s="4"/>
      <c r="I22" s="4"/>
      <c r="J22" s="4"/>
      <c r="K22" s="4"/>
      <c r="L22" s="4"/>
    </row>
    <row r="23" customFormat="false" ht="15" hidden="false" customHeight="false" outlineLevel="0" collapsed="false">
      <c r="B23" s="0" t="s">
        <v>16</v>
      </c>
      <c r="C23" s="4" t="n">
        <v>0.09</v>
      </c>
      <c r="D23" s="4" t="n">
        <v>0.09</v>
      </c>
      <c r="E23" s="4" t="n">
        <v>0.09</v>
      </c>
      <c r="F23" s="4" t="n">
        <v>0.09</v>
      </c>
      <c r="G23" s="4" t="n">
        <v>0.09</v>
      </c>
      <c r="H23" s="4" t="n">
        <v>0.09</v>
      </c>
      <c r="I23" s="4" t="n">
        <v>0.09</v>
      </c>
      <c r="J23" s="4" t="n">
        <v>0.09</v>
      </c>
      <c r="K23" s="4" t="n">
        <v>0.09</v>
      </c>
      <c r="L23" s="4" t="n">
        <v>0.09</v>
      </c>
    </row>
    <row r="24" customFormat="false" ht="15" hidden="false" customHeight="false" outlineLevel="0" collapsed="false">
      <c r="B24" s="0" t="s">
        <v>17</v>
      </c>
      <c r="C24" s="4" t="n">
        <v>0.026</v>
      </c>
      <c r="D24" s="4" t="n">
        <v>0.026</v>
      </c>
      <c r="E24" s="4" t="n">
        <v>0.026</v>
      </c>
      <c r="F24" s="4" t="n">
        <v>0.026</v>
      </c>
      <c r="G24" s="4" t="n">
        <v>0.026</v>
      </c>
      <c r="H24" s="4" t="n">
        <v>0.026</v>
      </c>
      <c r="I24" s="4" t="n">
        <v>0.026</v>
      </c>
      <c r="J24" s="4" t="n">
        <v>0.026</v>
      </c>
      <c r="K24" s="4" t="n">
        <v>0.026</v>
      </c>
      <c r="L24" s="4" t="n">
        <v>0.026</v>
      </c>
    </row>
    <row r="25" customFormat="false" ht="15" hidden="false" customHeight="false" outlineLevel="0" collapsed="false">
      <c r="B25" s="0" t="s">
        <v>18</v>
      </c>
      <c r="C25" s="4" t="n">
        <v>0.33</v>
      </c>
      <c r="D25" s="4" t="n">
        <v>0.33</v>
      </c>
      <c r="E25" s="4" t="n">
        <v>0.33</v>
      </c>
      <c r="F25" s="4" t="n">
        <v>0.33</v>
      </c>
      <c r="G25" s="4" t="n">
        <v>0.33</v>
      </c>
      <c r="H25" s="4" t="n">
        <v>0.33</v>
      </c>
      <c r="I25" s="4" t="n">
        <v>0.33</v>
      </c>
      <c r="J25" s="4" t="n">
        <v>0.33</v>
      </c>
      <c r="K25" s="4" t="n">
        <v>0.33</v>
      </c>
      <c r="L25" s="4" t="n">
        <v>0.33</v>
      </c>
    </row>
    <row r="26" customFormat="false" ht="15" hidden="false" customHeight="false" outlineLevel="0" collapsed="false">
      <c r="C26" s="4"/>
      <c r="D26" s="4"/>
      <c r="E26" s="4"/>
      <c r="F26" s="4"/>
      <c r="G26" s="4"/>
      <c r="H26" s="4"/>
      <c r="I26" s="4"/>
      <c r="J26" s="4"/>
      <c r="K26" s="4"/>
      <c r="L26" s="4"/>
    </row>
    <row r="27" customFormat="false" ht="15" hidden="false" customHeight="false" outlineLevel="0" collapsed="false">
      <c r="B27" s="6" t="s">
        <v>19</v>
      </c>
      <c r="C27" s="4"/>
      <c r="D27" s="4"/>
      <c r="E27" s="4"/>
      <c r="F27" s="4"/>
      <c r="G27" s="4"/>
      <c r="H27" s="4"/>
      <c r="I27" s="4"/>
      <c r="J27" s="4"/>
      <c r="K27" s="4"/>
      <c r="L27" s="4"/>
    </row>
    <row r="28" customFormat="false" ht="15" hidden="false" customHeight="false" outlineLevel="0" collapsed="false">
      <c r="B28" s="0" t="s">
        <v>20</v>
      </c>
      <c r="C28" s="4" t="n">
        <v>0.1</v>
      </c>
      <c r="D28" s="4" t="n">
        <v>0.1</v>
      </c>
      <c r="E28" s="4" t="n">
        <v>0.1</v>
      </c>
      <c r="F28" s="4" t="n">
        <v>0.1</v>
      </c>
      <c r="G28" s="4" t="n">
        <v>0.1</v>
      </c>
      <c r="H28" s="4" t="n">
        <v>0.1</v>
      </c>
      <c r="I28" s="4" t="n">
        <v>0.1</v>
      </c>
      <c r="J28" s="4" t="n">
        <v>0.1</v>
      </c>
      <c r="K28" s="4" t="n">
        <v>0.1</v>
      </c>
      <c r="L28" s="4" t="n">
        <v>0.1</v>
      </c>
    </row>
    <row r="29" customFormat="false" ht="15" hidden="false" customHeight="false" outlineLevel="0" collapsed="false">
      <c r="B29" s="0" t="s">
        <v>21</v>
      </c>
      <c r="C29" s="4" t="n">
        <f aca="false">C28/(365*24/12)</f>
        <v>0.000136986301369863</v>
      </c>
      <c r="D29" s="4" t="n">
        <f aca="false">D28/(365*24/12)</f>
        <v>0.000136986301369863</v>
      </c>
      <c r="E29" s="4" t="n">
        <f aca="false">E28/(365*24/12)</f>
        <v>0.000136986301369863</v>
      </c>
      <c r="F29" s="4" t="n">
        <f aca="false">F28/(365*24/12)</f>
        <v>0.000136986301369863</v>
      </c>
      <c r="G29" s="4" t="n">
        <f aca="false">G28/(365*24/12)</f>
        <v>0.000136986301369863</v>
      </c>
      <c r="H29" s="4" t="n">
        <f aca="false">H28/(365*24/12)</f>
        <v>0.000136986301369863</v>
      </c>
      <c r="I29" s="4" t="n">
        <f aca="false">I28/(365*24/12)</f>
        <v>0.000136986301369863</v>
      </c>
      <c r="J29" s="4" t="n">
        <f aca="false">J28/(365*24/12)</f>
        <v>0.000136986301369863</v>
      </c>
      <c r="K29" s="4" t="n">
        <f aca="false">K28/(365*24/12)</f>
        <v>0.000136986301369863</v>
      </c>
      <c r="L29" s="4" t="n">
        <f aca="false">L28/(365*24/12)</f>
        <v>0.000136986301369863</v>
      </c>
    </row>
    <row r="30" customFormat="false" ht="15" hidden="false" customHeight="false" outlineLevel="0" collapsed="false">
      <c r="C30" s="4"/>
      <c r="D30" s="4"/>
      <c r="E30" s="4"/>
      <c r="F30" s="4"/>
      <c r="G30" s="4"/>
      <c r="H30" s="4"/>
      <c r="I30" s="4"/>
      <c r="J30" s="4"/>
      <c r="K30" s="4"/>
      <c r="L30" s="4"/>
    </row>
    <row r="31" customFormat="false" ht="15" hidden="false" customHeight="false" outlineLevel="0" collapsed="false">
      <c r="B31" s="1" t="s">
        <v>22</v>
      </c>
      <c r="C31" s="4"/>
      <c r="D31" s="4"/>
      <c r="E31" s="4"/>
      <c r="F31" s="4"/>
      <c r="G31" s="4"/>
      <c r="H31" s="4"/>
      <c r="I31" s="4"/>
      <c r="J31" s="4"/>
      <c r="K31" s="4"/>
      <c r="L31" s="4"/>
    </row>
    <row r="32" customFormat="false" ht="15" hidden="false" customHeight="false" outlineLevel="0" collapsed="false">
      <c r="B32" s="1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 customFormat="false" ht="15" hidden="false" customHeight="false" outlineLevel="0" collapsed="false">
      <c r="B33" s="0" t="s">
        <v>23</v>
      </c>
      <c r="C33" s="4" t="n">
        <f aca="false">CEILING(C3/(C18*C19),1,1)</f>
        <v>17</v>
      </c>
      <c r="D33" s="4" t="n">
        <f aca="false">CEILING(D3/(D18*D19),1,1)</f>
        <v>17</v>
      </c>
      <c r="E33" s="4" t="n">
        <f aca="false">CEILING(E3/(E18*E19),1,1)</f>
        <v>17</v>
      </c>
      <c r="F33" s="4" t="n">
        <f aca="false">CEILING(F3/(F18*F19),1,1)</f>
        <v>17</v>
      </c>
      <c r="G33" s="4" t="n">
        <f aca="false">CEILING(G3/(G18*G19),1,1)</f>
        <v>17</v>
      </c>
      <c r="H33" s="4" t="n">
        <f aca="false">CEILING(H3/(H18*H19),1,1)</f>
        <v>17</v>
      </c>
      <c r="I33" s="4" t="n">
        <f aca="false">CEILING(I3/(I18*I19),1,1)</f>
        <v>17</v>
      </c>
      <c r="J33" s="4" t="n">
        <f aca="false">CEILING(J3/(J18*J19),1,1)</f>
        <v>17</v>
      </c>
      <c r="K33" s="4" t="n">
        <f aca="false">CEILING(K3/(K18*K19),1,1)</f>
        <v>17</v>
      </c>
      <c r="L33" s="4" t="n">
        <f aca="false">CEILING(L3/(L18*L19),1,1)</f>
        <v>17</v>
      </c>
    </row>
    <row r="34" customFormat="false" ht="15" hidden="false" customHeight="false" outlineLevel="0" collapsed="false">
      <c r="B34" s="0" t="s">
        <v>24</v>
      </c>
      <c r="C34" s="4" t="n">
        <f aca="false">C3*C9/60</f>
        <v>750</v>
      </c>
      <c r="D34" s="4" t="n">
        <f aca="false">D3*D9/60</f>
        <v>750</v>
      </c>
      <c r="E34" s="4" t="n">
        <f aca="false">E3*E9/60</f>
        <v>750</v>
      </c>
      <c r="F34" s="4" t="n">
        <f aca="false">F3*F9/60</f>
        <v>750</v>
      </c>
      <c r="G34" s="4" t="n">
        <f aca="false">G3*G9/60</f>
        <v>750</v>
      </c>
      <c r="H34" s="4" t="n">
        <f aca="false">H3*H9/60</f>
        <v>750</v>
      </c>
      <c r="I34" s="4" t="n">
        <f aca="false">I3*I9/60</f>
        <v>750</v>
      </c>
      <c r="J34" s="4" t="n">
        <f aca="false">J3*J9/60</f>
        <v>750</v>
      </c>
      <c r="K34" s="4" t="n">
        <f aca="false">K3*K9/60</f>
        <v>750</v>
      </c>
      <c r="L34" s="4" t="n">
        <f aca="false">L3*L9/60</f>
        <v>750</v>
      </c>
    </row>
    <row r="35" customFormat="false" ht="15" hidden="false" customHeight="false" outlineLevel="0" collapsed="false">
      <c r="B35" s="0" t="s">
        <v>25</v>
      </c>
      <c r="C35" s="4" t="n">
        <f aca="false">(C33*C9)/60</f>
        <v>12.75</v>
      </c>
      <c r="D35" s="4" t="n">
        <f aca="false">(D33*D9)/60</f>
        <v>12.75</v>
      </c>
      <c r="E35" s="4" t="n">
        <f aca="false">(E33*E9)/60</f>
        <v>12.75</v>
      </c>
      <c r="F35" s="4" t="n">
        <f aca="false">(F33*F9)/60</f>
        <v>12.75</v>
      </c>
      <c r="G35" s="4" t="n">
        <f aca="false">(G33*G9)/60</f>
        <v>12.75</v>
      </c>
      <c r="H35" s="4" t="n">
        <f aca="false">(H33*H9)/60</f>
        <v>12.75</v>
      </c>
      <c r="I35" s="4" t="n">
        <f aca="false">(I33*I9)/60</f>
        <v>12.75</v>
      </c>
      <c r="J35" s="4" t="n">
        <f aca="false">(J33*J9)/60</f>
        <v>12.75</v>
      </c>
      <c r="K35" s="4" t="n">
        <f aca="false">(K33*K9)/60</f>
        <v>12.75</v>
      </c>
      <c r="L35" s="4" t="n">
        <f aca="false">(L33*L9)/60</f>
        <v>12.75</v>
      </c>
    </row>
    <row r="36" customFormat="false" ht="15" hidden="false" customHeight="false" outlineLevel="0" collapsed="false">
      <c r="C36" s="4"/>
      <c r="D36" s="4"/>
      <c r="E36" s="4"/>
      <c r="F36" s="4"/>
      <c r="G36" s="4"/>
      <c r="H36" s="4"/>
      <c r="I36" s="4"/>
      <c r="J36" s="4"/>
      <c r="K36" s="4"/>
      <c r="L36" s="4"/>
    </row>
    <row r="37" customFormat="false" ht="15" hidden="false" customHeight="false" outlineLevel="0" collapsed="false">
      <c r="B37" s="0" t="s">
        <v>26</v>
      </c>
      <c r="C37" s="4" t="n">
        <f aca="false">C3*C5/C13</f>
        <v>3.41333333333333</v>
      </c>
      <c r="D37" s="4" t="n">
        <f aca="false">D3*D5/D13</f>
        <v>3.41333333333333</v>
      </c>
      <c r="E37" s="4" t="n">
        <f aca="false">E3*E5/E13</f>
        <v>3.41333333333333</v>
      </c>
      <c r="F37" s="4" t="n">
        <f aca="false">F3*F5/F13</f>
        <v>3.41333333333333</v>
      </c>
      <c r="G37" s="4" t="n">
        <f aca="false">G3*G5/G13</f>
        <v>3.41333333333333</v>
      </c>
      <c r="H37" s="4" t="n">
        <f aca="false">H3*H5/H13</f>
        <v>3.41333333333333</v>
      </c>
      <c r="I37" s="4" t="n">
        <f aca="false">I3*I5/I13</f>
        <v>3.41333333333333</v>
      </c>
      <c r="J37" s="4" t="n">
        <f aca="false">J3*J5/J13</f>
        <v>3.41333333333333</v>
      </c>
      <c r="K37" s="4" t="n">
        <f aca="false">K3*K5/K13</f>
        <v>3.41333333333333</v>
      </c>
      <c r="L37" s="4" t="n">
        <f aca="false">L3*L5/L13</f>
        <v>3.41333333333333</v>
      </c>
    </row>
    <row r="38" customFormat="false" ht="15" hidden="false" customHeight="false" outlineLevel="0" collapsed="false">
      <c r="B38" s="0" t="s">
        <v>27</v>
      </c>
      <c r="C38" s="7" t="n">
        <f aca="false">C3*C5*C23</f>
        <v>2.7</v>
      </c>
      <c r="D38" s="7" t="n">
        <f aca="false">D3*D5*D23</f>
        <v>2.7</v>
      </c>
      <c r="E38" s="7" t="n">
        <f aca="false">E3*E5*E23</f>
        <v>2.7</v>
      </c>
      <c r="F38" s="7" t="n">
        <f aca="false">F3*F5*F23</f>
        <v>2.7</v>
      </c>
      <c r="G38" s="7" t="n">
        <f aca="false">G3*G5*G23</f>
        <v>2.7</v>
      </c>
      <c r="H38" s="7" t="n">
        <f aca="false">H3*H5*H23</f>
        <v>2.7</v>
      </c>
      <c r="I38" s="7" t="n">
        <f aca="false">I3*I5*I23</f>
        <v>2.7</v>
      </c>
      <c r="J38" s="7" t="n">
        <f aca="false">J3*J5*J23</f>
        <v>2.7</v>
      </c>
      <c r="K38" s="7" t="n">
        <f aca="false">K3*K5*K23</f>
        <v>2.7</v>
      </c>
      <c r="L38" s="7" t="n">
        <f aca="false">L3*L5*L23</f>
        <v>2.7</v>
      </c>
    </row>
    <row r="39" customFormat="false" ht="15" hidden="false" customHeight="false" outlineLevel="0" collapsed="false">
      <c r="C39" s="4"/>
      <c r="D39" s="4"/>
      <c r="E39" s="4"/>
      <c r="F39" s="4"/>
      <c r="G39" s="4"/>
      <c r="H39" s="4"/>
      <c r="I39" s="4"/>
      <c r="J39" s="4"/>
      <c r="K39" s="4"/>
      <c r="L39" s="4"/>
    </row>
    <row r="40" customFormat="false" ht="15" hidden="false" customHeight="false" outlineLevel="0" collapsed="false">
      <c r="B40" s="0" t="s">
        <v>28</v>
      </c>
      <c r="C40" s="4" t="n">
        <f aca="false">C3*C7/C15</f>
        <v>6.25777777777778</v>
      </c>
      <c r="D40" s="4" t="n">
        <f aca="false">D3*D7/D15</f>
        <v>12.5155555555556</v>
      </c>
      <c r="E40" s="4" t="n">
        <f aca="false">E3*E7/E15</f>
        <v>18.7733333333333</v>
      </c>
      <c r="F40" s="4" t="n">
        <f aca="false">F3*F7/F15</f>
        <v>25.0311111111111</v>
      </c>
      <c r="G40" s="4" t="n">
        <f aca="false">G3*G7/G15</f>
        <v>31.2888888888889</v>
      </c>
      <c r="H40" s="4" t="n">
        <f aca="false">H3*H7/H15</f>
        <v>37.5466666666667</v>
      </c>
      <c r="I40" s="4" t="n">
        <f aca="false">I3*I7/I15</f>
        <v>43.8044444444444</v>
      </c>
      <c r="J40" s="4" t="n">
        <f aca="false">J3*J7/J15</f>
        <v>50.0622222222222</v>
      </c>
      <c r="K40" s="4" t="n">
        <f aca="false">K3*K7/K15</f>
        <v>56.32</v>
      </c>
      <c r="L40" s="4" t="n">
        <f aca="false">L3*L7/L15</f>
        <v>62.5777777777778</v>
      </c>
    </row>
    <row r="41" customFormat="false" ht="15" hidden="false" customHeight="false" outlineLevel="0" collapsed="false">
      <c r="B41" s="0" t="s">
        <v>29</v>
      </c>
      <c r="C41" s="7" t="n">
        <f aca="false">C3*C7*C23</f>
        <v>19.8</v>
      </c>
      <c r="D41" s="7" t="n">
        <f aca="false">D3*D7*D23</f>
        <v>39.6</v>
      </c>
      <c r="E41" s="7" t="n">
        <f aca="false">E3*E7*E23</f>
        <v>59.4</v>
      </c>
      <c r="F41" s="7" t="n">
        <f aca="false">F3*F7*F23</f>
        <v>79.2</v>
      </c>
      <c r="G41" s="7" t="n">
        <f aca="false">G3*G7*G23</f>
        <v>99</v>
      </c>
      <c r="H41" s="7" t="n">
        <f aca="false">H3*H7*H23</f>
        <v>118.8</v>
      </c>
      <c r="I41" s="7" t="n">
        <f aca="false">I3*I7*I23</f>
        <v>138.6</v>
      </c>
      <c r="J41" s="7" t="n">
        <f aca="false">J3*J7*J23</f>
        <v>158.4</v>
      </c>
      <c r="K41" s="7" t="n">
        <f aca="false">K3*K7*K23</f>
        <v>178.2</v>
      </c>
      <c r="L41" s="7" t="n">
        <f aca="false">L3*L7*L23</f>
        <v>198</v>
      </c>
    </row>
    <row r="43" customFormat="false" ht="15" hidden="true" customHeight="false" outlineLevel="0" collapsed="false">
      <c r="B43" s="0" t="s">
        <v>30</v>
      </c>
      <c r="C43" s="0" t="n">
        <f aca="false">C9/60</f>
        <v>0.75</v>
      </c>
      <c r="D43" s="0" t="n">
        <f aca="false">D9/60</f>
        <v>0.75</v>
      </c>
      <c r="E43" s="0" t="n">
        <f aca="false">E9/60</f>
        <v>0.75</v>
      </c>
      <c r="F43" s="0" t="n">
        <f aca="false">F9/60</f>
        <v>0.75</v>
      </c>
      <c r="G43" s="0" t="n">
        <f aca="false">G9/60</f>
        <v>0.75</v>
      </c>
      <c r="H43" s="0" t="n">
        <f aca="false">H9/60</f>
        <v>0.75</v>
      </c>
      <c r="I43" s="0" t="n">
        <f aca="false">I9/60</f>
        <v>0.75</v>
      </c>
      <c r="J43" s="0" t="n">
        <f aca="false">J9/60</f>
        <v>0.75</v>
      </c>
      <c r="K43" s="0" t="n">
        <f aca="false">K9/60</f>
        <v>0.75</v>
      </c>
      <c r="L43" s="0" t="n">
        <f aca="false">L9/60</f>
        <v>0.75</v>
      </c>
    </row>
    <row r="44" customFormat="false" ht="15" hidden="true" customHeight="false" outlineLevel="0" collapsed="false">
      <c r="B44" s="0" t="s">
        <v>31</v>
      </c>
      <c r="C44" s="0" t="n">
        <f aca="false">(C33-1)*C9/60</f>
        <v>12</v>
      </c>
      <c r="D44" s="0" t="n">
        <f aca="false">(D33-1)*D9/60</f>
        <v>12</v>
      </c>
      <c r="E44" s="0" t="n">
        <f aca="false">(E33-1)*E9/60</f>
        <v>12</v>
      </c>
      <c r="F44" s="0" t="n">
        <f aca="false">(F33-1)*F9/60</f>
        <v>12</v>
      </c>
      <c r="G44" s="0" t="n">
        <f aca="false">(G33-1)*G9/60</f>
        <v>12</v>
      </c>
      <c r="H44" s="0" t="n">
        <f aca="false">(H33-1)*H9/60</f>
        <v>12</v>
      </c>
      <c r="I44" s="0" t="n">
        <f aca="false">(I33-1)*I9/60</f>
        <v>12</v>
      </c>
      <c r="J44" s="0" t="n">
        <f aca="false">(J33-1)*J9/60</f>
        <v>12</v>
      </c>
      <c r="K44" s="0" t="n">
        <f aca="false">(K33-1)*K9/60</f>
        <v>12</v>
      </c>
      <c r="L44" s="0" t="n">
        <f aca="false">(L33-1)*L9/60</f>
        <v>12</v>
      </c>
    </row>
    <row r="45" customFormat="false" ht="15" hidden="true" customHeight="false" outlineLevel="0" collapsed="false">
      <c r="B45" s="0" t="s">
        <v>32</v>
      </c>
      <c r="C45" s="4" t="n">
        <f aca="false">(C33-1)*C18*C19*C7/C15</f>
        <v>6.00746666666667</v>
      </c>
      <c r="D45" s="4" t="n">
        <f aca="false">(D33-1)*D18*D19*D7/D15</f>
        <v>12.0149333333333</v>
      </c>
      <c r="E45" s="4" t="n">
        <f aca="false">(E33-1)*E18*E19*E7/E15</f>
        <v>18.0224</v>
      </c>
      <c r="F45" s="4" t="n">
        <f aca="false">(F33-1)*F18*F19*F7/F15</f>
        <v>24.0298666666667</v>
      </c>
      <c r="G45" s="4" t="n">
        <f aca="false">(G33-1)*G18*G19*G7/G15</f>
        <v>30.0373333333333</v>
      </c>
      <c r="H45" s="4" t="n">
        <f aca="false">(H33-1)*H18*H19*H7/H15</f>
        <v>36.0448</v>
      </c>
      <c r="I45" s="4" t="n">
        <f aca="false">(I33-1)*I18*I19*I7/I15</f>
        <v>42.0522666666667</v>
      </c>
      <c r="J45" s="4" t="n">
        <f aca="false">(J33-1)*J18*J19*J7/J15</f>
        <v>48.0597333333333</v>
      </c>
      <c r="K45" s="4" t="n">
        <f aca="false">(K33-1)*K18*K19*K7/K15</f>
        <v>54.0672</v>
      </c>
      <c r="L45" s="4" t="n">
        <f aca="false">(L33-1)*L18*L19*L7/L15</f>
        <v>60.0746666666667</v>
      </c>
    </row>
    <row r="46" customFormat="false" ht="15" hidden="true" customHeight="false" outlineLevel="0" collapsed="false">
      <c r="B46" s="0" t="s">
        <v>33</v>
      </c>
      <c r="C46" s="4" t="n">
        <f aca="false">(C3-(C33-1)*C18*C19)*C7/C15</f>
        <v>0.250311111111111</v>
      </c>
      <c r="D46" s="4" t="n">
        <f aca="false">(D3-(D33-1)*D18*D19)*D7/D15</f>
        <v>0.500622222222222</v>
      </c>
      <c r="E46" s="4" t="n">
        <f aca="false">(E3-(E33-1)*E18*E19)*E7/E15</f>
        <v>0.750933333333333</v>
      </c>
      <c r="F46" s="4" t="n">
        <f aca="false">(F3-(F33-1)*F18*F19)*F7/F15</f>
        <v>1.00124444444444</v>
      </c>
      <c r="G46" s="4" t="n">
        <f aca="false">(G3-(G33-1)*G18*G19)*G7/G15</f>
        <v>1.25155555555556</v>
      </c>
      <c r="H46" s="4" t="n">
        <f aca="false">(H3-(H33-1)*H18*H19)*H7/H15</f>
        <v>1.50186666666667</v>
      </c>
      <c r="I46" s="4" t="n">
        <f aca="false">(I3-(I33-1)*I18*I19)*I7/I15</f>
        <v>1.75217777777778</v>
      </c>
      <c r="J46" s="4" t="n">
        <f aca="false">(J3-(J33-1)*J18*J19)*J7/J15</f>
        <v>2.00248888888889</v>
      </c>
      <c r="K46" s="4" t="n">
        <f aca="false">(K3-(K33-1)*K18*K19)*K7/K15</f>
        <v>2.2528</v>
      </c>
      <c r="L46" s="4" t="n">
        <f aca="false">(L3-(L33-1)*L18*L19)*L7/L15</f>
        <v>2.50311111111111</v>
      </c>
    </row>
    <row r="47" customFormat="false" ht="15" hidden="false" customHeight="false" outlineLevel="0" collapsed="false">
      <c r="B47" s="0" t="s">
        <v>34</v>
      </c>
      <c r="C47" s="4" t="n">
        <f aca="false">C37+MAX(C44,C45)+C46</f>
        <v>15.6636444444444</v>
      </c>
      <c r="D47" s="4" t="n">
        <f aca="false">D37+MAX(D44,D45)+D46</f>
        <v>15.9288888888889</v>
      </c>
      <c r="E47" s="4" t="n">
        <f aca="false">E37+MAX(E44,E45)+E46</f>
        <v>22.1866666666667</v>
      </c>
      <c r="F47" s="4" t="n">
        <f aca="false">F37+MAX(F44,F45)+F46</f>
        <v>28.4444444444444</v>
      </c>
      <c r="G47" s="4" t="n">
        <f aca="false">G37+MAX(G44,G45)+G46</f>
        <v>34.7022222222222</v>
      </c>
      <c r="H47" s="4" t="n">
        <f aca="false">H37+MAX(H44,H45)+H46</f>
        <v>40.96</v>
      </c>
      <c r="I47" s="4" t="n">
        <f aca="false">I37+MAX(I44,I45)+I46</f>
        <v>47.2177777777778</v>
      </c>
      <c r="J47" s="4" t="n">
        <f aca="false">J37+MAX(J44,J45)+J46</f>
        <v>53.4755555555556</v>
      </c>
      <c r="K47" s="4" t="n">
        <f aca="false">K37+MAX(K44,K45)+K46</f>
        <v>59.7333333333333</v>
      </c>
      <c r="L47" s="4" t="n">
        <f aca="false">L37+MAX(L44,L45)+L46</f>
        <v>65.9911111111111</v>
      </c>
    </row>
    <row r="48" customFormat="false" ht="15" hidden="false" customHeight="false" outlineLevel="0" collapsed="false">
      <c r="B48" s="0" t="s">
        <v>35</v>
      </c>
      <c r="C48" s="7" t="n">
        <f aca="false">CEILING(C47,1,1)*C24</f>
        <v>0.416</v>
      </c>
      <c r="D48" s="7" t="n">
        <f aca="false">CEILING(D47,1,1)*D24</f>
        <v>0.416</v>
      </c>
      <c r="E48" s="7" t="n">
        <f aca="false">CEILING(E47,1,1)*E24</f>
        <v>0.598</v>
      </c>
      <c r="F48" s="7" t="n">
        <f aca="false">CEILING(F47,1,1)*F24</f>
        <v>0.754</v>
      </c>
      <c r="G48" s="7" t="n">
        <f aca="false">CEILING(G47,1,1)*G24</f>
        <v>0.91</v>
      </c>
      <c r="H48" s="7" t="n">
        <f aca="false">CEILING(H47,1,1)*H24</f>
        <v>1.066</v>
      </c>
      <c r="I48" s="7" t="n">
        <f aca="false">CEILING(I47,1,1)*I24</f>
        <v>1.248</v>
      </c>
      <c r="J48" s="7" t="n">
        <f aca="false">CEILING(J47,1,1)*J24</f>
        <v>1.404</v>
      </c>
      <c r="K48" s="7" t="n">
        <f aca="false">CEILING(K47,1,1)*K24</f>
        <v>1.56</v>
      </c>
      <c r="L48" s="7" t="n">
        <f aca="false">CEILING(L47,1,1)*L24</f>
        <v>1.716</v>
      </c>
    </row>
    <row r="50" customFormat="false" ht="15" hidden="false" customHeight="false" outlineLevel="0" collapsed="false">
      <c r="B50" s="0" t="s">
        <v>36</v>
      </c>
      <c r="C50" s="0" t="n">
        <f aca="false">C20+C3*(C5+C6)</f>
        <v>2260</v>
      </c>
      <c r="D50" s="0" t="n">
        <f aca="false">D20+D3*(D5+D6)</f>
        <v>2260</v>
      </c>
      <c r="E50" s="0" t="n">
        <f aca="false">E20+E3*(E5+E6)</f>
        <v>2260</v>
      </c>
      <c r="F50" s="0" t="n">
        <f aca="false">F20+F3*(F5+F6)</f>
        <v>2260</v>
      </c>
      <c r="G50" s="0" t="n">
        <f aca="false">G20+G3*(G5+G6)</f>
        <v>2260</v>
      </c>
      <c r="H50" s="0" t="n">
        <f aca="false">H20+H3*(H5+H6)</f>
        <v>2260</v>
      </c>
      <c r="I50" s="0" t="n">
        <f aca="false">I20+I3*(I5+I6)</f>
        <v>2260</v>
      </c>
      <c r="J50" s="0" t="n">
        <f aca="false">J20+J3*(J5+J6)</f>
        <v>2260</v>
      </c>
      <c r="K50" s="0" t="n">
        <f aca="false">K20+K3*(K5+K6)</f>
        <v>2260</v>
      </c>
      <c r="L50" s="0" t="n">
        <f aca="false">L20+L3*(L5+L6)</f>
        <v>2260</v>
      </c>
    </row>
    <row r="51" customFormat="false" ht="15" hidden="false" customHeight="false" outlineLevel="0" collapsed="false">
      <c r="B51" s="0" t="s">
        <v>37</v>
      </c>
      <c r="C51" s="7" t="n">
        <f aca="false">C50*CEILING(C35,1,1)*C29</f>
        <v>4.02465753424658</v>
      </c>
      <c r="D51" s="7" t="n">
        <f aca="false">D50*CEILING(D35,1,1)*D29</f>
        <v>4.02465753424658</v>
      </c>
      <c r="E51" s="7" t="n">
        <f aca="false">E50*CEILING(E35,1,1)*E29</f>
        <v>4.02465753424658</v>
      </c>
      <c r="F51" s="7" t="n">
        <f aca="false">F50*CEILING(F35,1,1)*F29</f>
        <v>4.02465753424658</v>
      </c>
      <c r="G51" s="7" t="n">
        <f aca="false">G50*CEILING(G35,1,1)*G29</f>
        <v>4.02465753424658</v>
      </c>
      <c r="H51" s="7" t="n">
        <f aca="false">H50*CEILING(H35,1,1)*H29</f>
        <v>4.02465753424658</v>
      </c>
      <c r="I51" s="7" t="n">
        <f aca="false">I50*CEILING(I35,1,1)*I29</f>
        <v>4.02465753424658</v>
      </c>
      <c r="J51" s="7" t="n">
        <f aca="false">J50*CEILING(J35,1,1)*J29</f>
        <v>4.02465753424658</v>
      </c>
      <c r="K51" s="7" t="n">
        <f aca="false">K50*CEILING(K35,1,1)*K29</f>
        <v>4.02465753424658</v>
      </c>
      <c r="L51" s="7" t="n">
        <f aca="false">L50*CEILING(L35,1,1)*L29</f>
        <v>4.02465753424658</v>
      </c>
    </row>
    <row r="53" customFormat="false" ht="15" hidden="false" customHeight="false" outlineLevel="0" collapsed="false">
      <c r="B53" s="0" t="s">
        <v>38</v>
      </c>
      <c r="C53" s="7" t="n">
        <f aca="false">C19*CEILING(C35,1,1)*C25</f>
        <v>85.8</v>
      </c>
      <c r="D53" s="7" t="n">
        <f aca="false">D19*CEILING(D35,1,1)*D25</f>
        <v>85.8</v>
      </c>
      <c r="E53" s="7" t="n">
        <f aca="false">E19*CEILING(E35,1,1)*E25</f>
        <v>85.8</v>
      </c>
      <c r="F53" s="7" t="n">
        <f aca="false">F19*CEILING(F35,1,1)*F25</f>
        <v>85.8</v>
      </c>
      <c r="G53" s="7" t="n">
        <f aca="false">G19*CEILING(G35,1,1)*G25</f>
        <v>85.8</v>
      </c>
      <c r="H53" s="7" t="n">
        <f aca="false">H19*CEILING(H35,1,1)*H25</f>
        <v>85.8</v>
      </c>
      <c r="I53" s="7" t="n">
        <f aca="false">I19*CEILING(I35,1,1)*I25</f>
        <v>85.8</v>
      </c>
      <c r="J53" s="7" t="n">
        <f aca="false">J19*CEILING(J35,1,1)*J25</f>
        <v>85.8</v>
      </c>
      <c r="K53" s="7" t="n">
        <f aca="false">K19*CEILING(K35,1,1)*K25</f>
        <v>85.8</v>
      </c>
      <c r="L53" s="7" t="n">
        <f aca="false">L19*CEILING(L35,1,1)*L25</f>
        <v>85.8</v>
      </c>
    </row>
    <row r="55" customFormat="false" ht="15" hidden="false" customHeight="false" outlineLevel="0" collapsed="false">
      <c r="B55" s="1" t="s">
        <v>40</v>
      </c>
      <c r="C55" s="7" t="n">
        <f aca="false">C53+C51+C48+C41+C38</f>
        <v>112.740657534247</v>
      </c>
      <c r="D55" s="7" t="n">
        <f aca="false">D53+D51+D48+D41+D38</f>
        <v>132.540657534247</v>
      </c>
      <c r="E55" s="7" t="n">
        <f aca="false">E53+E51+E48+E41+E38</f>
        <v>152.522657534247</v>
      </c>
      <c r="F55" s="7" t="n">
        <f aca="false">F53+F51+F48+F41+F38</f>
        <v>172.478657534247</v>
      </c>
      <c r="G55" s="7" t="n">
        <f aca="false">G53+G51+G48+G41+G38</f>
        <v>192.434657534247</v>
      </c>
      <c r="H55" s="7" t="n">
        <f aca="false">H53+H51+H48+H41+H38</f>
        <v>212.390657534247</v>
      </c>
      <c r="I55" s="7" t="n">
        <f aca="false">I53+I51+I48+I41+I38</f>
        <v>232.372657534247</v>
      </c>
      <c r="J55" s="7" t="n">
        <f aca="false">J53+J51+J48+J41+J38</f>
        <v>252.328657534247</v>
      </c>
      <c r="K55" s="7" t="n">
        <f aca="false">K53+K51+K48+K41+K38</f>
        <v>272.284657534247</v>
      </c>
      <c r="L55" s="7" t="n">
        <f aca="false">L53+L51+L48+L41+L38</f>
        <v>292.240657534247</v>
      </c>
    </row>
    <row r="56" customFormat="false" ht="15" hidden="false" customHeight="false" outlineLevel="0" collapsed="false">
      <c r="B56" s="1" t="s">
        <v>41</v>
      </c>
      <c r="C56" s="9" t="n">
        <f aca="false">C55/C3</f>
        <v>0.112740657534247</v>
      </c>
      <c r="D56" s="9" t="n">
        <f aca="false">D55/D3</f>
        <v>0.132540657534247</v>
      </c>
      <c r="E56" s="9" t="n">
        <f aca="false">E55/E3</f>
        <v>0.152522657534247</v>
      </c>
      <c r="F56" s="9" t="n">
        <f aca="false">F55/F3</f>
        <v>0.172478657534247</v>
      </c>
      <c r="G56" s="9" t="n">
        <f aca="false">G55/G3</f>
        <v>0.192434657534247</v>
      </c>
      <c r="H56" s="9" t="n">
        <f aca="false">H55/H3</f>
        <v>0.212390657534247</v>
      </c>
      <c r="I56" s="9" t="n">
        <f aca="false">I55/I3</f>
        <v>0.232372657534247</v>
      </c>
      <c r="J56" s="9" t="n">
        <f aca="false">J55/J3</f>
        <v>0.252328657534247</v>
      </c>
      <c r="K56" s="9" t="n">
        <f aca="false">K55/K3</f>
        <v>0.272284657534247</v>
      </c>
      <c r="L56" s="9" t="n">
        <f aca="false">L55/L3</f>
        <v>0.292240657534247</v>
      </c>
    </row>
    <row r="57" customFormat="false" ht="15" hidden="false" customHeight="false" outlineLevel="0" collapsed="false">
      <c r="B57" s="1"/>
      <c r="C57" s="4"/>
      <c r="D57" s="4"/>
      <c r="E57" s="4"/>
      <c r="F57" s="4"/>
      <c r="G57" s="4"/>
      <c r="H57" s="4"/>
      <c r="I57" s="4"/>
      <c r="J57" s="4"/>
      <c r="K57" s="4"/>
      <c r="L57" s="4"/>
    </row>
    <row r="58" customFormat="false" ht="15" hidden="false" customHeight="false" outlineLevel="0" collapsed="false">
      <c r="B58" s="1" t="s">
        <v>44</v>
      </c>
      <c r="C58" s="4" t="n">
        <f aca="false">C47</f>
        <v>15.6636444444444</v>
      </c>
      <c r="D58" s="4" t="n">
        <f aca="false">D47</f>
        <v>15.9288888888889</v>
      </c>
      <c r="E58" s="4" t="n">
        <f aca="false">E47</f>
        <v>22.1866666666667</v>
      </c>
      <c r="F58" s="4" t="n">
        <f aca="false">F47</f>
        <v>28.4444444444444</v>
      </c>
      <c r="G58" s="4" t="n">
        <f aca="false">G47</f>
        <v>34.7022222222222</v>
      </c>
      <c r="H58" s="4" t="n">
        <f aca="false">H47</f>
        <v>40.96</v>
      </c>
      <c r="I58" s="4" t="n">
        <f aca="false">I47</f>
        <v>47.2177777777778</v>
      </c>
      <c r="J58" s="4" t="n">
        <f aca="false">J47</f>
        <v>53.4755555555556</v>
      </c>
      <c r="K58" s="4" t="n">
        <f aca="false">K47</f>
        <v>59.7333333333333</v>
      </c>
      <c r="L58" s="4" t="n">
        <f aca="false">L47</f>
        <v>65.9911111111111</v>
      </c>
    </row>
    <row r="59" customFormat="false" ht="15" hidden="false" customHeight="false" outlineLevel="0" collapsed="false">
      <c r="B59" s="1" t="s">
        <v>43</v>
      </c>
      <c r="C59" s="4" t="n">
        <f aca="false">C58/C3*60</f>
        <v>0.939818666666667</v>
      </c>
      <c r="D59" s="4" t="n">
        <f aca="false">D58/D3*60</f>
        <v>0.955733333333333</v>
      </c>
      <c r="E59" s="4" t="n">
        <f aca="false">E58/E3*60</f>
        <v>1.3312</v>
      </c>
      <c r="F59" s="4" t="n">
        <f aca="false">F58/F3*60</f>
        <v>1.70666666666667</v>
      </c>
      <c r="G59" s="4" t="n">
        <f aca="false">G58/G3*60</f>
        <v>2.08213333333333</v>
      </c>
      <c r="H59" s="4" t="n">
        <f aca="false">H58/H3*60</f>
        <v>2.4576</v>
      </c>
      <c r="I59" s="4" t="n">
        <f aca="false">I58/I3*60</f>
        <v>2.83306666666667</v>
      </c>
      <c r="J59" s="4" t="n">
        <f aca="false">J58/J3*60</f>
        <v>3.20853333333333</v>
      </c>
      <c r="K59" s="4" t="n">
        <f aca="false">K58/K3*60</f>
        <v>3.584</v>
      </c>
      <c r="L59" s="4" t="n">
        <f aca="false">L58/L3*60</f>
        <v>3.95946666666667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F59" activeCellId="0" sqref="F59"/>
    </sheetView>
  </sheetViews>
  <sheetFormatPr defaultRowHeight="15"/>
  <cols>
    <col collapsed="false" hidden="false" max="1" min="1" style="0" width="10.5296296296296"/>
    <col collapsed="false" hidden="false" max="2" min="2" style="0" width="53.662962962963"/>
    <col collapsed="false" hidden="false" max="6" min="3" style="0" width="12.162962962963"/>
    <col collapsed="false" hidden="false" max="1025" min="7" style="0" width="10.5296296296296"/>
  </cols>
  <sheetData>
    <row r="2" customFormat="false" ht="15" hidden="false" customHeight="false" outlineLevel="0" collapsed="false">
      <c r="B2" s="1" t="s">
        <v>0</v>
      </c>
      <c r="C2" s="2"/>
      <c r="D2" s="2"/>
      <c r="E2" s="2"/>
      <c r="F2" s="2"/>
    </row>
    <row r="3" customFormat="false" ht="15" hidden="false" customHeight="false" outlineLevel="0" collapsed="false">
      <c r="B3" s="0" t="s">
        <v>1</v>
      </c>
      <c r="C3" s="3" t="n">
        <v>1000</v>
      </c>
      <c r="D3" s="3" t="n">
        <v>1000</v>
      </c>
      <c r="E3" s="3" t="n">
        <v>1000</v>
      </c>
      <c r="F3" s="3" t="n">
        <v>1000</v>
      </c>
    </row>
    <row r="4" customFormat="false" ht="15" hidden="false" customHeight="false" outlineLevel="0" collapsed="false">
      <c r="C4" s="4"/>
      <c r="D4" s="4"/>
      <c r="E4" s="4"/>
      <c r="F4" s="4"/>
    </row>
    <row r="5" customFormat="false" ht="15" hidden="false" customHeight="false" outlineLevel="0" collapsed="false">
      <c r="B5" s="0" t="s">
        <v>2</v>
      </c>
      <c r="C5" s="4" t="n">
        <f aca="false">ROUND(30/1024,2)</f>
        <v>0.03</v>
      </c>
      <c r="D5" s="4" t="n">
        <f aca="false">ROUND(30/1024,2)</f>
        <v>0.03</v>
      </c>
      <c r="E5" s="4" t="n">
        <f aca="false">ROUND(30/1024,2)</f>
        <v>0.03</v>
      </c>
      <c r="F5" s="4" t="n">
        <f aca="false">ROUND(30/1024,2)</f>
        <v>0.03</v>
      </c>
    </row>
    <row r="6" customFormat="false" ht="15" hidden="false" customHeight="false" outlineLevel="0" collapsed="false">
      <c r="B6" s="0" t="s">
        <v>3</v>
      </c>
      <c r="C6" s="4" t="n">
        <v>1.1</v>
      </c>
      <c r="D6" s="4" t="n">
        <v>1.1</v>
      </c>
      <c r="E6" s="4" t="n">
        <v>1.1</v>
      </c>
      <c r="F6" s="4" t="n">
        <v>1.1</v>
      </c>
    </row>
    <row r="7" customFormat="false" ht="15" hidden="false" customHeight="false" outlineLevel="0" collapsed="false">
      <c r="B7" s="0" t="s">
        <v>4</v>
      </c>
      <c r="C7" s="4" t="n">
        <v>1.1</v>
      </c>
      <c r="D7" s="4" t="n">
        <v>1.1</v>
      </c>
      <c r="E7" s="4" t="n">
        <v>1.1</v>
      </c>
      <c r="F7" s="4" t="n">
        <v>1.1</v>
      </c>
    </row>
    <row r="8" customFormat="false" ht="15" hidden="false" customHeight="false" outlineLevel="0" collapsed="false">
      <c r="C8" s="4"/>
      <c r="D8" s="4"/>
      <c r="E8" s="4"/>
      <c r="F8" s="4"/>
    </row>
    <row r="9" customFormat="false" ht="15" hidden="false" customHeight="false" outlineLevel="0" collapsed="false">
      <c r="B9" s="0" t="s">
        <v>5</v>
      </c>
      <c r="C9" s="4" t="n">
        <v>45</v>
      </c>
      <c r="D9" s="4" t="n">
        <v>45</v>
      </c>
      <c r="E9" s="4" t="n">
        <v>45</v>
      </c>
      <c r="F9" s="4" t="n">
        <v>45</v>
      </c>
    </row>
    <row r="10" customFormat="false" ht="15" hidden="false" customHeight="false" outlineLevel="0" collapsed="false">
      <c r="C10" s="4"/>
      <c r="D10" s="4"/>
      <c r="E10" s="4"/>
      <c r="F10" s="4"/>
    </row>
    <row r="11" customFormat="false" ht="15" hidden="false" customHeight="false" outlineLevel="0" collapsed="false">
      <c r="B11" s="1" t="s">
        <v>6</v>
      </c>
      <c r="C11" s="4"/>
      <c r="D11" s="4"/>
      <c r="E11" s="4"/>
      <c r="F11" s="4"/>
    </row>
    <row r="12" customFormat="false" ht="15" hidden="false" customHeight="false" outlineLevel="0" collapsed="false">
      <c r="B12" s="5" t="s">
        <v>7</v>
      </c>
      <c r="C12" s="4" t="n">
        <v>20</v>
      </c>
      <c r="D12" s="4" t="n">
        <v>100</v>
      </c>
      <c r="E12" s="4" t="n">
        <v>60</v>
      </c>
      <c r="F12" s="4" t="n">
        <v>500</v>
      </c>
    </row>
    <row r="13" customFormat="false" ht="15" hidden="false" customHeight="false" outlineLevel="0" collapsed="false">
      <c r="B13" s="5" t="s">
        <v>8</v>
      </c>
      <c r="C13" s="4" t="n">
        <f aca="false">C12/8/1024*60*60</f>
        <v>8.7890625</v>
      </c>
      <c r="D13" s="4" t="n">
        <f aca="false">D12/8/1024*60*60</f>
        <v>43.9453125</v>
      </c>
      <c r="E13" s="4" t="n">
        <f aca="false">E12/8/1024*60*60</f>
        <v>26.3671875</v>
      </c>
      <c r="F13" s="4" t="n">
        <f aca="false">F12/8/1024*60*60</f>
        <v>219.7265625</v>
      </c>
    </row>
    <row r="14" customFormat="false" ht="15" hidden="false" customHeight="false" outlineLevel="0" collapsed="false">
      <c r="B14" s="5" t="s">
        <v>9</v>
      </c>
      <c r="C14" s="4" t="n">
        <v>80</v>
      </c>
      <c r="D14" s="4" t="n">
        <v>100</v>
      </c>
      <c r="E14" s="4" t="n">
        <v>60</v>
      </c>
      <c r="F14" s="4" t="n">
        <v>500</v>
      </c>
    </row>
    <row r="15" customFormat="false" ht="15" hidden="false" customHeight="false" outlineLevel="0" collapsed="false">
      <c r="B15" s="5" t="s">
        <v>10</v>
      </c>
      <c r="C15" s="4" t="n">
        <f aca="false">C14/8/1024*60*60</f>
        <v>35.15625</v>
      </c>
      <c r="D15" s="4" t="n">
        <f aca="false">D14/8/1024*60*60</f>
        <v>43.9453125</v>
      </c>
      <c r="E15" s="4" t="n">
        <f aca="false">E14/8/1024*60*60</f>
        <v>26.3671875</v>
      </c>
      <c r="F15" s="4" t="n">
        <f aca="false">F14/8/1024*60*60</f>
        <v>219.7265625</v>
      </c>
    </row>
    <row r="16" customFormat="false" ht="15" hidden="false" customHeight="false" outlineLevel="0" collapsed="false">
      <c r="B16" s="5"/>
      <c r="C16" s="4"/>
      <c r="D16" s="4"/>
      <c r="E16" s="4"/>
      <c r="F16" s="4"/>
    </row>
    <row r="17" customFormat="false" ht="15" hidden="false" customHeight="false" outlineLevel="0" collapsed="false">
      <c r="B17" s="1" t="s">
        <v>11</v>
      </c>
      <c r="C17" s="4"/>
      <c r="D17" s="4"/>
      <c r="E17" s="4"/>
      <c r="F17" s="4"/>
    </row>
    <row r="18" customFormat="false" ht="15" hidden="false" customHeight="false" outlineLevel="0" collapsed="false">
      <c r="B18" s="0" t="s">
        <v>12</v>
      </c>
      <c r="C18" s="4" t="n">
        <v>3</v>
      </c>
      <c r="D18" s="4" t="n">
        <v>3</v>
      </c>
      <c r="E18" s="4" t="n">
        <v>3</v>
      </c>
      <c r="F18" s="4" t="n">
        <v>3</v>
      </c>
    </row>
    <row r="19" customFormat="false" ht="15" hidden="false" customHeight="false" outlineLevel="0" collapsed="false">
      <c r="B19" s="0" t="s">
        <v>13</v>
      </c>
      <c r="C19" s="4" t="n">
        <f aca="false">MIN(ROUND(C3/C18,2),20)</f>
        <v>20</v>
      </c>
      <c r="D19" s="4" t="n">
        <f aca="false">MIN(ROUND(D3/D18,2),20)</f>
        <v>20</v>
      </c>
      <c r="E19" s="4" t="n">
        <f aca="false">MIN(ROUND(E3/E18,2),20)</f>
        <v>20</v>
      </c>
      <c r="F19" s="4" t="n">
        <f aca="false">MIN(ROUND(F3/F18,2),20)</f>
        <v>20</v>
      </c>
    </row>
    <row r="20" customFormat="false" ht="15" hidden="false" customHeight="false" outlineLevel="0" collapsed="false">
      <c r="B20" s="0" t="s">
        <v>14</v>
      </c>
      <c r="C20" s="4" t="n">
        <v>30</v>
      </c>
      <c r="D20" s="4" t="n">
        <v>30</v>
      </c>
      <c r="E20" s="4" t="n">
        <v>30</v>
      </c>
      <c r="F20" s="4" t="n">
        <v>30</v>
      </c>
    </row>
    <row r="21" customFormat="false" ht="15" hidden="false" customHeight="false" outlineLevel="0" collapsed="false">
      <c r="C21" s="4"/>
      <c r="D21" s="4"/>
      <c r="E21" s="4"/>
      <c r="F21" s="4"/>
    </row>
    <row r="22" customFormat="false" ht="15" hidden="false" customHeight="false" outlineLevel="0" collapsed="false">
      <c r="B22" s="6" t="s">
        <v>15</v>
      </c>
      <c r="C22" s="4"/>
      <c r="D22" s="4"/>
      <c r="E22" s="4"/>
      <c r="F22" s="4"/>
    </row>
    <row r="23" customFormat="false" ht="15" hidden="false" customHeight="false" outlineLevel="0" collapsed="false">
      <c r="B23" s="0" t="s">
        <v>16</v>
      </c>
      <c r="C23" s="4" t="n">
        <v>0.09</v>
      </c>
      <c r="D23" s="4" t="n">
        <v>0.09</v>
      </c>
      <c r="E23" s="4" t="n">
        <v>0.09</v>
      </c>
      <c r="F23" s="4" t="n">
        <v>0.09</v>
      </c>
    </row>
    <row r="24" customFormat="false" ht="15" hidden="false" customHeight="false" outlineLevel="0" collapsed="false">
      <c r="B24" s="0" t="s">
        <v>17</v>
      </c>
      <c r="C24" s="4" t="n">
        <v>0.026</v>
      </c>
      <c r="D24" s="4" t="n">
        <v>0.026</v>
      </c>
      <c r="E24" s="4" t="n">
        <v>0.026</v>
      </c>
      <c r="F24" s="4" t="n">
        <v>0.026</v>
      </c>
    </row>
    <row r="25" customFormat="false" ht="15" hidden="false" customHeight="false" outlineLevel="0" collapsed="false">
      <c r="B25" s="0" t="s">
        <v>18</v>
      </c>
      <c r="C25" s="4" t="n">
        <v>0.33</v>
      </c>
      <c r="D25" s="4" t="n">
        <v>0.33</v>
      </c>
      <c r="E25" s="4" t="n">
        <v>0.33</v>
      </c>
      <c r="F25" s="4" t="n">
        <v>0.33</v>
      </c>
    </row>
    <row r="26" customFormat="false" ht="15" hidden="false" customHeight="false" outlineLevel="0" collapsed="false">
      <c r="C26" s="4"/>
      <c r="D26" s="4"/>
      <c r="E26" s="4"/>
      <c r="F26" s="4"/>
    </row>
    <row r="27" customFormat="false" ht="15" hidden="false" customHeight="false" outlineLevel="0" collapsed="false">
      <c r="B27" s="6" t="s">
        <v>19</v>
      </c>
      <c r="C27" s="4"/>
      <c r="D27" s="4"/>
      <c r="E27" s="4"/>
      <c r="F27" s="4"/>
    </row>
    <row r="28" customFormat="false" ht="15" hidden="false" customHeight="false" outlineLevel="0" collapsed="false">
      <c r="B28" s="0" t="s">
        <v>20</v>
      </c>
      <c r="C28" s="4" t="n">
        <v>0.1</v>
      </c>
      <c r="D28" s="4" t="n">
        <v>0.1</v>
      </c>
      <c r="E28" s="4" t="n">
        <v>0.1</v>
      </c>
      <c r="F28" s="4" t="n">
        <v>0.1</v>
      </c>
    </row>
    <row r="29" customFormat="false" ht="15" hidden="false" customHeight="false" outlineLevel="0" collapsed="false">
      <c r="B29" s="0" t="s">
        <v>21</v>
      </c>
      <c r="C29" s="4" t="n">
        <f aca="false">C28/(365*24/12)</f>
        <v>0.000136986301369863</v>
      </c>
      <c r="D29" s="4" t="n">
        <f aca="false">D28/(365*24/12)</f>
        <v>0.000136986301369863</v>
      </c>
      <c r="E29" s="4" t="n">
        <f aca="false">E28/(365*24/12)</f>
        <v>0.000136986301369863</v>
      </c>
      <c r="F29" s="4" t="n">
        <f aca="false">F28/(365*24/12)</f>
        <v>0.000136986301369863</v>
      </c>
    </row>
    <row r="30" customFormat="false" ht="15" hidden="false" customHeight="false" outlineLevel="0" collapsed="false">
      <c r="C30" s="4"/>
      <c r="D30" s="4"/>
      <c r="E30" s="4"/>
      <c r="F30" s="4"/>
    </row>
    <row r="31" customFormat="false" ht="15" hidden="false" customHeight="false" outlineLevel="0" collapsed="false">
      <c r="B31" s="1" t="s">
        <v>22</v>
      </c>
      <c r="C31" s="4"/>
      <c r="D31" s="4"/>
      <c r="E31" s="4"/>
      <c r="F31" s="4"/>
    </row>
    <row r="32" customFormat="false" ht="15" hidden="false" customHeight="false" outlineLevel="0" collapsed="false">
      <c r="B32" s="1"/>
      <c r="C32" s="4"/>
      <c r="D32" s="4"/>
      <c r="E32" s="4"/>
      <c r="F32" s="4"/>
    </row>
    <row r="33" customFormat="false" ht="15" hidden="false" customHeight="false" outlineLevel="0" collapsed="false">
      <c r="B33" s="0" t="s">
        <v>23</v>
      </c>
      <c r="C33" s="4" t="n">
        <f aca="false">CEILING(C3/(C18*C19),1,1)</f>
        <v>17</v>
      </c>
      <c r="D33" s="4" t="n">
        <f aca="false">CEILING(D3/(D18*D19),1,1)</f>
        <v>17</v>
      </c>
      <c r="E33" s="4" t="n">
        <f aca="false">CEILING(E3/(E18*E19),1,1)</f>
        <v>17</v>
      </c>
      <c r="F33" s="4" t="n">
        <f aca="false">CEILING(F3/(F18*F19),1,1)</f>
        <v>17</v>
      </c>
    </row>
    <row r="34" customFormat="false" ht="15" hidden="false" customHeight="false" outlineLevel="0" collapsed="false">
      <c r="B34" s="0" t="s">
        <v>24</v>
      </c>
      <c r="C34" s="4" t="n">
        <f aca="false">C3*C9/60</f>
        <v>750</v>
      </c>
      <c r="D34" s="4" t="n">
        <f aca="false">D3*D9/60</f>
        <v>750</v>
      </c>
      <c r="E34" s="4" t="n">
        <f aca="false">E3*E9/60</f>
        <v>750</v>
      </c>
      <c r="F34" s="4" t="n">
        <f aca="false">F3*F9/60</f>
        <v>750</v>
      </c>
    </row>
    <row r="35" customFormat="false" ht="15" hidden="false" customHeight="false" outlineLevel="0" collapsed="false">
      <c r="B35" s="0" t="s">
        <v>25</v>
      </c>
      <c r="C35" s="4" t="n">
        <f aca="false">(C33*C9)/60</f>
        <v>12.75</v>
      </c>
      <c r="D35" s="4" t="n">
        <f aca="false">(D33*D9)/60</f>
        <v>12.75</v>
      </c>
      <c r="E35" s="4" t="n">
        <f aca="false">(E33*E9)/60</f>
        <v>12.75</v>
      </c>
      <c r="F35" s="4" t="n">
        <f aca="false">(F33*F9)/60</f>
        <v>12.75</v>
      </c>
    </row>
    <row r="36" customFormat="false" ht="15" hidden="false" customHeight="false" outlineLevel="0" collapsed="false">
      <c r="C36" s="4"/>
      <c r="D36" s="4"/>
      <c r="E36" s="4"/>
      <c r="F36" s="4"/>
    </row>
    <row r="37" customFormat="false" ht="15" hidden="false" customHeight="false" outlineLevel="0" collapsed="false">
      <c r="B37" s="0" t="s">
        <v>26</v>
      </c>
      <c r="C37" s="4" t="n">
        <f aca="false">C3*C5/C13</f>
        <v>3.41333333333333</v>
      </c>
      <c r="D37" s="4" t="n">
        <f aca="false">D3*D5/D13</f>
        <v>0.682666666666667</v>
      </c>
      <c r="E37" s="4" t="n">
        <f aca="false">E3*E5/E13</f>
        <v>1.13777777777778</v>
      </c>
      <c r="F37" s="4" t="n">
        <f aca="false">F3*F5/F13</f>
        <v>0.136533333333333</v>
      </c>
    </row>
    <row r="38" customFormat="false" ht="15" hidden="false" customHeight="false" outlineLevel="0" collapsed="false">
      <c r="B38" s="0" t="s">
        <v>27</v>
      </c>
      <c r="C38" s="7" t="n">
        <f aca="false">C3*C5*C23</f>
        <v>2.7</v>
      </c>
      <c r="D38" s="7" t="n">
        <f aca="false">D3*D5*D23</f>
        <v>2.7</v>
      </c>
      <c r="E38" s="7" t="n">
        <f aca="false">E3*E5*E23</f>
        <v>2.7</v>
      </c>
      <c r="F38" s="7" t="n">
        <f aca="false">F3*F5*F23</f>
        <v>2.7</v>
      </c>
    </row>
    <row r="39" customFormat="false" ht="15" hidden="false" customHeight="false" outlineLevel="0" collapsed="false">
      <c r="C39" s="4"/>
      <c r="D39" s="4"/>
      <c r="E39" s="4"/>
      <c r="F39" s="4"/>
    </row>
    <row r="40" customFormat="false" ht="15" hidden="false" customHeight="false" outlineLevel="0" collapsed="false">
      <c r="B40" s="0" t="s">
        <v>28</v>
      </c>
      <c r="C40" s="4" t="n">
        <f aca="false">C3*C7/C15</f>
        <v>31.2888888888889</v>
      </c>
      <c r="D40" s="4" t="n">
        <f aca="false">D3*D7/D15</f>
        <v>25.0311111111111</v>
      </c>
      <c r="E40" s="4" t="n">
        <f aca="false">E3*E7/E15</f>
        <v>41.7185185185185</v>
      </c>
      <c r="F40" s="4" t="n">
        <f aca="false">F3*F7/F15</f>
        <v>5.00622222222222</v>
      </c>
    </row>
    <row r="41" customFormat="false" ht="15" hidden="false" customHeight="false" outlineLevel="0" collapsed="false">
      <c r="B41" s="0" t="s">
        <v>29</v>
      </c>
      <c r="C41" s="7" t="n">
        <f aca="false">C3*C7*C23</f>
        <v>99</v>
      </c>
      <c r="D41" s="7" t="n">
        <f aca="false">D3*D7*D23</f>
        <v>99</v>
      </c>
      <c r="E41" s="7" t="n">
        <f aca="false">E3*E7*E23</f>
        <v>99</v>
      </c>
      <c r="F41" s="7" t="n">
        <f aca="false">F3*F7*F23</f>
        <v>99</v>
      </c>
    </row>
    <row r="43" customFormat="false" ht="15" hidden="true" customHeight="false" outlineLevel="0" collapsed="false">
      <c r="B43" s="0" t="s">
        <v>30</v>
      </c>
      <c r="C43" s="0" t="n">
        <f aca="false">C9/60</f>
        <v>0.75</v>
      </c>
      <c r="D43" s="0" t="n">
        <f aca="false">D9/60</f>
        <v>0.75</v>
      </c>
      <c r="E43" s="0" t="n">
        <f aca="false">E9/60</f>
        <v>0.75</v>
      </c>
      <c r="F43" s="0" t="n">
        <f aca="false">F9/60</f>
        <v>0.75</v>
      </c>
    </row>
    <row r="44" customFormat="false" ht="15" hidden="true" customHeight="false" outlineLevel="0" collapsed="false">
      <c r="B44" s="0" t="s">
        <v>31</v>
      </c>
      <c r="C44" s="0" t="n">
        <f aca="false">(C33-1)*C9/60</f>
        <v>12</v>
      </c>
      <c r="D44" s="0" t="n">
        <f aca="false">(D33-1)*D9/60</f>
        <v>12</v>
      </c>
      <c r="E44" s="0" t="n">
        <f aca="false">(E33-1)*E9/60</f>
        <v>12</v>
      </c>
      <c r="F44" s="0" t="n">
        <f aca="false">(F33-1)*F9/60</f>
        <v>12</v>
      </c>
    </row>
    <row r="45" customFormat="false" ht="15" hidden="true" customHeight="false" outlineLevel="0" collapsed="false">
      <c r="B45" s="0" t="s">
        <v>32</v>
      </c>
      <c r="C45" s="4" t="n">
        <f aca="false">(C33-1)*C18*C19*C7/C15</f>
        <v>30.0373333333333</v>
      </c>
      <c r="D45" s="4" t="n">
        <f aca="false">(D33-1)*D18*D19*D7/D15</f>
        <v>24.0298666666667</v>
      </c>
      <c r="E45" s="4" t="n">
        <f aca="false">(E33-1)*E18*E19*E7/E15</f>
        <v>40.0497777777778</v>
      </c>
      <c r="F45" s="4" t="n">
        <f aca="false">(F33-1)*F18*F19*F7/F15</f>
        <v>4.80597333333333</v>
      </c>
    </row>
    <row r="46" customFormat="false" ht="15" hidden="true" customHeight="false" outlineLevel="0" collapsed="false">
      <c r="B46" s="0" t="s">
        <v>33</v>
      </c>
      <c r="C46" s="4" t="n">
        <f aca="false">(C3-(C33-1)*C18*C19)*C7/C15</f>
        <v>1.25155555555556</v>
      </c>
      <c r="D46" s="4" t="n">
        <f aca="false">(D3-(D33-1)*D18*D19)*D7/D15</f>
        <v>1.00124444444444</v>
      </c>
      <c r="E46" s="4" t="n">
        <f aca="false">(E3-(E33-1)*E18*E19)*E7/E15</f>
        <v>1.66874074074074</v>
      </c>
      <c r="F46" s="4" t="n">
        <f aca="false">(F3-(F33-1)*F18*F19)*F7/F15</f>
        <v>0.200248888888889</v>
      </c>
    </row>
    <row r="47" customFormat="false" ht="15" hidden="false" customHeight="false" outlineLevel="0" collapsed="false">
      <c r="B47" s="0" t="s">
        <v>34</v>
      </c>
      <c r="C47" s="4" t="n">
        <f aca="false">C37+MAX(C44,C45)+C46</f>
        <v>34.7022222222222</v>
      </c>
      <c r="D47" s="4" t="n">
        <f aca="false">D37+MAX(D44,D45)+D46</f>
        <v>25.7137777777778</v>
      </c>
      <c r="E47" s="4" t="n">
        <f aca="false">E37+MAX(E44,E45)+E46</f>
        <v>42.8562962962963</v>
      </c>
      <c r="F47" s="4" t="n">
        <f aca="false">F37+MAX(F44,F45)+F46</f>
        <v>12.3367822222222</v>
      </c>
    </row>
    <row r="48" customFormat="false" ht="15" hidden="false" customHeight="false" outlineLevel="0" collapsed="false">
      <c r="B48" s="0" t="s">
        <v>35</v>
      </c>
      <c r="C48" s="7" t="n">
        <f aca="false">CEILING(C47,1,1)*C24</f>
        <v>0.91</v>
      </c>
      <c r="D48" s="7" t="n">
        <f aca="false">CEILING(D47,1,1)*D24</f>
        <v>0.676</v>
      </c>
      <c r="E48" s="7" t="n">
        <f aca="false">CEILING(E47,1,1)*E24</f>
        <v>1.118</v>
      </c>
      <c r="F48" s="7" t="n">
        <f aca="false">CEILING(F47,1,1)*F24</f>
        <v>0.338</v>
      </c>
    </row>
    <row r="50" customFormat="false" ht="15" hidden="false" customHeight="false" outlineLevel="0" collapsed="false">
      <c r="B50" s="0" t="s">
        <v>36</v>
      </c>
      <c r="C50" s="0" t="n">
        <f aca="false">C20+C3*(C5+C6)</f>
        <v>1160</v>
      </c>
      <c r="D50" s="0" t="n">
        <f aca="false">D20+D3*(D5+D6)</f>
        <v>1160</v>
      </c>
      <c r="E50" s="0" t="n">
        <f aca="false">E20+E3*(E5+E6)</f>
        <v>1160</v>
      </c>
      <c r="F50" s="0" t="n">
        <f aca="false">F20+F3*(F5+F6)</f>
        <v>1160</v>
      </c>
    </row>
    <row r="51" customFormat="false" ht="15" hidden="false" customHeight="false" outlineLevel="0" collapsed="false">
      <c r="B51" s="0" t="s">
        <v>37</v>
      </c>
      <c r="C51" s="7" t="n">
        <f aca="false">C50*CEILING(C35,1,1)*C29</f>
        <v>2.06575342465753</v>
      </c>
      <c r="D51" s="7" t="n">
        <f aca="false">D50*CEILING(D35,1,1)*D29</f>
        <v>2.06575342465753</v>
      </c>
      <c r="E51" s="7" t="n">
        <f aca="false">E50*CEILING(E35,1,1)*E29</f>
        <v>2.06575342465753</v>
      </c>
      <c r="F51" s="7" t="n">
        <f aca="false">F50*CEILING(F35,1,1)*F29</f>
        <v>2.06575342465753</v>
      </c>
    </row>
    <row r="53" customFormat="false" ht="15" hidden="false" customHeight="false" outlineLevel="0" collapsed="false">
      <c r="B53" s="0" t="s">
        <v>38</v>
      </c>
      <c r="C53" s="7" t="n">
        <f aca="false">C19*CEILING(C35,1,1)*C25</f>
        <v>85.8</v>
      </c>
      <c r="D53" s="7" t="n">
        <f aca="false">D19*CEILING(D35,1,1)*D25</f>
        <v>85.8</v>
      </c>
      <c r="E53" s="7" t="n">
        <f aca="false">E19*CEILING(E35,1,1)*E25</f>
        <v>85.8</v>
      </c>
      <c r="F53" s="7" t="n">
        <f aca="false">F19*CEILING(F35,1,1)*F25</f>
        <v>85.8</v>
      </c>
    </row>
    <row r="55" customFormat="false" ht="15" hidden="false" customHeight="false" outlineLevel="0" collapsed="false">
      <c r="B55" s="1" t="s">
        <v>40</v>
      </c>
      <c r="C55" s="7" t="n">
        <f aca="false">C53+C51+C48+C41+C38</f>
        <v>190.475753424658</v>
      </c>
      <c r="D55" s="7" t="n">
        <f aca="false">D53+D51+D48+D41+D38</f>
        <v>190.241753424658</v>
      </c>
      <c r="E55" s="7" t="n">
        <f aca="false">E53+E51+E48+E41+E38</f>
        <v>190.683753424658</v>
      </c>
      <c r="F55" s="7" t="n">
        <f aca="false">F53+F51+F48+F41+F38</f>
        <v>189.903753424658</v>
      </c>
    </row>
    <row r="56" customFormat="false" ht="15" hidden="false" customHeight="false" outlineLevel="0" collapsed="false">
      <c r="B56" s="1" t="s">
        <v>41</v>
      </c>
      <c r="C56" s="9" t="n">
        <f aca="false">C55/C3</f>
        <v>0.190475753424658</v>
      </c>
      <c r="D56" s="9" t="n">
        <f aca="false">D55/D3</f>
        <v>0.190241753424658</v>
      </c>
      <c r="E56" s="9" t="n">
        <f aca="false">E55/E3</f>
        <v>0.190683753424658</v>
      </c>
      <c r="F56" s="9" t="n">
        <f aca="false">F55/F3</f>
        <v>0.189903753424658</v>
      </c>
    </row>
    <row r="57" customFormat="false" ht="15" hidden="false" customHeight="false" outlineLevel="0" collapsed="false">
      <c r="B57" s="1"/>
      <c r="C57" s="4"/>
      <c r="D57" s="4"/>
      <c r="E57" s="4"/>
      <c r="F57" s="4"/>
    </row>
    <row r="58" customFormat="false" ht="15" hidden="false" customHeight="false" outlineLevel="0" collapsed="false">
      <c r="B58" s="1" t="s">
        <v>44</v>
      </c>
      <c r="C58" s="4" t="n">
        <f aca="false">C47</f>
        <v>34.7022222222222</v>
      </c>
      <c r="D58" s="4" t="n">
        <f aca="false">D47</f>
        <v>25.7137777777778</v>
      </c>
      <c r="E58" s="4" t="n">
        <f aca="false">E47</f>
        <v>42.8562962962963</v>
      </c>
      <c r="F58" s="4" t="n">
        <f aca="false">F47</f>
        <v>12.3367822222222</v>
      </c>
    </row>
    <row r="59" customFormat="false" ht="15" hidden="false" customHeight="false" outlineLevel="0" collapsed="false">
      <c r="B59" s="1" t="s">
        <v>43</v>
      </c>
      <c r="C59" s="4" t="n">
        <f aca="false">C58/C3*60</f>
        <v>2.08213333333333</v>
      </c>
      <c r="D59" s="4" t="n">
        <f aca="false">D58/D3*60</f>
        <v>1.54282666666667</v>
      </c>
      <c r="E59" s="4" t="n">
        <f aca="false">E58/E3*60</f>
        <v>2.57137777777778</v>
      </c>
      <c r="F59" s="4" t="n">
        <f aca="false">F58/F3*60</f>
        <v>0.740206933333333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2015-06-04T22:05:40Z</dcterms:created>
  <dc:creator>Cameron Craddock</dc:creator>
  <dc:language>en-US</dc:language>
  <cp:lastModifiedBy>Cameron Craddock</cp:lastModifiedBy>
  <dcterms:modified xsi:type="dcterms:W3CDTF">2015-06-09T18:11:41Z</dcterms:modified>
  <cp:revision>0</cp:revision>
</cp:coreProperties>
</file>